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Azucena\Documents\Entrega - DEEDI\Trayectorias escolares\Documentos Terminados\Enero\"/>
    </mc:Choice>
  </mc:AlternateContent>
  <xr:revisionPtr revIDLastSave="0" documentId="13_ncr:1_{2652C088-4D46-4BE5-B685-5945966F51D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echo_" sheetId="1" r:id="rId1"/>
    <sheet name="LELI" sheetId="2" r:id="rId2"/>
    <sheet name="LELI II" sheetId="3" r:id="rId3"/>
    <sheet name="C_ P Admon Pub" sheetId="4" r:id="rId4"/>
    <sheet name="TS" sheetId="5" r:id="rId5"/>
    <sheet name="Educacion" sheetId="6" r:id="rId6"/>
    <sheet name="Cs Comunicacion" sheetId="7" r:id="rId7"/>
    <sheet name="Comunicacion" sheetId="8" r:id="rId8"/>
    <sheet name="Historia" sheetId="9" r:id="rId9"/>
    <sheet name="Sociología" sheetId="10" r:id="rId10"/>
    <sheet name="Antropologia" sheetId="11" r:id="rId11"/>
    <sheet name="Plan y Des" sheetId="12" r:id="rId12"/>
    <sheet name="Innovación y Tec Edu" sheetId="13" r:id="rId13"/>
    <sheet name="Admon Pub " sheetId="14" r:id="rId14"/>
    <sheet name="Esp Derecho" sheetId="15" r:id="rId15"/>
    <sheet name="Esp Docencia" sheetId="16" r:id="rId16"/>
    <sheet name="Mtria Educacion" sheetId="17" r:id="rId17"/>
    <sheet name="Mtria en Derecho" sheetId="18" r:id="rId18"/>
    <sheet name="Mtria Población" sheetId="19" r:id="rId19"/>
    <sheet name="Mtria Gobierno" sheetId="20" r:id="rId20"/>
    <sheet name="Dr Educacion" sheetId="21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1">
      <go:sheetsCustomData xmlns:go="http://customooxmlschemas.google.com/" r:id="rId25" roundtripDataSignature="AMtx7miMTOLIW65SNxOgUjVhZSFd7fWiJg=="/>
    </ext>
  </extLst>
</workbook>
</file>

<file path=xl/calcChain.xml><?xml version="1.0" encoding="utf-8"?>
<calcChain xmlns="http://schemas.openxmlformats.org/spreadsheetml/2006/main">
  <c r="Q437" i="10" l="1"/>
  <c r="K248" i="13"/>
  <c r="J248" i="13"/>
  <c r="L248" i="13" s="1"/>
  <c r="M248" i="13" s="1"/>
  <c r="K377" i="11"/>
  <c r="L377" i="11"/>
  <c r="Q143" i="8"/>
  <c r="M906" i="6"/>
  <c r="N906" i="6" s="1"/>
  <c r="L906" i="6"/>
  <c r="Q837" i="6"/>
  <c r="Q815" i="6"/>
  <c r="Q814" i="4"/>
  <c r="J350" i="3"/>
  <c r="L372" i="3"/>
  <c r="M372" i="3" s="1"/>
  <c r="K372" i="3"/>
  <c r="J372" i="3"/>
  <c r="P281" i="3"/>
  <c r="M1122" i="1"/>
  <c r="L1122" i="1"/>
  <c r="N1122" i="1" s="1"/>
  <c r="O1122" i="1" s="1"/>
  <c r="L1012" i="1"/>
  <c r="M363" i="13"/>
  <c r="K363" i="13"/>
  <c r="J363" i="13"/>
  <c r="L363" i="13" s="1"/>
  <c r="O361" i="13"/>
  <c r="P360" i="13"/>
  <c r="P361" i="13" s="1"/>
  <c r="Q355" i="13"/>
  <c r="P355" i="13"/>
  <c r="Q354" i="13"/>
  <c r="P354" i="13"/>
  <c r="Q353" i="13"/>
  <c r="P353" i="13"/>
  <c r="N353" i="13"/>
  <c r="Q352" i="13"/>
  <c r="P352" i="13"/>
  <c r="N352" i="13"/>
  <c r="Q351" i="13"/>
  <c r="P351" i="13"/>
  <c r="N351" i="13"/>
  <c r="Q350" i="13"/>
  <c r="P350" i="13"/>
  <c r="N350" i="13"/>
  <c r="Q349" i="13"/>
  <c r="P349" i="13"/>
  <c r="N349" i="13"/>
  <c r="Q348" i="13"/>
  <c r="P348" i="13"/>
  <c r="N348" i="13"/>
  <c r="P347" i="13"/>
  <c r="Q347" i="13" s="1"/>
  <c r="N347" i="13"/>
  <c r="O346" i="13"/>
  <c r="M426" i="12"/>
  <c r="K426" i="12"/>
  <c r="J426" i="12"/>
  <c r="L426" i="12" s="1"/>
  <c r="O424" i="12"/>
  <c r="P423" i="12"/>
  <c r="P424" i="12" s="1"/>
  <c r="Q416" i="12"/>
  <c r="P416" i="12"/>
  <c r="N416" i="12"/>
  <c r="Q415" i="12"/>
  <c r="P415" i="12"/>
  <c r="N415" i="12"/>
  <c r="Q414" i="12"/>
  <c r="P414" i="12"/>
  <c r="N414" i="12"/>
  <c r="P413" i="12"/>
  <c r="Q413" i="12" s="1"/>
  <c r="N413" i="12"/>
  <c r="Q412" i="12"/>
  <c r="P412" i="12"/>
  <c r="N412" i="12"/>
  <c r="Q411" i="12"/>
  <c r="P411" i="12"/>
  <c r="N411" i="12"/>
  <c r="N410" i="12"/>
  <c r="O409" i="12"/>
  <c r="P410" i="12" s="1"/>
  <c r="Q410" i="12" s="1"/>
  <c r="M465" i="11"/>
  <c r="K465" i="11"/>
  <c r="J465" i="11"/>
  <c r="L465" i="11" s="1"/>
  <c r="O463" i="11"/>
  <c r="P462" i="11"/>
  <c r="P463" i="11" s="1"/>
  <c r="Q456" i="11"/>
  <c r="P456" i="11"/>
  <c r="N456" i="11"/>
  <c r="Q455" i="11"/>
  <c r="P455" i="11"/>
  <c r="N455" i="11"/>
  <c r="Q454" i="11"/>
  <c r="P454" i="11"/>
  <c r="N454" i="11"/>
  <c r="Q453" i="11"/>
  <c r="P453" i="11"/>
  <c r="N453" i="11"/>
  <c r="Q452" i="11"/>
  <c r="P452" i="11"/>
  <c r="N452" i="11"/>
  <c r="R451" i="11"/>
  <c r="Q451" i="11"/>
  <c r="P451" i="11"/>
  <c r="N451" i="11"/>
  <c r="N450" i="11"/>
  <c r="O449" i="11"/>
  <c r="P450" i="11" s="1"/>
  <c r="Q450" i="11" s="1"/>
  <c r="L578" i="10"/>
  <c r="K578" i="10"/>
  <c r="M578" i="10" s="1"/>
  <c r="N578" i="10" s="1"/>
  <c r="P576" i="10"/>
  <c r="Q575" i="10"/>
  <c r="Q576" i="10" s="1"/>
  <c r="R568" i="10"/>
  <c r="Q568" i="10"/>
  <c r="O568" i="10"/>
  <c r="R567" i="10"/>
  <c r="Q567" i="10"/>
  <c r="O567" i="10"/>
  <c r="R566" i="10"/>
  <c r="Q566" i="10"/>
  <c r="O566" i="10"/>
  <c r="R565" i="10"/>
  <c r="Q565" i="10"/>
  <c r="O565" i="10"/>
  <c r="R564" i="10"/>
  <c r="Q564" i="10"/>
  <c r="O564" i="10"/>
  <c r="S563" i="10"/>
  <c r="R563" i="10"/>
  <c r="Q563" i="10"/>
  <c r="O563" i="10"/>
  <c r="R562" i="10"/>
  <c r="Q562" i="10"/>
  <c r="O562" i="10"/>
  <c r="P561" i="10"/>
  <c r="L601" i="10"/>
  <c r="K601" i="10"/>
  <c r="M601" i="10" s="1"/>
  <c r="P599" i="10"/>
  <c r="Q598" i="10"/>
  <c r="Q599" i="10" s="1"/>
  <c r="R591" i="10"/>
  <c r="Q591" i="10"/>
  <c r="O591" i="10"/>
  <c r="R590" i="10"/>
  <c r="Q590" i="10"/>
  <c r="O590" i="10"/>
  <c r="R589" i="10"/>
  <c r="Q589" i="10"/>
  <c r="O589" i="10"/>
  <c r="R588" i="10"/>
  <c r="Q588" i="10"/>
  <c r="O588" i="10"/>
  <c r="R587" i="10"/>
  <c r="Q587" i="10"/>
  <c r="O587" i="10"/>
  <c r="R586" i="10"/>
  <c r="Q586" i="10"/>
  <c r="O586" i="10"/>
  <c r="O585" i="10"/>
  <c r="P584" i="10"/>
  <c r="Q585" i="10" s="1"/>
  <c r="R585" i="10" s="1"/>
  <c r="L587" i="9"/>
  <c r="K587" i="9"/>
  <c r="M587" i="9" s="1"/>
  <c r="N587" i="9" s="1"/>
  <c r="P585" i="9"/>
  <c r="Q584" i="9"/>
  <c r="Q585" i="9" s="1"/>
  <c r="R577" i="9"/>
  <c r="Q577" i="9"/>
  <c r="O577" i="9"/>
  <c r="R576" i="9"/>
  <c r="Q576" i="9"/>
  <c r="O576" i="9"/>
  <c r="R575" i="9"/>
  <c r="Q575" i="9"/>
  <c r="O575" i="9"/>
  <c r="R574" i="9"/>
  <c r="Q574" i="9"/>
  <c r="O574" i="9"/>
  <c r="R573" i="9"/>
  <c r="Q573" i="9"/>
  <c r="O573" i="9"/>
  <c r="R572" i="9"/>
  <c r="Q572" i="9"/>
  <c r="O572" i="9"/>
  <c r="O571" i="9"/>
  <c r="P570" i="9"/>
  <c r="Q571" i="9" s="1"/>
  <c r="R571" i="9" s="1"/>
  <c r="N388" i="8"/>
  <c r="L388" i="8"/>
  <c r="K388" i="8"/>
  <c r="M388" i="8" s="1"/>
  <c r="P386" i="8"/>
  <c r="Q385" i="8"/>
  <c r="Q386" i="8" s="1"/>
  <c r="R380" i="8"/>
  <c r="Q380" i="8"/>
  <c r="O380" i="8"/>
  <c r="R379" i="8"/>
  <c r="Q379" i="8"/>
  <c r="O379" i="8"/>
  <c r="R378" i="8"/>
  <c r="Q378" i="8"/>
  <c r="O378" i="8"/>
  <c r="R377" i="8"/>
  <c r="Q377" i="8"/>
  <c r="O377" i="8"/>
  <c r="R376" i="8"/>
  <c r="Q376" i="8"/>
  <c r="O376" i="8"/>
  <c r="R375" i="8"/>
  <c r="Q375" i="8"/>
  <c r="O375" i="8"/>
  <c r="R374" i="8"/>
  <c r="Q374" i="8"/>
  <c r="O374" i="8"/>
  <c r="O373" i="8"/>
  <c r="P372" i="8"/>
  <c r="S374" i="8" s="1"/>
  <c r="N1060" i="6"/>
  <c r="L1060" i="6"/>
  <c r="K1060" i="6"/>
  <c r="M1060" i="6" s="1"/>
  <c r="P1058" i="6"/>
  <c r="Q1057" i="6"/>
  <c r="Q1058" i="6" s="1"/>
  <c r="R1051" i="6"/>
  <c r="Q1051" i="6"/>
  <c r="O1051" i="6"/>
  <c r="R1050" i="6"/>
  <c r="Q1050" i="6"/>
  <c r="O1050" i="6"/>
  <c r="R1049" i="6"/>
  <c r="Q1049" i="6"/>
  <c r="O1049" i="6"/>
  <c r="R1048" i="6"/>
  <c r="Q1048" i="6"/>
  <c r="O1048" i="6"/>
  <c r="R1047" i="6"/>
  <c r="Q1047" i="6"/>
  <c r="O1047" i="6"/>
  <c r="S1046" i="6"/>
  <c r="R1046" i="6"/>
  <c r="Q1046" i="6"/>
  <c r="O1046" i="6"/>
  <c r="O1045" i="6"/>
  <c r="P1044" i="6"/>
  <c r="Q1045" i="6" s="1"/>
  <c r="R1045" i="6" s="1"/>
  <c r="O897" i="6"/>
  <c r="Q897" i="6"/>
  <c r="R897" i="6"/>
  <c r="L1034" i="5"/>
  <c r="K1034" i="5"/>
  <c r="M1034" i="5" s="1"/>
  <c r="N1034" i="5" s="1"/>
  <c r="P1032" i="5"/>
  <c r="Q1031" i="5"/>
  <c r="Q1032" i="5" s="1"/>
  <c r="R1025" i="5"/>
  <c r="Q1025" i="5"/>
  <c r="O1025" i="5"/>
  <c r="R1024" i="5"/>
  <c r="Q1024" i="5"/>
  <c r="O1024" i="5"/>
  <c r="R1023" i="5"/>
  <c r="Q1023" i="5"/>
  <c r="O1023" i="5"/>
  <c r="R1022" i="5"/>
  <c r="Q1022" i="5"/>
  <c r="O1022" i="5"/>
  <c r="R1021" i="5"/>
  <c r="Q1021" i="5"/>
  <c r="O1021" i="5"/>
  <c r="S1020" i="5"/>
  <c r="R1020" i="5"/>
  <c r="Q1020" i="5"/>
  <c r="O1020" i="5"/>
  <c r="O1019" i="5"/>
  <c r="P1018" i="5"/>
  <c r="Q1019" i="5" s="1"/>
  <c r="R1019" i="5" s="1"/>
  <c r="N1059" i="4"/>
  <c r="L1059" i="4"/>
  <c r="K1059" i="4"/>
  <c r="M1059" i="4" s="1"/>
  <c r="P1057" i="4"/>
  <c r="Q1056" i="4"/>
  <c r="Q1057" i="4" s="1"/>
  <c r="R1051" i="4"/>
  <c r="Q1051" i="4"/>
  <c r="O1051" i="4"/>
  <c r="R1050" i="4"/>
  <c r="Q1050" i="4"/>
  <c r="O1050" i="4"/>
  <c r="R1049" i="4"/>
  <c r="Q1049" i="4"/>
  <c r="O1049" i="4"/>
  <c r="R1048" i="4"/>
  <c r="Q1048" i="4"/>
  <c r="O1048" i="4"/>
  <c r="R1047" i="4"/>
  <c r="Q1047" i="4"/>
  <c r="O1047" i="4"/>
  <c r="R1046" i="4"/>
  <c r="Q1046" i="4"/>
  <c r="O1046" i="4"/>
  <c r="R1045" i="4"/>
  <c r="Q1045" i="4"/>
  <c r="O1045" i="4"/>
  <c r="O1044" i="4"/>
  <c r="P1043" i="4"/>
  <c r="S1045" i="4" s="1"/>
  <c r="K526" i="3"/>
  <c r="J526" i="3"/>
  <c r="L526" i="3" s="1"/>
  <c r="M526" i="3" s="1"/>
  <c r="O524" i="3"/>
  <c r="P523" i="3"/>
  <c r="P524" i="3" s="1"/>
  <c r="Q517" i="3"/>
  <c r="P517" i="3"/>
  <c r="N517" i="3"/>
  <c r="Q516" i="3"/>
  <c r="P516" i="3"/>
  <c r="N516" i="3"/>
  <c r="Q515" i="3"/>
  <c r="P515" i="3"/>
  <c r="N515" i="3"/>
  <c r="Q514" i="3"/>
  <c r="P514" i="3"/>
  <c r="N514" i="3"/>
  <c r="Q513" i="3"/>
  <c r="P513" i="3"/>
  <c r="N513" i="3"/>
  <c r="S512" i="3"/>
  <c r="Q512" i="3"/>
  <c r="P512" i="3"/>
  <c r="N512" i="3"/>
  <c r="N511" i="3"/>
  <c r="O510" i="3"/>
  <c r="P511" i="3" s="1"/>
  <c r="Q511" i="3" s="1"/>
  <c r="O1298" i="1"/>
  <c r="M1298" i="1"/>
  <c r="L1298" i="1"/>
  <c r="N1298" i="1" s="1"/>
  <c r="Q1296" i="1"/>
  <c r="R1295" i="1"/>
  <c r="R1296" i="1" s="1"/>
  <c r="P1291" i="1"/>
  <c r="S1290" i="1"/>
  <c r="R1290" i="1"/>
  <c r="P1290" i="1"/>
  <c r="S1289" i="1"/>
  <c r="R1289" i="1"/>
  <c r="P1289" i="1"/>
  <c r="S1288" i="1"/>
  <c r="R1288" i="1"/>
  <c r="P1288" i="1"/>
  <c r="S1287" i="1"/>
  <c r="R1287" i="1"/>
  <c r="P1287" i="1"/>
  <c r="S1286" i="1"/>
  <c r="R1286" i="1"/>
  <c r="P1286" i="1"/>
  <c r="S1285" i="1"/>
  <c r="R1285" i="1"/>
  <c r="P1285" i="1"/>
  <c r="S1284" i="1"/>
  <c r="R1284" i="1"/>
  <c r="P1284" i="1"/>
  <c r="P1283" i="1"/>
  <c r="Q1282" i="1"/>
  <c r="T1284" i="1" s="1"/>
  <c r="M340" i="13"/>
  <c r="K340" i="13"/>
  <c r="J340" i="13"/>
  <c r="L340" i="13" s="1"/>
  <c r="O338" i="13"/>
  <c r="P337" i="13"/>
  <c r="P338" i="13" s="1"/>
  <c r="Q332" i="13"/>
  <c r="P332" i="13"/>
  <c r="Q331" i="13"/>
  <c r="P331" i="13"/>
  <c r="Q330" i="13"/>
  <c r="P330" i="13"/>
  <c r="N330" i="13"/>
  <c r="Q329" i="13"/>
  <c r="P329" i="13"/>
  <c r="N329" i="13"/>
  <c r="Q328" i="13"/>
  <c r="P328" i="13"/>
  <c r="N328" i="13"/>
  <c r="Q327" i="13"/>
  <c r="P327" i="13"/>
  <c r="N327" i="13"/>
  <c r="Q326" i="13"/>
  <c r="P326" i="13"/>
  <c r="N326" i="13"/>
  <c r="Q325" i="13"/>
  <c r="P325" i="13"/>
  <c r="N325" i="13"/>
  <c r="N324" i="13"/>
  <c r="O323" i="13"/>
  <c r="P324" i="13" s="1"/>
  <c r="Q324" i="13" s="1"/>
  <c r="K199" i="13"/>
  <c r="J334" i="12"/>
  <c r="L334" i="12" s="1"/>
  <c r="M334" i="12" s="1"/>
  <c r="K334" i="12"/>
  <c r="L884" i="6"/>
  <c r="L350" i="3"/>
  <c r="M350" i="3" s="1"/>
  <c r="K350" i="3"/>
  <c r="L1100" i="1"/>
  <c r="N1100" i="1" s="1"/>
  <c r="M1100" i="1"/>
  <c r="L990" i="1"/>
  <c r="K58" i="13"/>
  <c r="K288" i="12"/>
  <c r="P94" i="11"/>
  <c r="Q94" i="11" s="1"/>
  <c r="L486" i="10"/>
  <c r="O462" i="9"/>
  <c r="Q439" i="9"/>
  <c r="R439" i="9" s="1"/>
  <c r="J328" i="3"/>
  <c r="L328" i="3" s="1"/>
  <c r="R890" i="1"/>
  <c r="S890" i="1" s="1"/>
  <c r="R776" i="1"/>
  <c r="S776" i="1" s="1"/>
  <c r="R661" i="1"/>
  <c r="S661" i="1" s="1"/>
  <c r="P661" i="1"/>
  <c r="R638" i="1"/>
  <c r="S638" i="1" s="1"/>
  <c r="P638" i="1"/>
  <c r="L366" i="8"/>
  <c r="K366" i="8"/>
  <c r="M366" i="8" s="1"/>
  <c r="N366" i="8" s="1"/>
  <c r="P364" i="8"/>
  <c r="Q358" i="8"/>
  <c r="R358" i="8" s="1"/>
  <c r="O358" i="8"/>
  <c r="Q357" i="8"/>
  <c r="R357" i="8" s="1"/>
  <c r="O357" i="8"/>
  <c r="Q356" i="8"/>
  <c r="R356" i="8" s="1"/>
  <c r="O356" i="8"/>
  <c r="Q355" i="8"/>
  <c r="R355" i="8" s="1"/>
  <c r="O355" i="8"/>
  <c r="Q354" i="8"/>
  <c r="R354" i="8" s="1"/>
  <c r="O354" i="8"/>
  <c r="Q353" i="8"/>
  <c r="R353" i="8" s="1"/>
  <c r="O353" i="8"/>
  <c r="Q352" i="8"/>
  <c r="R352" i="8" s="1"/>
  <c r="O352" i="8"/>
  <c r="O351" i="8"/>
  <c r="P350" i="8"/>
  <c r="Q351" i="8" s="1"/>
  <c r="R351" i="8" s="1"/>
  <c r="L1038" i="6"/>
  <c r="K1038" i="6"/>
  <c r="M1038" i="6" s="1"/>
  <c r="N1038" i="6" s="1"/>
  <c r="P1036" i="6"/>
  <c r="Q1035" i="6"/>
  <c r="Q1036" i="6" s="1"/>
  <c r="Q1029" i="6"/>
  <c r="R1029" i="6" s="1"/>
  <c r="O1029" i="6"/>
  <c r="R1028" i="6"/>
  <c r="Q1028" i="6"/>
  <c r="O1028" i="6"/>
  <c r="Q1027" i="6"/>
  <c r="R1027" i="6" s="1"/>
  <c r="O1027" i="6"/>
  <c r="Q1026" i="6"/>
  <c r="R1026" i="6" s="1"/>
  <c r="O1026" i="6"/>
  <c r="Q1025" i="6"/>
  <c r="R1025" i="6" s="1"/>
  <c r="O1025" i="6"/>
  <c r="R1024" i="6"/>
  <c r="Q1024" i="6"/>
  <c r="O1024" i="6"/>
  <c r="O1023" i="6"/>
  <c r="P1022" i="6"/>
  <c r="Q1023" i="6" s="1"/>
  <c r="R1023" i="6" s="1"/>
  <c r="L1012" i="5"/>
  <c r="K1012" i="5"/>
  <c r="M1012" i="5" s="1"/>
  <c r="N1012" i="5" s="1"/>
  <c r="P1010" i="5"/>
  <c r="Q1009" i="5"/>
  <c r="Q1010" i="5" s="1"/>
  <c r="Q1003" i="5"/>
  <c r="R1003" i="5" s="1"/>
  <c r="O1003" i="5"/>
  <c r="R1002" i="5"/>
  <c r="Q1002" i="5"/>
  <c r="O1002" i="5"/>
  <c r="Q1001" i="5"/>
  <c r="R1001" i="5" s="1"/>
  <c r="O1001" i="5"/>
  <c r="Q1000" i="5"/>
  <c r="R1000" i="5" s="1"/>
  <c r="O1000" i="5"/>
  <c r="Q999" i="5"/>
  <c r="R999" i="5" s="1"/>
  <c r="O999" i="5"/>
  <c r="Q998" i="5"/>
  <c r="R998" i="5" s="1"/>
  <c r="O998" i="5"/>
  <c r="O997" i="5"/>
  <c r="P996" i="5"/>
  <c r="Q997" i="5" s="1"/>
  <c r="R997" i="5" s="1"/>
  <c r="L1037" i="4"/>
  <c r="K1037" i="4"/>
  <c r="M1037" i="4" s="1"/>
  <c r="N1037" i="4" s="1"/>
  <c r="P1035" i="4"/>
  <c r="Q1034" i="4"/>
  <c r="Q1035" i="4" s="1"/>
  <c r="Q1029" i="4"/>
  <c r="R1029" i="4" s="1"/>
  <c r="O1029" i="4"/>
  <c r="Q1028" i="4"/>
  <c r="R1028" i="4" s="1"/>
  <c r="O1028" i="4"/>
  <c r="Q1027" i="4"/>
  <c r="R1027" i="4" s="1"/>
  <c r="O1027" i="4"/>
  <c r="Q1026" i="4"/>
  <c r="R1026" i="4" s="1"/>
  <c r="O1026" i="4"/>
  <c r="Q1025" i="4"/>
  <c r="R1025" i="4" s="1"/>
  <c r="O1025" i="4"/>
  <c r="Q1024" i="4"/>
  <c r="R1024" i="4" s="1"/>
  <c r="O1024" i="4"/>
  <c r="Q1023" i="4"/>
  <c r="R1023" i="4" s="1"/>
  <c r="O1023" i="4"/>
  <c r="O1022" i="4"/>
  <c r="P1021" i="4"/>
  <c r="Q1022" i="4" s="1"/>
  <c r="R1022" i="4" s="1"/>
  <c r="K504" i="3"/>
  <c r="J504" i="3"/>
  <c r="L504" i="3" s="1"/>
  <c r="M504" i="3" s="1"/>
  <c r="O502" i="3"/>
  <c r="P501" i="3"/>
  <c r="P502" i="3" s="1"/>
  <c r="P495" i="3"/>
  <c r="Q495" i="3" s="1"/>
  <c r="N495" i="3"/>
  <c r="P494" i="3"/>
  <c r="Q494" i="3" s="1"/>
  <c r="N494" i="3"/>
  <c r="P493" i="3"/>
  <c r="Q493" i="3" s="1"/>
  <c r="N493" i="3"/>
  <c r="P492" i="3"/>
  <c r="Q492" i="3" s="1"/>
  <c r="N492" i="3"/>
  <c r="P491" i="3"/>
  <c r="Q491" i="3" s="1"/>
  <c r="N491" i="3"/>
  <c r="Q490" i="3"/>
  <c r="P490" i="3"/>
  <c r="N490" i="3"/>
  <c r="N489" i="3"/>
  <c r="O488" i="3"/>
  <c r="P489" i="3" s="1"/>
  <c r="Q489" i="3" s="1"/>
  <c r="O1276" i="1"/>
  <c r="M1276" i="1"/>
  <c r="L1276" i="1"/>
  <c r="N1276" i="1" s="1"/>
  <c r="Q1274" i="1"/>
  <c r="P1269" i="1"/>
  <c r="R1268" i="1"/>
  <c r="S1268" i="1" s="1"/>
  <c r="P1268" i="1"/>
  <c r="R1267" i="1"/>
  <c r="S1267" i="1" s="1"/>
  <c r="P1267" i="1"/>
  <c r="R1266" i="1"/>
  <c r="S1266" i="1" s="1"/>
  <c r="P1266" i="1"/>
  <c r="R1265" i="1"/>
  <c r="S1265" i="1" s="1"/>
  <c r="P1265" i="1"/>
  <c r="R1264" i="1"/>
  <c r="S1264" i="1" s="1"/>
  <c r="P1264" i="1"/>
  <c r="R1263" i="1"/>
  <c r="S1263" i="1" s="1"/>
  <c r="P1263" i="1"/>
  <c r="R1262" i="1"/>
  <c r="S1262" i="1" s="1"/>
  <c r="P1262" i="1"/>
  <c r="P1261" i="1"/>
  <c r="Q1260" i="1"/>
  <c r="T1262" i="1" s="1"/>
  <c r="K328" i="3"/>
  <c r="M377" i="11" l="1"/>
  <c r="R411" i="12"/>
  <c r="S586" i="10"/>
  <c r="N601" i="10"/>
  <c r="S572" i="9"/>
  <c r="Q373" i="8"/>
  <c r="R373" i="8" s="1"/>
  <c r="Q1044" i="4"/>
  <c r="R1044" i="4" s="1"/>
  <c r="R1283" i="1"/>
  <c r="S1283" i="1" s="1"/>
  <c r="Q363" i="8"/>
  <c r="Q364" i="8" s="1"/>
  <c r="M328" i="3"/>
  <c r="O1100" i="1"/>
  <c r="R1273" i="1"/>
  <c r="R1274" i="1" s="1"/>
  <c r="S352" i="8"/>
  <c r="S1024" i="6"/>
  <c r="S998" i="5"/>
  <c r="S1023" i="4"/>
  <c r="S490" i="3"/>
  <c r="R1261" i="1"/>
  <c r="S1261" i="1" s="1"/>
  <c r="P461" i="10"/>
  <c r="K311" i="12" l="1"/>
  <c r="J311" i="12"/>
  <c r="L862" i="6"/>
  <c r="M1078" i="1"/>
  <c r="L1078" i="1"/>
  <c r="K706" i="4"/>
  <c r="K355" i="11"/>
  <c r="M317" i="13" l="1"/>
  <c r="K317" i="13"/>
  <c r="J317" i="13"/>
  <c r="L317" i="13" s="1"/>
  <c r="O315" i="13"/>
  <c r="P314" i="13"/>
  <c r="P315" i="13" s="1"/>
  <c r="Q309" i="13"/>
  <c r="P309" i="13"/>
  <c r="Q308" i="13"/>
  <c r="P308" i="13"/>
  <c r="Q307" i="13"/>
  <c r="P307" i="13"/>
  <c r="N307" i="13"/>
  <c r="Q306" i="13"/>
  <c r="P306" i="13"/>
  <c r="N306" i="13"/>
  <c r="Q305" i="13"/>
  <c r="P305" i="13"/>
  <c r="N305" i="13"/>
  <c r="Q304" i="13"/>
  <c r="P304" i="13"/>
  <c r="N304" i="13"/>
  <c r="Q303" i="13"/>
  <c r="P303" i="13"/>
  <c r="N303" i="13"/>
  <c r="P302" i="13"/>
  <c r="Q302" i="13" s="1"/>
  <c r="N302" i="13"/>
  <c r="N301" i="13"/>
  <c r="O300" i="13"/>
  <c r="R302" i="13" s="1"/>
  <c r="P301" i="13" l="1"/>
  <c r="Q301" i="13" s="1"/>
  <c r="M443" i="11"/>
  <c r="K443" i="11"/>
  <c r="J443" i="11"/>
  <c r="L443" i="11" s="1"/>
  <c r="O441" i="11"/>
  <c r="P440" i="11"/>
  <c r="P441" i="11" s="1"/>
  <c r="Q434" i="11"/>
  <c r="P434" i="11"/>
  <c r="N434" i="11"/>
  <c r="Q433" i="11"/>
  <c r="P433" i="11"/>
  <c r="N433" i="11"/>
  <c r="Q432" i="11"/>
  <c r="P432" i="11"/>
  <c r="N432" i="11"/>
  <c r="Q431" i="11"/>
  <c r="P431" i="11"/>
  <c r="N431" i="11"/>
  <c r="Q430" i="11"/>
  <c r="P430" i="11"/>
  <c r="N430" i="11"/>
  <c r="P429" i="11"/>
  <c r="Q429" i="11" s="1"/>
  <c r="N429" i="11"/>
  <c r="N428" i="11"/>
  <c r="O427" i="11"/>
  <c r="R429" i="11" s="1"/>
  <c r="P428" i="11" l="1"/>
  <c r="Q428" i="11" s="1"/>
  <c r="L555" i="10"/>
  <c r="K555" i="10"/>
  <c r="M555" i="10" s="1"/>
  <c r="N555" i="10" s="1"/>
  <c r="P553" i="10"/>
  <c r="Q552" i="10"/>
  <c r="Q553" i="10" s="1"/>
  <c r="R545" i="10"/>
  <c r="Q545" i="10"/>
  <c r="O545" i="10"/>
  <c r="R544" i="10"/>
  <c r="Q544" i="10"/>
  <c r="O544" i="10"/>
  <c r="R543" i="10"/>
  <c r="Q543" i="10"/>
  <c r="O543" i="10"/>
  <c r="R542" i="10"/>
  <c r="Q542" i="10"/>
  <c r="O542" i="10"/>
  <c r="R541" i="10"/>
  <c r="Q541" i="10"/>
  <c r="O541" i="10"/>
  <c r="Q540" i="10"/>
  <c r="R540" i="10" s="1"/>
  <c r="O540" i="10"/>
  <c r="O539" i="10"/>
  <c r="P538" i="10"/>
  <c r="Q539" i="10" s="1"/>
  <c r="R539" i="10" s="1"/>
  <c r="L564" i="9"/>
  <c r="K564" i="9"/>
  <c r="M564" i="9" s="1"/>
  <c r="N564" i="9" s="1"/>
  <c r="P562" i="9"/>
  <c r="Q561" i="9"/>
  <c r="Q562" i="9" s="1"/>
  <c r="R554" i="9"/>
  <c r="Q554" i="9"/>
  <c r="O554" i="9"/>
  <c r="R553" i="9"/>
  <c r="Q553" i="9"/>
  <c r="O553" i="9"/>
  <c r="R552" i="9"/>
  <c r="Q552" i="9"/>
  <c r="O552" i="9"/>
  <c r="R551" i="9"/>
  <c r="Q551" i="9"/>
  <c r="O551" i="9"/>
  <c r="R550" i="9"/>
  <c r="Q550" i="9"/>
  <c r="O550" i="9"/>
  <c r="Q549" i="9"/>
  <c r="R549" i="9" s="1"/>
  <c r="O549" i="9"/>
  <c r="O548" i="9"/>
  <c r="P547" i="9"/>
  <c r="Q548" i="9" s="1"/>
  <c r="R548" i="9" s="1"/>
  <c r="N344" i="8"/>
  <c r="L344" i="8"/>
  <c r="K344" i="8"/>
  <c r="M344" i="8" s="1"/>
  <c r="P342" i="8"/>
  <c r="Q341" i="8"/>
  <c r="Q342" i="8" s="1"/>
  <c r="R336" i="8"/>
  <c r="Q336" i="8"/>
  <c r="O336" i="8"/>
  <c r="R335" i="8"/>
  <c r="Q335" i="8"/>
  <c r="O335" i="8"/>
  <c r="R334" i="8"/>
  <c r="Q334" i="8"/>
  <c r="O334" i="8"/>
  <c r="R333" i="8"/>
  <c r="Q333" i="8"/>
  <c r="O333" i="8"/>
  <c r="R332" i="8"/>
  <c r="Q332" i="8"/>
  <c r="O332" i="8"/>
  <c r="R331" i="8"/>
  <c r="Q331" i="8"/>
  <c r="O331" i="8"/>
  <c r="Q330" i="8"/>
  <c r="R330" i="8" s="1"/>
  <c r="O330" i="8"/>
  <c r="O329" i="8"/>
  <c r="P328" i="8"/>
  <c r="S330" i="8" s="1"/>
  <c r="Q329" i="8" l="1"/>
  <c r="R329" i="8" s="1"/>
  <c r="S540" i="10"/>
  <c r="S549" i="9"/>
  <c r="N1016" i="6"/>
  <c r="L1016" i="6"/>
  <c r="K1016" i="6"/>
  <c r="M1016" i="6" s="1"/>
  <c r="P1014" i="6"/>
  <c r="Q1013" i="6"/>
  <c r="Q1014" i="6" s="1"/>
  <c r="R1007" i="6"/>
  <c r="Q1007" i="6"/>
  <c r="O1007" i="6"/>
  <c r="R1006" i="6"/>
  <c r="Q1006" i="6"/>
  <c r="O1006" i="6"/>
  <c r="R1005" i="6"/>
  <c r="Q1005" i="6"/>
  <c r="O1005" i="6"/>
  <c r="R1004" i="6"/>
  <c r="Q1004" i="6"/>
  <c r="O1004" i="6"/>
  <c r="R1003" i="6"/>
  <c r="Q1003" i="6"/>
  <c r="O1003" i="6"/>
  <c r="R1002" i="6"/>
  <c r="Q1002" i="6"/>
  <c r="O1002" i="6"/>
  <c r="O1001" i="6"/>
  <c r="P1000" i="6"/>
  <c r="S1002" i="6" s="1"/>
  <c r="L990" i="5"/>
  <c r="K990" i="5"/>
  <c r="M990" i="5" s="1"/>
  <c r="P988" i="5"/>
  <c r="Q987" i="5"/>
  <c r="Q988" i="5" s="1"/>
  <c r="R981" i="5"/>
  <c r="Q981" i="5"/>
  <c r="O981" i="5"/>
  <c r="R980" i="5"/>
  <c r="Q980" i="5"/>
  <c r="O980" i="5"/>
  <c r="R979" i="5"/>
  <c r="Q979" i="5"/>
  <c r="O979" i="5"/>
  <c r="R978" i="5"/>
  <c r="Q978" i="5"/>
  <c r="O978" i="5"/>
  <c r="R977" i="5"/>
  <c r="Q977" i="5"/>
  <c r="O977" i="5"/>
  <c r="R976" i="5"/>
  <c r="Q976" i="5"/>
  <c r="O976" i="5"/>
  <c r="O975" i="5"/>
  <c r="P974" i="5"/>
  <c r="S976" i="5" s="1"/>
  <c r="N1015" i="4"/>
  <c r="L1015" i="4"/>
  <c r="K1015" i="4"/>
  <c r="M1015" i="4" s="1"/>
  <c r="P1013" i="4"/>
  <c r="Q1012" i="4"/>
  <c r="Q1013" i="4" s="1"/>
  <c r="R1007" i="4"/>
  <c r="Q1007" i="4"/>
  <c r="O1007" i="4"/>
  <c r="R1006" i="4"/>
  <c r="Q1006" i="4"/>
  <c r="O1006" i="4"/>
  <c r="R1005" i="4"/>
  <c r="Q1005" i="4"/>
  <c r="O1005" i="4"/>
  <c r="R1004" i="4"/>
  <c r="Q1004" i="4"/>
  <c r="O1004" i="4"/>
  <c r="R1003" i="4"/>
  <c r="Q1003" i="4"/>
  <c r="O1003" i="4"/>
  <c r="R1002" i="4"/>
  <c r="Q1002" i="4"/>
  <c r="O1002" i="4"/>
  <c r="Q1001" i="4"/>
  <c r="R1001" i="4" s="1"/>
  <c r="O1001" i="4"/>
  <c r="O1000" i="4"/>
  <c r="P999" i="4"/>
  <c r="S1001" i="4" s="1"/>
  <c r="M482" i="3"/>
  <c r="K482" i="3"/>
  <c r="J482" i="3"/>
  <c r="L482" i="3" s="1"/>
  <c r="O480" i="3"/>
  <c r="P479" i="3"/>
  <c r="P480" i="3" s="1"/>
  <c r="Q473" i="3"/>
  <c r="P473" i="3"/>
  <c r="N473" i="3"/>
  <c r="Q472" i="3"/>
  <c r="P472" i="3"/>
  <c r="N472" i="3"/>
  <c r="Q471" i="3"/>
  <c r="P471" i="3"/>
  <c r="N471" i="3"/>
  <c r="Q470" i="3"/>
  <c r="P470" i="3"/>
  <c r="N470" i="3"/>
  <c r="Q469" i="3"/>
  <c r="P469" i="3"/>
  <c r="N469" i="3"/>
  <c r="P468" i="3"/>
  <c r="Q468" i="3" s="1"/>
  <c r="N468" i="3"/>
  <c r="N467" i="3"/>
  <c r="O466" i="3"/>
  <c r="S468" i="3" s="1"/>
  <c r="Q1001" i="6" l="1"/>
  <c r="R1001" i="6" s="1"/>
  <c r="Q975" i="5"/>
  <c r="R975" i="5" s="1"/>
  <c r="Q1000" i="4"/>
  <c r="R1000" i="4" s="1"/>
  <c r="P467" i="3"/>
  <c r="Q467" i="3" s="1"/>
  <c r="N990" i="5"/>
  <c r="O1254" i="1"/>
  <c r="M1254" i="1"/>
  <c r="L1254" i="1"/>
  <c r="N1254" i="1" s="1"/>
  <c r="Q1252" i="1"/>
  <c r="S1246" i="1"/>
  <c r="R1246" i="1"/>
  <c r="P1246" i="1"/>
  <c r="S1245" i="1"/>
  <c r="R1245" i="1"/>
  <c r="P1245" i="1"/>
  <c r="S1244" i="1"/>
  <c r="R1244" i="1"/>
  <c r="P1244" i="1"/>
  <c r="S1243" i="1"/>
  <c r="R1243" i="1"/>
  <c r="P1243" i="1"/>
  <c r="S1242" i="1"/>
  <c r="R1242" i="1"/>
  <c r="P1242" i="1"/>
  <c r="S1241" i="1"/>
  <c r="R1241" i="1"/>
  <c r="P1241" i="1"/>
  <c r="R1240" i="1"/>
  <c r="S1240" i="1" s="1"/>
  <c r="P1240" i="1"/>
  <c r="P1239" i="1"/>
  <c r="Q1238" i="1"/>
  <c r="T1240" i="1" s="1"/>
  <c r="R1239" i="1" l="1"/>
  <c r="S1239" i="1" s="1"/>
  <c r="R1251" i="1"/>
  <c r="R1252" i="1" s="1"/>
  <c r="L463" i="10"/>
  <c r="J288" i="12" l="1"/>
  <c r="K225" i="13"/>
  <c r="J225" i="13"/>
  <c r="L840" i="6"/>
  <c r="L1056" i="1"/>
  <c r="M1056" i="1"/>
  <c r="M294" i="13" l="1"/>
  <c r="K294" i="13"/>
  <c r="J294" i="13"/>
  <c r="L294" i="13" s="1"/>
  <c r="O292" i="13"/>
  <c r="P291" i="13"/>
  <c r="P292" i="13" s="1"/>
  <c r="Q284" i="13"/>
  <c r="P284" i="13"/>
  <c r="N284" i="13"/>
  <c r="Q283" i="13"/>
  <c r="P283" i="13"/>
  <c r="N283" i="13"/>
  <c r="Q282" i="13"/>
  <c r="P282" i="13"/>
  <c r="N282" i="13"/>
  <c r="Q281" i="13"/>
  <c r="P281" i="13"/>
  <c r="N281" i="13"/>
  <c r="P280" i="13"/>
  <c r="Q280" i="13" s="1"/>
  <c r="N280" i="13"/>
  <c r="P279" i="13"/>
  <c r="Q279" i="13" s="1"/>
  <c r="N279" i="13"/>
  <c r="N278" i="13"/>
  <c r="O277" i="13"/>
  <c r="P278" i="13" s="1"/>
  <c r="Q278" i="13" s="1"/>
  <c r="N322" i="8"/>
  <c r="L322" i="8"/>
  <c r="K322" i="8"/>
  <c r="M322" i="8" s="1"/>
  <c r="P320" i="8"/>
  <c r="Q319" i="8"/>
  <c r="Q320" i="8" s="1"/>
  <c r="R314" i="8"/>
  <c r="Q314" i="8"/>
  <c r="O314" i="8"/>
  <c r="R313" i="8"/>
  <c r="Q313" i="8"/>
  <c r="O313" i="8"/>
  <c r="R312" i="8"/>
  <c r="Q312" i="8"/>
  <c r="O312" i="8"/>
  <c r="R311" i="8"/>
  <c r="Q311" i="8"/>
  <c r="O311" i="8"/>
  <c r="R310" i="8"/>
  <c r="Q310" i="8"/>
  <c r="O310" i="8"/>
  <c r="Q309" i="8"/>
  <c r="R309" i="8" s="1"/>
  <c r="O309" i="8"/>
  <c r="Q308" i="8"/>
  <c r="R308" i="8" s="1"/>
  <c r="O308" i="8"/>
  <c r="O307" i="8"/>
  <c r="P306" i="8"/>
  <c r="Q307" i="8" s="1"/>
  <c r="R307" i="8" s="1"/>
  <c r="N994" i="6"/>
  <c r="L994" i="6"/>
  <c r="K994" i="6"/>
  <c r="M994" i="6" s="1"/>
  <c r="P992" i="6"/>
  <c r="Q991" i="6"/>
  <c r="Q992" i="6" s="1"/>
  <c r="R985" i="6"/>
  <c r="Q985" i="6"/>
  <c r="O985" i="6"/>
  <c r="R984" i="6"/>
  <c r="Q984" i="6"/>
  <c r="O984" i="6"/>
  <c r="R983" i="6"/>
  <c r="Q983" i="6"/>
  <c r="O983" i="6"/>
  <c r="R982" i="6"/>
  <c r="Q982" i="6"/>
  <c r="O982" i="6"/>
  <c r="Q981" i="6"/>
  <c r="R981" i="6" s="1"/>
  <c r="O981" i="6"/>
  <c r="Q980" i="6"/>
  <c r="R980" i="6" s="1"/>
  <c r="O980" i="6"/>
  <c r="O979" i="6"/>
  <c r="P978" i="6"/>
  <c r="S980" i="6" s="1"/>
  <c r="L968" i="5"/>
  <c r="K968" i="5"/>
  <c r="M968" i="5" s="1"/>
  <c r="P966" i="5"/>
  <c r="Q965" i="5"/>
  <c r="Q966" i="5" s="1"/>
  <c r="R959" i="5"/>
  <c r="Q959" i="5"/>
  <c r="O959" i="5"/>
  <c r="R958" i="5"/>
  <c r="Q958" i="5"/>
  <c r="O958" i="5"/>
  <c r="R957" i="5"/>
  <c r="Q957" i="5"/>
  <c r="O957" i="5"/>
  <c r="R956" i="5"/>
  <c r="Q956" i="5"/>
  <c r="O956" i="5"/>
  <c r="Q955" i="5"/>
  <c r="R955" i="5" s="1"/>
  <c r="O955" i="5"/>
  <c r="Q954" i="5"/>
  <c r="R954" i="5" s="1"/>
  <c r="O954" i="5"/>
  <c r="O953" i="5"/>
  <c r="P952" i="5"/>
  <c r="S954" i="5" s="1"/>
  <c r="N993" i="4"/>
  <c r="L993" i="4"/>
  <c r="K993" i="4"/>
  <c r="M993" i="4" s="1"/>
  <c r="P991" i="4"/>
  <c r="Q990" i="4"/>
  <c r="Q991" i="4" s="1"/>
  <c r="R985" i="4"/>
  <c r="Q985" i="4"/>
  <c r="O985" i="4"/>
  <c r="R984" i="4"/>
  <c r="Q984" i="4"/>
  <c r="O984" i="4"/>
  <c r="R983" i="4"/>
  <c r="Q983" i="4"/>
  <c r="O983" i="4"/>
  <c r="R982" i="4"/>
  <c r="Q982" i="4"/>
  <c r="O982" i="4"/>
  <c r="R981" i="4"/>
  <c r="Q981" i="4"/>
  <c r="O981" i="4"/>
  <c r="Q980" i="4"/>
  <c r="R980" i="4" s="1"/>
  <c r="O980" i="4"/>
  <c r="Q979" i="4"/>
  <c r="R979" i="4" s="1"/>
  <c r="O979" i="4"/>
  <c r="O978" i="4"/>
  <c r="P977" i="4"/>
  <c r="S979" i="4" s="1"/>
  <c r="M460" i="3"/>
  <c r="K460" i="3"/>
  <c r="J460" i="3"/>
  <c r="L460" i="3" s="1"/>
  <c r="O458" i="3"/>
  <c r="P457" i="3"/>
  <c r="P458" i="3" s="1"/>
  <c r="Q451" i="3"/>
  <c r="P451" i="3"/>
  <c r="N451" i="3"/>
  <c r="Q450" i="3"/>
  <c r="P450" i="3"/>
  <c r="N450" i="3"/>
  <c r="Q449" i="3"/>
  <c r="P449" i="3"/>
  <c r="N449" i="3"/>
  <c r="Q448" i="3"/>
  <c r="P448" i="3"/>
  <c r="N448" i="3"/>
  <c r="P447" i="3"/>
  <c r="Q447" i="3" s="1"/>
  <c r="N447" i="3"/>
  <c r="P446" i="3"/>
  <c r="Q446" i="3" s="1"/>
  <c r="N446" i="3"/>
  <c r="N445" i="3"/>
  <c r="O444" i="3"/>
  <c r="S446" i="3" s="1"/>
  <c r="Q1194" i="1"/>
  <c r="Q1216" i="1"/>
  <c r="R1217" i="1" s="1"/>
  <c r="S1217" i="1" s="1"/>
  <c r="O1232" i="1"/>
  <c r="M1232" i="1"/>
  <c r="L1232" i="1"/>
  <c r="R1229" i="1" s="1"/>
  <c r="R1230" i="1" s="1"/>
  <c r="Q1230" i="1"/>
  <c r="S1224" i="1"/>
  <c r="R1224" i="1"/>
  <c r="P1224" i="1"/>
  <c r="S1223" i="1"/>
  <c r="R1223" i="1"/>
  <c r="P1223" i="1"/>
  <c r="S1222" i="1"/>
  <c r="R1222" i="1"/>
  <c r="P1222" i="1"/>
  <c r="S1221" i="1"/>
  <c r="R1221" i="1"/>
  <c r="P1221" i="1"/>
  <c r="S1220" i="1"/>
  <c r="R1220" i="1"/>
  <c r="P1220" i="1"/>
  <c r="R1219" i="1"/>
  <c r="S1219" i="1" s="1"/>
  <c r="P1219" i="1"/>
  <c r="R1218" i="1"/>
  <c r="S1218" i="1" s="1"/>
  <c r="P1218" i="1"/>
  <c r="P1217" i="1"/>
  <c r="T1218" i="1" l="1"/>
  <c r="N968" i="5"/>
  <c r="S308" i="8"/>
  <c r="Q978" i="4"/>
  <c r="R978" i="4" s="1"/>
  <c r="Q979" i="6"/>
  <c r="R979" i="6" s="1"/>
  <c r="Q953" i="5"/>
  <c r="R953" i="5" s="1"/>
  <c r="P445" i="3"/>
  <c r="Q445" i="3" s="1"/>
  <c r="R279" i="13"/>
  <c r="N1232" i="1"/>
  <c r="P438" i="10"/>
  <c r="K265" i="12" l="1"/>
  <c r="J265" i="12"/>
  <c r="K306" i="3"/>
  <c r="J306" i="3"/>
  <c r="K284" i="3"/>
  <c r="J284" i="3"/>
  <c r="L818" i="6"/>
  <c r="M1034" i="1"/>
  <c r="L1034" i="1"/>
  <c r="K330" i="11"/>
  <c r="M403" i="12" l="1"/>
  <c r="K403" i="12"/>
  <c r="J403" i="12"/>
  <c r="L403" i="12" s="1"/>
  <c r="O401" i="12"/>
  <c r="P400" i="12"/>
  <c r="P401" i="12" s="1"/>
  <c r="Q393" i="12"/>
  <c r="P393" i="12"/>
  <c r="N393" i="12"/>
  <c r="Q392" i="12"/>
  <c r="P392" i="12"/>
  <c r="N392" i="12"/>
  <c r="Q391" i="12"/>
  <c r="P391" i="12"/>
  <c r="N391" i="12"/>
  <c r="P390" i="12"/>
  <c r="Q390" i="12" s="1"/>
  <c r="N390" i="12"/>
  <c r="P389" i="12"/>
  <c r="Q389" i="12" s="1"/>
  <c r="N389" i="12"/>
  <c r="P388" i="12"/>
  <c r="Q388" i="12" s="1"/>
  <c r="N388" i="12"/>
  <c r="N387" i="12"/>
  <c r="O386" i="12"/>
  <c r="R388" i="12" s="1"/>
  <c r="M421" i="11"/>
  <c r="K421" i="11"/>
  <c r="J421" i="11"/>
  <c r="L421" i="11" s="1"/>
  <c r="O419" i="11"/>
  <c r="P418" i="11"/>
  <c r="P419" i="11" s="1"/>
  <c r="Q412" i="11"/>
  <c r="P412" i="11"/>
  <c r="N412" i="11"/>
  <c r="Q411" i="11"/>
  <c r="P411" i="11"/>
  <c r="N411" i="11"/>
  <c r="Q410" i="11"/>
  <c r="P410" i="11"/>
  <c r="N410" i="11"/>
  <c r="P409" i="11"/>
  <c r="Q409" i="11" s="1"/>
  <c r="N409" i="11"/>
  <c r="P408" i="11"/>
  <c r="Q408" i="11" s="1"/>
  <c r="N408" i="11"/>
  <c r="P407" i="11"/>
  <c r="Q407" i="11" s="1"/>
  <c r="N407" i="11"/>
  <c r="N406" i="11"/>
  <c r="O405" i="11"/>
  <c r="R407" i="11" s="1"/>
  <c r="M532" i="10"/>
  <c r="L532" i="10"/>
  <c r="K532" i="10"/>
  <c r="P530" i="10"/>
  <c r="Q529" i="10"/>
  <c r="Q530" i="10" s="1"/>
  <c r="R522" i="10"/>
  <c r="Q522" i="10"/>
  <c r="O522" i="10"/>
  <c r="R521" i="10"/>
  <c r="Q521" i="10"/>
  <c r="O521" i="10"/>
  <c r="R520" i="10"/>
  <c r="Q520" i="10"/>
  <c r="O520" i="10"/>
  <c r="Q519" i="10"/>
  <c r="R519" i="10" s="1"/>
  <c r="O519" i="10"/>
  <c r="Q518" i="10"/>
  <c r="R518" i="10" s="1"/>
  <c r="O518" i="10"/>
  <c r="Q517" i="10"/>
  <c r="R517" i="10" s="1"/>
  <c r="O517" i="10"/>
  <c r="O516" i="10"/>
  <c r="P515" i="10"/>
  <c r="Q516" i="10" s="1"/>
  <c r="R516" i="10" s="1"/>
  <c r="L541" i="9"/>
  <c r="K541" i="9"/>
  <c r="M541" i="9" s="1"/>
  <c r="N541" i="9" s="1"/>
  <c r="P539" i="9"/>
  <c r="Q538" i="9"/>
  <c r="Q539" i="9" s="1"/>
  <c r="R531" i="9"/>
  <c r="Q531" i="9"/>
  <c r="O531" i="9"/>
  <c r="R530" i="9"/>
  <c r="Q530" i="9"/>
  <c r="O530" i="9"/>
  <c r="R529" i="9"/>
  <c r="Q529" i="9"/>
  <c r="O529" i="9"/>
  <c r="Q528" i="9"/>
  <c r="R528" i="9" s="1"/>
  <c r="O528" i="9"/>
  <c r="Q527" i="9"/>
  <c r="R527" i="9" s="1"/>
  <c r="O527" i="9"/>
  <c r="Q526" i="9"/>
  <c r="R526" i="9" s="1"/>
  <c r="O526" i="9"/>
  <c r="O525" i="9"/>
  <c r="P524" i="9"/>
  <c r="Q525" i="9" s="1"/>
  <c r="R525" i="9" s="1"/>
  <c r="N300" i="8"/>
  <c r="L300" i="8"/>
  <c r="K300" i="8"/>
  <c r="M300" i="8" s="1"/>
  <c r="P298" i="8"/>
  <c r="Q297" i="8"/>
  <c r="Q298" i="8" s="1"/>
  <c r="R292" i="8"/>
  <c r="Q292" i="8"/>
  <c r="O292" i="8"/>
  <c r="R291" i="8"/>
  <c r="Q291" i="8"/>
  <c r="O291" i="8"/>
  <c r="R290" i="8"/>
  <c r="Q290" i="8"/>
  <c r="O290" i="8"/>
  <c r="R289" i="8"/>
  <c r="Q289" i="8"/>
  <c r="O289" i="8"/>
  <c r="Q288" i="8"/>
  <c r="R288" i="8" s="1"/>
  <c r="O288" i="8"/>
  <c r="Q287" i="8"/>
  <c r="R287" i="8" s="1"/>
  <c r="O287" i="8"/>
  <c r="Q286" i="8"/>
  <c r="R286" i="8" s="1"/>
  <c r="O286" i="8"/>
  <c r="O285" i="8"/>
  <c r="P284" i="8"/>
  <c r="S286" i="8" s="1"/>
  <c r="N972" i="6"/>
  <c r="L972" i="6"/>
  <c r="K972" i="6"/>
  <c r="M972" i="6" s="1"/>
  <c r="P970" i="6"/>
  <c r="Q969" i="6"/>
  <c r="Q970" i="6" s="1"/>
  <c r="R963" i="6"/>
  <c r="Q963" i="6"/>
  <c r="O963" i="6"/>
  <c r="R962" i="6"/>
  <c r="Q962" i="6"/>
  <c r="O962" i="6"/>
  <c r="R961" i="6"/>
  <c r="Q961" i="6"/>
  <c r="O961" i="6"/>
  <c r="R960" i="6"/>
  <c r="Q960" i="6"/>
  <c r="O960" i="6"/>
  <c r="Q959" i="6"/>
  <c r="R959" i="6" s="1"/>
  <c r="O959" i="6"/>
  <c r="Q958" i="6"/>
  <c r="R958" i="6" s="1"/>
  <c r="O958" i="6"/>
  <c r="O957" i="6"/>
  <c r="P956" i="6"/>
  <c r="S958" i="6" s="1"/>
  <c r="L946" i="5"/>
  <c r="K946" i="5"/>
  <c r="M946" i="5" s="1"/>
  <c r="P944" i="5"/>
  <c r="Q943" i="5"/>
  <c r="Q944" i="5" s="1"/>
  <c r="R937" i="5"/>
  <c r="Q937" i="5"/>
  <c r="O937" i="5"/>
  <c r="R936" i="5"/>
  <c r="Q936" i="5"/>
  <c r="O936" i="5"/>
  <c r="R935" i="5"/>
  <c r="Q935" i="5"/>
  <c r="O935" i="5"/>
  <c r="Q934" i="5"/>
  <c r="R934" i="5" s="1"/>
  <c r="O934" i="5"/>
  <c r="Q933" i="5"/>
  <c r="R933" i="5" s="1"/>
  <c r="O933" i="5"/>
  <c r="Q932" i="5"/>
  <c r="R932" i="5" s="1"/>
  <c r="O932" i="5"/>
  <c r="O931" i="5"/>
  <c r="P930" i="5"/>
  <c r="S932" i="5" s="1"/>
  <c r="N971" i="4"/>
  <c r="L971" i="4"/>
  <c r="K971" i="4"/>
  <c r="M971" i="4" s="1"/>
  <c r="P969" i="4"/>
  <c r="Q968" i="4"/>
  <c r="Q969" i="4" s="1"/>
  <c r="R963" i="4"/>
  <c r="Q963" i="4"/>
  <c r="O963" i="4"/>
  <c r="R962" i="4"/>
  <c r="Q962" i="4"/>
  <c r="O962" i="4"/>
  <c r="R961" i="4"/>
  <c r="Q961" i="4"/>
  <c r="O961" i="4"/>
  <c r="R960" i="4"/>
  <c r="Q960" i="4"/>
  <c r="O960" i="4"/>
  <c r="R959" i="4"/>
  <c r="Q959" i="4"/>
  <c r="O959" i="4"/>
  <c r="Q958" i="4"/>
  <c r="R958" i="4" s="1"/>
  <c r="O958" i="4"/>
  <c r="Q957" i="4"/>
  <c r="R957" i="4" s="1"/>
  <c r="O957" i="4"/>
  <c r="O956" i="4"/>
  <c r="P955" i="4"/>
  <c r="S957" i="4" s="1"/>
  <c r="M438" i="3"/>
  <c r="K438" i="3"/>
  <c r="J438" i="3"/>
  <c r="L438" i="3" s="1"/>
  <c r="O436" i="3"/>
  <c r="P435" i="3"/>
  <c r="P436" i="3" s="1"/>
  <c r="Q429" i="3"/>
  <c r="P429" i="3"/>
  <c r="N429" i="3"/>
  <c r="Q428" i="3"/>
  <c r="P428" i="3"/>
  <c r="N428" i="3"/>
  <c r="Q427" i="3"/>
  <c r="P427" i="3"/>
  <c r="N427" i="3"/>
  <c r="P426" i="3"/>
  <c r="Q426" i="3" s="1"/>
  <c r="N426" i="3"/>
  <c r="P425" i="3"/>
  <c r="Q425" i="3" s="1"/>
  <c r="N425" i="3"/>
  <c r="P424" i="3"/>
  <c r="Q424" i="3" s="1"/>
  <c r="N424" i="3"/>
  <c r="N423" i="3"/>
  <c r="O422" i="3"/>
  <c r="S424" i="3" s="1"/>
  <c r="O1210" i="1"/>
  <c r="M1210" i="1"/>
  <c r="L1210" i="1"/>
  <c r="N1210" i="1" s="1"/>
  <c r="Q1208" i="1"/>
  <c r="S1202" i="1"/>
  <c r="R1202" i="1"/>
  <c r="P1202" i="1"/>
  <c r="S1201" i="1"/>
  <c r="R1201" i="1"/>
  <c r="P1201" i="1"/>
  <c r="S1200" i="1"/>
  <c r="R1200" i="1"/>
  <c r="P1200" i="1"/>
  <c r="S1199" i="1"/>
  <c r="R1199" i="1"/>
  <c r="P1199" i="1"/>
  <c r="S1198" i="1"/>
  <c r="R1198" i="1"/>
  <c r="P1198" i="1"/>
  <c r="R1197" i="1"/>
  <c r="S1197" i="1" s="1"/>
  <c r="P1197" i="1"/>
  <c r="T1196" i="1"/>
  <c r="R1196" i="1"/>
  <c r="S1196" i="1" s="1"/>
  <c r="P1196" i="1"/>
  <c r="R1195" i="1"/>
  <c r="S1195" i="1" s="1"/>
  <c r="P1195" i="1"/>
  <c r="S517" i="10" l="1"/>
  <c r="Q957" i="6"/>
  <c r="R957" i="6" s="1"/>
  <c r="Q956" i="4"/>
  <c r="R956" i="4" s="1"/>
  <c r="R1207" i="1"/>
  <c r="R1208" i="1" s="1"/>
  <c r="N532" i="10"/>
  <c r="Q931" i="5"/>
  <c r="R931" i="5" s="1"/>
  <c r="P406" i="11"/>
  <c r="Q406" i="11" s="1"/>
  <c r="Q285" i="8"/>
  <c r="R285" i="8" s="1"/>
  <c r="P423" i="3"/>
  <c r="Q423" i="3" s="1"/>
  <c r="P387" i="12"/>
  <c r="Q387" i="12" s="1"/>
  <c r="S526" i="9"/>
  <c r="N946" i="5"/>
  <c r="P415" i="10"/>
  <c r="Q703" i="4"/>
  <c r="J199" i="13" l="1"/>
  <c r="K242" i="12"/>
  <c r="J242" i="12"/>
  <c r="M1012" i="1"/>
  <c r="M271" i="13" l="1"/>
  <c r="K271" i="13"/>
  <c r="J271" i="13"/>
  <c r="L271" i="13" s="1"/>
  <c r="O269" i="13"/>
  <c r="P268" i="13"/>
  <c r="P269" i="13" s="1"/>
  <c r="Q261" i="13"/>
  <c r="P261" i="13"/>
  <c r="N261" i="13"/>
  <c r="Q260" i="13"/>
  <c r="P260" i="13"/>
  <c r="N260" i="13"/>
  <c r="Q259" i="13"/>
  <c r="P259" i="13"/>
  <c r="N259" i="13"/>
  <c r="P258" i="13"/>
  <c r="Q258" i="13" s="1"/>
  <c r="N258" i="13"/>
  <c r="P257" i="13"/>
  <c r="Q257" i="13" s="1"/>
  <c r="N257" i="13"/>
  <c r="P256" i="13"/>
  <c r="Q256" i="13" s="1"/>
  <c r="N256" i="13"/>
  <c r="N255" i="13"/>
  <c r="O254" i="13"/>
  <c r="R256" i="13" s="1"/>
  <c r="M399" i="11"/>
  <c r="K399" i="11"/>
  <c r="J399" i="11"/>
  <c r="L399" i="11" s="1"/>
  <c r="O397" i="11"/>
  <c r="P396" i="11"/>
  <c r="P397" i="11" s="1"/>
  <c r="Q390" i="11"/>
  <c r="P390" i="11"/>
  <c r="N390" i="11"/>
  <c r="Q389" i="11"/>
  <c r="P389" i="11"/>
  <c r="N389" i="11"/>
  <c r="P388" i="11"/>
  <c r="Q388" i="11" s="1"/>
  <c r="N388" i="11"/>
  <c r="P387" i="11"/>
  <c r="Q387" i="11" s="1"/>
  <c r="N387" i="11"/>
  <c r="P386" i="11"/>
  <c r="Q386" i="11" s="1"/>
  <c r="N386" i="11"/>
  <c r="P385" i="11"/>
  <c r="Q385" i="11" s="1"/>
  <c r="N385" i="11"/>
  <c r="N384" i="11"/>
  <c r="O383" i="11"/>
  <c r="R385" i="11" s="1"/>
  <c r="N278" i="8"/>
  <c r="L278" i="8"/>
  <c r="K278" i="8"/>
  <c r="M278" i="8" s="1"/>
  <c r="P276" i="8"/>
  <c r="Q275" i="8"/>
  <c r="Q276" i="8" s="1"/>
  <c r="R270" i="8"/>
  <c r="Q270" i="8"/>
  <c r="O270" i="8"/>
  <c r="R269" i="8"/>
  <c r="Q269" i="8"/>
  <c r="O269" i="8"/>
  <c r="R268" i="8"/>
  <c r="Q268" i="8"/>
  <c r="O268" i="8"/>
  <c r="Q267" i="8"/>
  <c r="R267" i="8" s="1"/>
  <c r="O267" i="8"/>
  <c r="Q266" i="8"/>
  <c r="R266" i="8" s="1"/>
  <c r="O266" i="8"/>
  <c r="Q265" i="8"/>
  <c r="R265" i="8" s="1"/>
  <c r="O265" i="8"/>
  <c r="Q264" i="8"/>
  <c r="R264" i="8" s="1"/>
  <c r="O264" i="8"/>
  <c r="O263" i="8"/>
  <c r="P262" i="8"/>
  <c r="S264" i="8" s="1"/>
  <c r="Q263" i="8" l="1"/>
  <c r="R263" i="8" s="1"/>
  <c r="P255" i="13"/>
  <c r="Q255" i="13" s="1"/>
  <c r="P384" i="11"/>
  <c r="Q384" i="11" s="1"/>
  <c r="N950" i="6"/>
  <c r="L950" i="6"/>
  <c r="K950" i="6"/>
  <c r="M950" i="6" s="1"/>
  <c r="P948" i="6"/>
  <c r="Q947" i="6"/>
  <c r="Q948" i="6" s="1"/>
  <c r="R941" i="6"/>
  <c r="Q941" i="6"/>
  <c r="O941" i="6"/>
  <c r="R940" i="6"/>
  <c r="Q940" i="6"/>
  <c r="O940" i="6"/>
  <c r="Q939" i="6"/>
  <c r="R939" i="6" s="1"/>
  <c r="O939" i="6"/>
  <c r="Q938" i="6"/>
  <c r="R938" i="6" s="1"/>
  <c r="O938" i="6"/>
  <c r="Q937" i="6"/>
  <c r="R937" i="6" s="1"/>
  <c r="O937" i="6"/>
  <c r="Q936" i="6"/>
  <c r="R936" i="6" s="1"/>
  <c r="O936" i="6"/>
  <c r="O935" i="6"/>
  <c r="P934" i="6"/>
  <c r="Q935" i="6" s="1"/>
  <c r="R935" i="6" s="1"/>
  <c r="L924" i="5"/>
  <c r="K924" i="5"/>
  <c r="M924" i="5" s="1"/>
  <c r="N924" i="5" s="1"/>
  <c r="P922" i="5"/>
  <c r="Q921" i="5"/>
  <c r="Q922" i="5" s="1"/>
  <c r="R915" i="5"/>
  <c r="Q915" i="5"/>
  <c r="O915" i="5"/>
  <c r="R914" i="5"/>
  <c r="Q914" i="5"/>
  <c r="O914" i="5"/>
  <c r="R913" i="5"/>
  <c r="Q913" i="5"/>
  <c r="O913" i="5"/>
  <c r="Q912" i="5"/>
  <c r="R912" i="5" s="1"/>
  <c r="O912" i="5"/>
  <c r="Q911" i="5"/>
  <c r="R911" i="5" s="1"/>
  <c r="O911" i="5"/>
  <c r="Q910" i="5"/>
  <c r="R910" i="5" s="1"/>
  <c r="O910" i="5"/>
  <c r="O909" i="5"/>
  <c r="P908" i="5"/>
  <c r="S910" i="5" s="1"/>
  <c r="N949" i="4"/>
  <c r="L949" i="4"/>
  <c r="K949" i="4"/>
  <c r="M949" i="4" s="1"/>
  <c r="P947" i="4"/>
  <c r="Q946" i="4"/>
  <c r="Q947" i="4" s="1"/>
  <c r="R941" i="4"/>
  <c r="Q941" i="4"/>
  <c r="O941" i="4"/>
  <c r="R940" i="4"/>
  <c r="Q940" i="4"/>
  <c r="O940" i="4"/>
  <c r="R939" i="4"/>
  <c r="Q939" i="4"/>
  <c r="O939" i="4"/>
  <c r="Q938" i="4"/>
  <c r="R938" i="4" s="1"/>
  <c r="O938" i="4"/>
  <c r="Q937" i="4"/>
  <c r="R937" i="4" s="1"/>
  <c r="O937" i="4"/>
  <c r="Q936" i="4"/>
  <c r="R936" i="4" s="1"/>
  <c r="O936" i="4"/>
  <c r="Q935" i="4"/>
  <c r="R935" i="4" s="1"/>
  <c r="O935" i="4"/>
  <c r="O934" i="4"/>
  <c r="P933" i="4"/>
  <c r="S935" i="4" s="1"/>
  <c r="M416" i="3"/>
  <c r="K416" i="3"/>
  <c r="J416" i="3"/>
  <c r="L416" i="3" s="1"/>
  <c r="O414" i="3"/>
  <c r="P413" i="3"/>
  <c r="P414" i="3" s="1"/>
  <c r="Q407" i="3"/>
  <c r="P407" i="3"/>
  <c r="N407" i="3"/>
  <c r="Q406" i="3"/>
  <c r="P406" i="3"/>
  <c r="N406" i="3"/>
  <c r="P405" i="3"/>
  <c r="Q405" i="3" s="1"/>
  <c r="N405" i="3"/>
  <c r="P404" i="3"/>
  <c r="Q404" i="3" s="1"/>
  <c r="N404" i="3"/>
  <c r="P403" i="3"/>
  <c r="Q403" i="3" s="1"/>
  <c r="N403" i="3"/>
  <c r="P402" i="3"/>
  <c r="Q402" i="3" s="1"/>
  <c r="N402" i="3"/>
  <c r="N401" i="3"/>
  <c r="O400" i="3"/>
  <c r="P401" i="3" s="1"/>
  <c r="Q401" i="3" s="1"/>
  <c r="O1188" i="1"/>
  <c r="M1188" i="1"/>
  <c r="L1188" i="1"/>
  <c r="N1188" i="1" s="1"/>
  <c r="Q1186" i="1"/>
  <c r="R1185" i="1"/>
  <c r="R1186" i="1" s="1"/>
  <c r="S1180" i="1"/>
  <c r="R1180" i="1"/>
  <c r="P1180" i="1"/>
  <c r="S1179" i="1"/>
  <c r="R1179" i="1"/>
  <c r="P1179" i="1"/>
  <c r="S1178" i="1"/>
  <c r="R1178" i="1"/>
  <c r="P1178" i="1"/>
  <c r="S1177" i="1"/>
  <c r="R1177" i="1"/>
  <c r="P1177" i="1"/>
  <c r="R1176" i="1"/>
  <c r="S1176" i="1" s="1"/>
  <c r="P1176" i="1"/>
  <c r="R1175" i="1"/>
  <c r="S1175" i="1" s="1"/>
  <c r="P1175" i="1"/>
  <c r="T1174" i="1"/>
  <c r="R1174" i="1"/>
  <c r="S1174" i="1" s="1"/>
  <c r="P1174" i="1"/>
  <c r="R1173" i="1"/>
  <c r="S1173" i="1" s="1"/>
  <c r="P1173" i="1"/>
  <c r="Q909" i="5" l="1"/>
  <c r="R909" i="5" s="1"/>
  <c r="S402" i="3"/>
  <c r="Q934" i="4"/>
  <c r="R934" i="4" s="1"/>
  <c r="S936" i="6"/>
  <c r="K173" i="13" l="1"/>
  <c r="J173" i="13"/>
  <c r="P170" i="13" s="1"/>
  <c r="P171" i="13" s="1"/>
  <c r="K219" i="12"/>
  <c r="J219" i="12"/>
  <c r="L219" i="12" s="1"/>
  <c r="M219" i="12" s="1"/>
  <c r="K286" i="11"/>
  <c r="L509" i="10"/>
  <c r="K509" i="10"/>
  <c r="M509" i="10" s="1"/>
  <c r="K486" i="10"/>
  <c r="M486" i="10" s="1"/>
  <c r="N486" i="10" s="1"/>
  <c r="K463" i="10"/>
  <c r="M463" i="10" s="1"/>
  <c r="N463" i="10" s="1"/>
  <c r="L440" i="10"/>
  <c r="K440" i="10"/>
  <c r="M440" i="10" s="1"/>
  <c r="L518" i="9"/>
  <c r="K518" i="9"/>
  <c r="M518" i="9" s="1"/>
  <c r="L495" i="9"/>
  <c r="K495" i="9"/>
  <c r="M495" i="9" s="1"/>
  <c r="L472" i="9"/>
  <c r="K472" i="9"/>
  <c r="M472" i="9" s="1"/>
  <c r="L449" i="9"/>
  <c r="K449" i="9"/>
  <c r="K426" i="9"/>
  <c r="M426" i="9" s="1"/>
  <c r="N426" i="9" s="1"/>
  <c r="L796" i="6"/>
  <c r="N928" i="6"/>
  <c r="L774" i="6"/>
  <c r="K774" i="6"/>
  <c r="M774" i="6" s="1"/>
  <c r="L752" i="6"/>
  <c r="L730" i="6"/>
  <c r="L684" i="6"/>
  <c r="L661" i="6"/>
  <c r="L638" i="6"/>
  <c r="L615" i="6"/>
  <c r="L902" i="5"/>
  <c r="K902" i="5"/>
  <c r="M902" i="5" s="1"/>
  <c r="N902" i="5" s="1"/>
  <c r="L880" i="5"/>
  <c r="K880" i="5"/>
  <c r="M880" i="5" s="1"/>
  <c r="N880" i="5" s="1"/>
  <c r="L858" i="5"/>
  <c r="K858" i="5"/>
  <c r="M858" i="5" s="1"/>
  <c r="L836" i="5"/>
  <c r="K836" i="5"/>
  <c r="M836" i="5" s="1"/>
  <c r="N836" i="5" s="1"/>
  <c r="L814" i="5"/>
  <c r="K814" i="5"/>
  <c r="M814" i="5" s="1"/>
  <c r="L792" i="5"/>
  <c r="K792" i="5"/>
  <c r="M792" i="5" s="1"/>
  <c r="N792" i="5" s="1"/>
  <c r="L770" i="5"/>
  <c r="K770" i="5"/>
  <c r="M770" i="5" s="1"/>
  <c r="L748" i="5"/>
  <c r="M990" i="1"/>
  <c r="L968" i="1"/>
  <c r="M968" i="1"/>
  <c r="N990" i="1"/>
  <c r="I37" i="21"/>
  <c r="H37" i="21"/>
  <c r="I24" i="21"/>
  <c r="H24" i="21"/>
  <c r="G34" i="20"/>
  <c r="F34" i="20"/>
  <c r="G22" i="20"/>
  <c r="F22" i="20"/>
  <c r="H49" i="19"/>
  <c r="G49" i="19"/>
  <c r="H37" i="19"/>
  <c r="G37" i="19"/>
  <c r="H23" i="19"/>
  <c r="G23" i="19"/>
  <c r="G40" i="18"/>
  <c r="F40" i="18"/>
  <c r="G32" i="18"/>
  <c r="F32" i="18"/>
  <c r="G22" i="18"/>
  <c r="F22" i="18"/>
  <c r="G44" i="17"/>
  <c r="F44" i="17"/>
  <c r="G33" i="17"/>
  <c r="F33" i="17"/>
  <c r="G23" i="17"/>
  <c r="F23" i="17"/>
  <c r="E45" i="16"/>
  <c r="D45" i="16"/>
  <c r="E33" i="16"/>
  <c r="D33" i="16"/>
  <c r="E22" i="16"/>
  <c r="D22" i="16"/>
  <c r="E44" i="15"/>
  <c r="D44" i="15"/>
  <c r="E32" i="15"/>
  <c r="D32" i="15"/>
  <c r="E21" i="15"/>
  <c r="D21" i="15"/>
  <c r="O229" i="14"/>
  <c r="P228" i="14"/>
  <c r="Q229" i="14" s="1"/>
  <c r="R229" i="14" s="1"/>
  <c r="Q223" i="14"/>
  <c r="R223" i="14" s="1"/>
  <c r="Q222" i="14"/>
  <c r="R222" i="14" s="1"/>
  <c r="O222" i="14"/>
  <c r="P221" i="14"/>
  <c r="P205" i="14"/>
  <c r="O197" i="14"/>
  <c r="P196" i="14"/>
  <c r="Q197" i="14" s="1"/>
  <c r="R197" i="14" s="1"/>
  <c r="Q188" i="14"/>
  <c r="R188" i="14" s="1"/>
  <c r="O188" i="14"/>
  <c r="O187" i="14"/>
  <c r="P186" i="14"/>
  <c r="Q177" i="14"/>
  <c r="R177" i="14" s="1"/>
  <c r="Q176" i="14"/>
  <c r="R176" i="14" s="1"/>
  <c r="P174" i="14"/>
  <c r="Q175" i="14" s="1"/>
  <c r="R175" i="14" s="1"/>
  <c r="Q166" i="14"/>
  <c r="R166" i="14" s="1"/>
  <c r="Q165" i="14"/>
  <c r="R165" i="14" s="1"/>
  <c r="Q164" i="14"/>
  <c r="R164" i="14" s="1"/>
  <c r="O164" i="14"/>
  <c r="O163" i="14"/>
  <c r="P162" i="14"/>
  <c r="Q155" i="14"/>
  <c r="R155" i="14" s="1"/>
  <c r="O155" i="14"/>
  <c r="Q154" i="14"/>
  <c r="R154" i="14" s="1"/>
  <c r="O154" i="14"/>
  <c r="Q153" i="14"/>
  <c r="R153" i="14" s="1"/>
  <c r="O153" i="14"/>
  <c r="Q152" i="14"/>
  <c r="R152" i="14" s="1"/>
  <c r="O152" i="14"/>
  <c r="Q151" i="14"/>
  <c r="R151" i="14" s="1"/>
  <c r="O151" i="14"/>
  <c r="R150" i="14"/>
  <c r="Q150" i="14"/>
  <c r="O150" i="14"/>
  <c r="O149" i="14"/>
  <c r="P148" i="14"/>
  <c r="Q149" i="14" s="1"/>
  <c r="R149" i="14" s="1"/>
  <c r="H143" i="14"/>
  <c r="O138" i="14"/>
  <c r="Q137" i="14"/>
  <c r="R137" i="14" s="1"/>
  <c r="O137" i="14"/>
  <c r="R136" i="14"/>
  <c r="Q136" i="14"/>
  <c r="O136" i="14"/>
  <c r="R135" i="14"/>
  <c r="Q135" i="14"/>
  <c r="O135" i="14"/>
  <c r="Q134" i="14"/>
  <c r="R134" i="14" s="1"/>
  <c r="O134" i="14"/>
  <c r="Q133" i="14"/>
  <c r="R133" i="14" s="1"/>
  <c r="O133" i="14"/>
  <c r="O132" i="14"/>
  <c r="P131" i="14"/>
  <c r="Q132" i="14" s="1"/>
  <c r="R132" i="14" s="1"/>
  <c r="M121" i="14"/>
  <c r="L121" i="14"/>
  <c r="T24" i="14" s="1"/>
  <c r="K121" i="14"/>
  <c r="H126" i="14" s="1"/>
  <c r="O119" i="14"/>
  <c r="Q118" i="14"/>
  <c r="R118" i="14" s="1"/>
  <c r="O118" i="14"/>
  <c r="Q117" i="14"/>
  <c r="R117" i="14" s="1"/>
  <c r="O117" i="14"/>
  <c r="Q116" i="14"/>
  <c r="R116" i="14" s="1"/>
  <c r="O116" i="14"/>
  <c r="Q115" i="14"/>
  <c r="R115" i="14" s="1"/>
  <c r="O115" i="14"/>
  <c r="R114" i="14"/>
  <c r="Q114" i="14"/>
  <c r="O114" i="14"/>
  <c r="Q113" i="14"/>
  <c r="R113" i="14" s="1"/>
  <c r="O113" i="14"/>
  <c r="O112" i="14"/>
  <c r="P111" i="14"/>
  <c r="Q112" i="14" s="1"/>
  <c r="R112" i="14" s="1"/>
  <c r="L103" i="14"/>
  <c r="T23" i="14" s="1"/>
  <c r="K103" i="14"/>
  <c r="Q100" i="14"/>
  <c r="R100" i="14" s="1"/>
  <c r="O100" i="14"/>
  <c r="Q99" i="14"/>
  <c r="R99" i="14" s="1"/>
  <c r="O99" i="14"/>
  <c r="Q98" i="14"/>
  <c r="R98" i="14" s="1"/>
  <c r="O98" i="14"/>
  <c r="Q97" i="14"/>
  <c r="R97" i="14" s="1"/>
  <c r="O97" i="14"/>
  <c r="Q96" i="14"/>
  <c r="R96" i="14" s="1"/>
  <c r="O96" i="14"/>
  <c r="Q95" i="14"/>
  <c r="R95" i="14" s="1"/>
  <c r="O95" i="14"/>
  <c r="Q94" i="14"/>
  <c r="R94" i="14" s="1"/>
  <c r="O94" i="14"/>
  <c r="O93" i="14"/>
  <c r="P92" i="14"/>
  <c r="AD89" i="14" s="1"/>
  <c r="AH89" i="14"/>
  <c r="L82" i="14"/>
  <c r="T22" i="14" s="1"/>
  <c r="K82" i="14"/>
  <c r="H85" i="14" s="1"/>
  <c r="Q79" i="14"/>
  <c r="R79" i="14" s="1"/>
  <c r="Q78" i="14"/>
  <c r="R78" i="14" s="1"/>
  <c r="O78" i="14"/>
  <c r="Q77" i="14"/>
  <c r="R77" i="14" s="1"/>
  <c r="O77" i="14"/>
  <c r="AB76" i="14"/>
  <c r="Q76" i="14"/>
  <c r="R76" i="14" s="1"/>
  <c r="O76" i="14"/>
  <c r="Q75" i="14"/>
  <c r="R75" i="14" s="1"/>
  <c r="O75" i="14"/>
  <c r="Q74" i="14"/>
  <c r="R74" i="14" s="1"/>
  <c r="O74" i="14"/>
  <c r="Q73" i="14"/>
  <c r="R73" i="14" s="1"/>
  <c r="O73" i="14"/>
  <c r="Q72" i="14"/>
  <c r="R72" i="14" s="1"/>
  <c r="O72" i="14"/>
  <c r="O71" i="14"/>
  <c r="P70" i="14"/>
  <c r="Q71" i="14" s="1"/>
  <c r="R71" i="14" s="1"/>
  <c r="L57" i="14"/>
  <c r="T21" i="14" s="1"/>
  <c r="K57" i="14"/>
  <c r="H63" i="14" s="1"/>
  <c r="R55" i="14"/>
  <c r="Q55" i="14"/>
  <c r="Q54" i="14"/>
  <c r="R54" i="14" s="1"/>
  <c r="Q53" i="14"/>
  <c r="R53" i="14" s="1"/>
  <c r="O53" i="14"/>
  <c r="Q52" i="14"/>
  <c r="R52" i="14" s="1"/>
  <c r="O52" i="14"/>
  <c r="AE51" i="14"/>
  <c r="AE76" i="14" s="1"/>
  <c r="AD51" i="14"/>
  <c r="AD76" i="14" s="1"/>
  <c r="AC51" i="14"/>
  <c r="AC76" i="14" s="1"/>
  <c r="AB51" i="14"/>
  <c r="AA51" i="14"/>
  <c r="AA76" i="14" s="1"/>
  <c r="Q51" i="14"/>
  <c r="R51" i="14" s="1"/>
  <c r="O51" i="14"/>
  <c r="AF50" i="14"/>
  <c r="AF75" i="14" s="1"/>
  <c r="AE50" i="14"/>
  <c r="AE75" i="14" s="1"/>
  <c r="AD50" i="14"/>
  <c r="AD75" i="14" s="1"/>
  <c r="AC50" i="14"/>
  <c r="AC75" i="14" s="1"/>
  <c r="AB50" i="14"/>
  <c r="AB75" i="14" s="1"/>
  <c r="AA50" i="14"/>
  <c r="AA75" i="14" s="1"/>
  <c r="Q50" i="14"/>
  <c r="R50" i="14" s="1"/>
  <c r="O50" i="14"/>
  <c r="AG49" i="14"/>
  <c r="AG74" i="14" s="1"/>
  <c r="AF49" i="14"/>
  <c r="AF74" i="14" s="1"/>
  <c r="AE49" i="14"/>
  <c r="AE74" i="14" s="1"/>
  <c r="AD49" i="14"/>
  <c r="AD74" i="14" s="1"/>
  <c r="AC49" i="14"/>
  <c r="AC74" i="14" s="1"/>
  <c r="AB49" i="14"/>
  <c r="AB74" i="14" s="1"/>
  <c r="AA49" i="14"/>
  <c r="AA74" i="14" s="1"/>
  <c r="Q49" i="14"/>
  <c r="R49" i="14" s="1"/>
  <c r="O49" i="14"/>
  <c r="AH48" i="14"/>
  <c r="AH73" i="14" s="1"/>
  <c r="AG48" i="14"/>
  <c r="AG73" i="14" s="1"/>
  <c r="AF48" i="14"/>
  <c r="AF73" i="14" s="1"/>
  <c r="AE48" i="14"/>
  <c r="AE73" i="14" s="1"/>
  <c r="AD48" i="14"/>
  <c r="AD73" i="14" s="1"/>
  <c r="AC48" i="14"/>
  <c r="AC73" i="14" s="1"/>
  <c r="AB48" i="14"/>
  <c r="AB73" i="14" s="1"/>
  <c r="AA48" i="14"/>
  <c r="AA73" i="14" s="1"/>
  <c r="Q48" i="14"/>
  <c r="R48" i="14" s="1"/>
  <c r="O48" i="14"/>
  <c r="AI47" i="14"/>
  <c r="AI72" i="14" s="1"/>
  <c r="AH47" i="14"/>
  <c r="AH72" i="14" s="1"/>
  <c r="AG47" i="14"/>
  <c r="AG72" i="14" s="1"/>
  <c r="AF47" i="14"/>
  <c r="AF72" i="14" s="1"/>
  <c r="AE47" i="14"/>
  <c r="AE72" i="14" s="1"/>
  <c r="AD47" i="14"/>
  <c r="AD72" i="14" s="1"/>
  <c r="AC47" i="14"/>
  <c r="AC72" i="14" s="1"/>
  <c r="AB47" i="14"/>
  <c r="AB72" i="14" s="1"/>
  <c r="AA47" i="14"/>
  <c r="AA72" i="14" s="1"/>
  <c r="Q47" i="14"/>
  <c r="R47" i="14" s="1"/>
  <c r="O47" i="14"/>
  <c r="AJ46" i="14"/>
  <c r="AJ71" i="14" s="1"/>
  <c r="AI46" i="14"/>
  <c r="AI71" i="14" s="1"/>
  <c r="AH46" i="14"/>
  <c r="AH71" i="14" s="1"/>
  <c r="AG46" i="14"/>
  <c r="AG71" i="14" s="1"/>
  <c r="AF46" i="14"/>
  <c r="AF71" i="14" s="1"/>
  <c r="AE46" i="14"/>
  <c r="AE71" i="14" s="1"/>
  <c r="AD46" i="14"/>
  <c r="AD71" i="14" s="1"/>
  <c r="AC46" i="14"/>
  <c r="AC71" i="14" s="1"/>
  <c r="AB46" i="14"/>
  <c r="AB71" i="14" s="1"/>
  <c r="AA46" i="14"/>
  <c r="AA71" i="14" s="1"/>
  <c r="O46" i="14"/>
  <c r="AI45" i="14"/>
  <c r="AI70" i="14" s="1"/>
  <c r="AD45" i="14"/>
  <c r="AD70" i="14" s="1"/>
  <c r="P45" i="14"/>
  <c r="AB89" i="14" s="1"/>
  <c r="H38" i="14"/>
  <c r="L32" i="14"/>
  <c r="T20" i="14" s="1"/>
  <c r="W21" i="1" s="1"/>
  <c r="K32" i="14"/>
  <c r="M32" i="14" s="1"/>
  <c r="Q29" i="14"/>
  <c r="R29" i="14" s="1"/>
  <c r="Q28" i="14"/>
  <c r="R28" i="14" s="1"/>
  <c r="Q27" i="14"/>
  <c r="R27" i="14" s="1"/>
  <c r="AD26" i="14"/>
  <c r="AB26" i="14"/>
  <c r="AA26" i="14"/>
  <c r="Q26" i="14"/>
  <c r="R26" i="14" s="1"/>
  <c r="O26" i="14"/>
  <c r="AE25" i="14"/>
  <c r="AD25" i="14"/>
  <c r="AC25" i="14"/>
  <c r="AB25" i="14"/>
  <c r="AA25" i="14"/>
  <c r="Q25" i="14"/>
  <c r="R25" i="14" s="1"/>
  <c r="O25" i="14"/>
  <c r="AF24" i="14"/>
  <c r="AE24" i="14"/>
  <c r="AD24" i="14"/>
  <c r="AC24" i="14"/>
  <c r="AB24" i="14"/>
  <c r="AA24" i="14"/>
  <c r="Q24" i="14"/>
  <c r="R24" i="14" s="1"/>
  <c r="O24" i="14"/>
  <c r="AG23" i="14"/>
  <c r="AF23" i="14"/>
  <c r="AE23" i="14"/>
  <c r="AD23" i="14"/>
  <c r="AC23" i="14"/>
  <c r="AB23" i="14"/>
  <c r="AA23" i="14"/>
  <c r="Q23" i="14"/>
  <c r="R23" i="14" s="1"/>
  <c r="O23" i="14"/>
  <c r="AH22" i="14"/>
  <c r="AG22" i="14"/>
  <c r="AF22" i="14"/>
  <c r="AE22" i="14"/>
  <c r="AD22" i="14"/>
  <c r="AC22" i="14"/>
  <c r="AB22" i="14"/>
  <c r="AA22" i="14"/>
  <c r="Q22" i="14"/>
  <c r="R22" i="14" s="1"/>
  <c r="O22" i="14"/>
  <c r="AI21" i="14"/>
  <c r="AH21" i="14"/>
  <c r="AG21" i="14"/>
  <c r="AF21" i="14"/>
  <c r="AE21" i="14"/>
  <c r="AD21" i="14"/>
  <c r="AC21" i="14"/>
  <c r="AB21" i="14"/>
  <c r="AA21" i="14"/>
  <c r="Q21" i="14"/>
  <c r="R21" i="14" s="1"/>
  <c r="O21" i="14"/>
  <c r="AJ20" i="14"/>
  <c r="AI20" i="14"/>
  <c r="AH20" i="14"/>
  <c r="AG20" i="14"/>
  <c r="AF20" i="14"/>
  <c r="AE20" i="14"/>
  <c r="AD20" i="14"/>
  <c r="AC20" i="14"/>
  <c r="AB20" i="14"/>
  <c r="AA20" i="14"/>
  <c r="Q20" i="14"/>
  <c r="R20" i="14" s="1"/>
  <c r="O20" i="14"/>
  <c r="AJ19" i="14"/>
  <c r="AI19" i="14"/>
  <c r="AH19" i="14"/>
  <c r="AG19" i="14"/>
  <c r="AF19" i="14"/>
  <c r="AE19" i="14"/>
  <c r="AD19" i="14"/>
  <c r="AC19" i="14"/>
  <c r="AB19" i="14"/>
  <c r="AA19" i="14"/>
  <c r="O19" i="14"/>
  <c r="P18" i="14"/>
  <c r="AA89" i="14" s="1"/>
  <c r="O246" i="13"/>
  <c r="P245" i="13"/>
  <c r="P246" i="13" s="1"/>
  <c r="P238" i="13"/>
  <c r="Q238" i="13" s="1"/>
  <c r="N238" i="13"/>
  <c r="P237" i="13"/>
  <c r="Q237" i="13" s="1"/>
  <c r="N237" i="13"/>
  <c r="P236" i="13"/>
  <c r="Q236" i="13" s="1"/>
  <c r="N236" i="13"/>
  <c r="P235" i="13"/>
  <c r="Q235" i="13" s="1"/>
  <c r="N235" i="13"/>
  <c r="P234" i="13"/>
  <c r="Q234" i="13" s="1"/>
  <c r="N234" i="13"/>
  <c r="P233" i="13"/>
  <c r="Q233" i="13" s="1"/>
  <c r="N233" i="13"/>
  <c r="N232" i="13"/>
  <c r="O231" i="13"/>
  <c r="P232" i="13" s="1"/>
  <c r="Q232" i="13" s="1"/>
  <c r="L225" i="13"/>
  <c r="M225" i="13" s="1"/>
  <c r="O223" i="13"/>
  <c r="P222" i="13"/>
  <c r="P223" i="13" s="1"/>
  <c r="P215" i="13"/>
  <c r="Q215" i="13" s="1"/>
  <c r="N215" i="13"/>
  <c r="P214" i="13"/>
  <c r="Q214" i="13" s="1"/>
  <c r="N214" i="13"/>
  <c r="P213" i="13"/>
  <c r="Q213" i="13" s="1"/>
  <c r="N213" i="13"/>
  <c r="P212" i="13"/>
  <c r="Q212" i="13" s="1"/>
  <c r="N212" i="13"/>
  <c r="P211" i="13"/>
  <c r="Q211" i="13" s="1"/>
  <c r="N211" i="13"/>
  <c r="P210" i="13"/>
  <c r="Q210" i="13" s="1"/>
  <c r="N210" i="13"/>
  <c r="N209" i="13"/>
  <c r="O208" i="13"/>
  <c r="P209" i="13" s="1"/>
  <c r="Q209" i="13" s="1"/>
  <c r="L199" i="13"/>
  <c r="M199" i="13" s="1"/>
  <c r="O197" i="13"/>
  <c r="P196" i="13"/>
  <c r="P197" i="13" s="1"/>
  <c r="P189" i="13"/>
  <c r="Q189" i="13" s="1"/>
  <c r="N189" i="13"/>
  <c r="P188" i="13"/>
  <c r="Q188" i="13" s="1"/>
  <c r="N188" i="13"/>
  <c r="P187" i="13"/>
  <c r="Q187" i="13" s="1"/>
  <c r="N187" i="13"/>
  <c r="P186" i="13"/>
  <c r="Q186" i="13" s="1"/>
  <c r="N186" i="13"/>
  <c r="P185" i="13"/>
  <c r="Q185" i="13" s="1"/>
  <c r="N185" i="13"/>
  <c r="P184" i="13"/>
  <c r="Q184" i="13" s="1"/>
  <c r="N184" i="13"/>
  <c r="N183" i="13"/>
  <c r="O182" i="13"/>
  <c r="P183" i="13" s="1"/>
  <c r="Q183" i="13" s="1"/>
  <c r="O171" i="13"/>
  <c r="P163" i="13"/>
  <c r="Q163" i="13" s="1"/>
  <c r="N163" i="13"/>
  <c r="P162" i="13"/>
  <c r="Q162" i="13" s="1"/>
  <c r="N162" i="13"/>
  <c r="P161" i="13"/>
  <c r="Q161" i="13" s="1"/>
  <c r="N161" i="13"/>
  <c r="P160" i="13"/>
  <c r="Q160" i="13" s="1"/>
  <c r="N160" i="13"/>
  <c r="P159" i="13"/>
  <c r="Q159" i="13" s="1"/>
  <c r="N159" i="13"/>
  <c r="P158" i="13"/>
  <c r="Q158" i="13" s="1"/>
  <c r="N158" i="13"/>
  <c r="N157" i="13"/>
  <c r="O156" i="13"/>
  <c r="P157" i="13" s="1"/>
  <c r="Q157" i="13" s="1"/>
  <c r="K150" i="13"/>
  <c r="V153" i="13" s="1"/>
  <c r="J150" i="13"/>
  <c r="P147" i="13" s="1"/>
  <c r="P148" i="13" s="1"/>
  <c r="O148" i="13"/>
  <c r="P140" i="13"/>
  <c r="Q140" i="13" s="1"/>
  <c r="N140" i="13"/>
  <c r="P139" i="13"/>
  <c r="Q139" i="13" s="1"/>
  <c r="N139" i="13"/>
  <c r="P138" i="13"/>
  <c r="Q138" i="13" s="1"/>
  <c r="N138" i="13"/>
  <c r="P137" i="13"/>
  <c r="Q137" i="13" s="1"/>
  <c r="N137" i="13"/>
  <c r="P136" i="13"/>
  <c r="Q136" i="13" s="1"/>
  <c r="N136" i="13"/>
  <c r="P135" i="13"/>
  <c r="Q135" i="13" s="1"/>
  <c r="N135" i="13"/>
  <c r="N134" i="13"/>
  <c r="O133" i="13"/>
  <c r="P134" i="13" s="1"/>
  <c r="Q134" i="13" s="1"/>
  <c r="K127" i="13"/>
  <c r="J127" i="13"/>
  <c r="L127" i="13" s="1"/>
  <c r="O125" i="13"/>
  <c r="P124" i="13"/>
  <c r="P125" i="13" s="1"/>
  <c r="P117" i="13"/>
  <c r="Q117" i="13" s="1"/>
  <c r="N117" i="13"/>
  <c r="P116" i="13"/>
  <c r="Q116" i="13" s="1"/>
  <c r="N116" i="13"/>
  <c r="P115" i="13"/>
  <c r="Q115" i="13" s="1"/>
  <c r="N115" i="13"/>
  <c r="P114" i="13"/>
  <c r="Q114" i="13" s="1"/>
  <c r="N114" i="13"/>
  <c r="P113" i="13"/>
  <c r="Q113" i="13" s="1"/>
  <c r="N113" i="13"/>
  <c r="P112" i="13"/>
  <c r="Q112" i="13" s="1"/>
  <c r="N112" i="13"/>
  <c r="N111" i="13"/>
  <c r="O110" i="13"/>
  <c r="R112" i="13" s="1"/>
  <c r="K104" i="13"/>
  <c r="J104" i="13"/>
  <c r="L104" i="13" s="1"/>
  <c r="O102" i="13"/>
  <c r="P101" i="13"/>
  <c r="P102" i="13" s="1"/>
  <c r="P94" i="13"/>
  <c r="Q94" i="13" s="1"/>
  <c r="N94" i="13"/>
  <c r="P93" i="13"/>
  <c r="Q93" i="13" s="1"/>
  <c r="N93" i="13"/>
  <c r="P92" i="13"/>
  <c r="Q92" i="13" s="1"/>
  <c r="N92" i="13"/>
  <c r="P91" i="13"/>
  <c r="Q91" i="13" s="1"/>
  <c r="N91" i="13"/>
  <c r="P90" i="13"/>
  <c r="Q90" i="13" s="1"/>
  <c r="N90" i="13"/>
  <c r="P89" i="13"/>
  <c r="Q89" i="13" s="1"/>
  <c r="N89" i="13"/>
  <c r="N88" i="13"/>
  <c r="O87" i="13"/>
  <c r="R89" i="13" s="1"/>
  <c r="K81" i="13"/>
  <c r="J81" i="13"/>
  <c r="L81" i="13" s="1"/>
  <c r="O79" i="13"/>
  <c r="P78" i="13"/>
  <c r="P79" i="13" s="1"/>
  <c r="P71" i="13"/>
  <c r="Q71" i="13" s="1"/>
  <c r="N71" i="13"/>
  <c r="P70" i="13"/>
  <c r="Q70" i="13" s="1"/>
  <c r="N70" i="13"/>
  <c r="P69" i="13"/>
  <c r="Q69" i="13" s="1"/>
  <c r="N69" i="13"/>
  <c r="P68" i="13"/>
  <c r="Q68" i="13" s="1"/>
  <c r="N68" i="13"/>
  <c r="P67" i="13"/>
  <c r="Q67" i="13" s="1"/>
  <c r="N67" i="13"/>
  <c r="P66" i="13"/>
  <c r="Q66" i="13" s="1"/>
  <c r="N66" i="13"/>
  <c r="N65" i="13"/>
  <c r="O64" i="13"/>
  <c r="R66" i="13" s="1"/>
  <c r="J58" i="13"/>
  <c r="L58" i="13" s="1"/>
  <c r="M58" i="13" s="1"/>
  <c r="O56" i="13"/>
  <c r="P55" i="13"/>
  <c r="P56" i="13" s="1"/>
  <c r="P48" i="13"/>
  <c r="Q48" i="13" s="1"/>
  <c r="N48" i="13"/>
  <c r="P47" i="13"/>
  <c r="Q47" i="13" s="1"/>
  <c r="N47" i="13"/>
  <c r="P46" i="13"/>
  <c r="Q46" i="13" s="1"/>
  <c r="N46" i="13"/>
  <c r="P45" i="13"/>
  <c r="Q45" i="13" s="1"/>
  <c r="N45" i="13"/>
  <c r="P44" i="13"/>
  <c r="Q44" i="13" s="1"/>
  <c r="N44" i="13"/>
  <c r="P43" i="13"/>
  <c r="Q43" i="13" s="1"/>
  <c r="N43" i="13"/>
  <c r="N42" i="13"/>
  <c r="O41" i="13"/>
  <c r="R43" i="13" s="1"/>
  <c r="K35" i="13"/>
  <c r="J35" i="13"/>
  <c r="L35" i="13" s="1"/>
  <c r="O33" i="13"/>
  <c r="P32" i="13"/>
  <c r="P33" i="13" s="1"/>
  <c r="P25" i="13"/>
  <c r="Q25" i="13" s="1"/>
  <c r="N25" i="13"/>
  <c r="P24" i="13"/>
  <c r="Q24" i="13" s="1"/>
  <c r="N24" i="13"/>
  <c r="P23" i="13"/>
  <c r="Q23" i="13" s="1"/>
  <c r="N23" i="13"/>
  <c r="P22" i="13"/>
  <c r="Q22" i="13" s="1"/>
  <c r="N22" i="13"/>
  <c r="P21" i="13"/>
  <c r="Q21" i="13" s="1"/>
  <c r="N21" i="13"/>
  <c r="P20" i="13"/>
  <c r="Q20" i="13" s="1"/>
  <c r="N20" i="13"/>
  <c r="N19" i="13"/>
  <c r="O18" i="13"/>
  <c r="R20" i="13" s="1"/>
  <c r="M380" i="12"/>
  <c r="K380" i="12"/>
  <c r="J380" i="12"/>
  <c r="L380" i="12" s="1"/>
  <c r="O378" i="12"/>
  <c r="P377" i="12"/>
  <c r="P378" i="12" s="1"/>
  <c r="Q370" i="12"/>
  <c r="P370" i="12"/>
  <c r="N370" i="12"/>
  <c r="P369" i="12"/>
  <c r="Q369" i="12" s="1"/>
  <c r="N369" i="12"/>
  <c r="P368" i="12"/>
  <c r="Q368" i="12" s="1"/>
  <c r="N368" i="12"/>
  <c r="P367" i="12"/>
  <c r="Q367" i="12" s="1"/>
  <c r="N367" i="12"/>
  <c r="P366" i="12"/>
  <c r="Q366" i="12" s="1"/>
  <c r="N366" i="12"/>
  <c r="P365" i="12"/>
  <c r="Q365" i="12" s="1"/>
  <c r="N365" i="12"/>
  <c r="N364" i="12"/>
  <c r="O363" i="12"/>
  <c r="P364" i="12" s="1"/>
  <c r="Q364" i="12" s="1"/>
  <c r="M357" i="12"/>
  <c r="K357" i="12"/>
  <c r="J357" i="12"/>
  <c r="L357" i="12" s="1"/>
  <c r="O355" i="12"/>
  <c r="P354" i="12"/>
  <c r="P355" i="12" s="1"/>
  <c r="P347" i="12"/>
  <c r="Q347" i="12" s="1"/>
  <c r="N347" i="12"/>
  <c r="P346" i="12"/>
  <c r="Q346" i="12" s="1"/>
  <c r="N346" i="12"/>
  <c r="P345" i="12"/>
  <c r="Q345" i="12" s="1"/>
  <c r="N345" i="12"/>
  <c r="P344" i="12"/>
  <c r="Q344" i="12" s="1"/>
  <c r="N344" i="12"/>
  <c r="P343" i="12"/>
  <c r="Q343" i="12" s="1"/>
  <c r="N343" i="12"/>
  <c r="P342" i="12"/>
  <c r="Q342" i="12" s="1"/>
  <c r="N342" i="12"/>
  <c r="N341" i="12"/>
  <c r="O340" i="12"/>
  <c r="O332" i="12"/>
  <c r="P331" i="12"/>
  <c r="P332" i="12" s="1"/>
  <c r="P324" i="12"/>
  <c r="Q324" i="12" s="1"/>
  <c r="N324" i="12"/>
  <c r="P323" i="12"/>
  <c r="Q323" i="12" s="1"/>
  <c r="N323" i="12"/>
  <c r="P322" i="12"/>
  <c r="Q322" i="12" s="1"/>
  <c r="N322" i="12"/>
  <c r="P321" i="12"/>
  <c r="Q321" i="12" s="1"/>
  <c r="N321" i="12"/>
  <c r="P320" i="12"/>
  <c r="Q320" i="12" s="1"/>
  <c r="N320" i="12"/>
  <c r="P319" i="12"/>
  <c r="Q319" i="12" s="1"/>
  <c r="N319" i="12"/>
  <c r="N318" i="12"/>
  <c r="O317" i="12"/>
  <c r="R319" i="12" s="1"/>
  <c r="L311" i="12"/>
  <c r="M311" i="12" s="1"/>
  <c r="O309" i="12"/>
  <c r="P308" i="12"/>
  <c r="P309" i="12" s="1"/>
  <c r="P301" i="12"/>
  <c r="Q301" i="12" s="1"/>
  <c r="N301" i="12"/>
  <c r="P300" i="12"/>
  <c r="Q300" i="12" s="1"/>
  <c r="N300" i="12"/>
  <c r="P299" i="12"/>
  <c r="Q299" i="12" s="1"/>
  <c r="N299" i="12"/>
  <c r="P298" i="12"/>
  <c r="Q298" i="12" s="1"/>
  <c r="N298" i="12"/>
  <c r="P297" i="12"/>
  <c r="Q297" i="12" s="1"/>
  <c r="N297" i="12"/>
  <c r="P296" i="12"/>
  <c r="Q296" i="12" s="1"/>
  <c r="N296" i="12"/>
  <c r="N295" i="12"/>
  <c r="O294" i="12"/>
  <c r="R296" i="12" s="1"/>
  <c r="L288" i="12"/>
  <c r="M288" i="12" s="1"/>
  <c r="O286" i="12"/>
  <c r="P285" i="12"/>
  <c r="P286" i="12" s="1"/>
  <c r="P278" i="12"/>
  <c r="Q278" i="12" s="1"/>
  <c r="N278" i="12"/>
  <c r="P277" i="12"/>
  <c r="Q277" i="12" s="1"/>
  <c r="N277" i="12"/>
  <c r="P276" i="12"/>
  <c r="Q276" i="12" s="1"/>
  <c r="N276" i="12"/>
  <c r="P275" i="12"/>
  <c r="Q275" i="12" s="1"/>
  <c r="N275" i="12"/>
  <c r="P274" i="12"/>
  <c r="Q274" i="12" s="1"/>
  <c r="N274" i="12"/>
  <c r="P273" i="12"/>
  <c r="Q273" i="12" s="1"/>
  <c r="N273" i="12"/>
  <c r="N272" i="12"/>
  <c r="O271" i="12"/>
  <c r="P272" i="12" s="1"/>
  <c r="Q272" i="12" s="1"/>
  <c r="L265" i="12"/>
  <c r="M265" i="12" s="1"/>
  <c r="O263" i="12"/>
  <c r="P262" i="12"/>
  <c r="P263" i="12" s="1"/>
  <c r="P255" i="12"/>
  <c r="Q255" i="12" s="1"/>
  <c r="N255" i="12"/>
  <c r="P254" i="12"/>
  <c r="Q254" i="12" s="1"/>
  <c r="N254" i="12"/>
  <c r="P253" i="12"/>
  <c r="Q253" i="12" s="1"/>
  <c r="N253" i="12"/>
  <c r="P252" i="12"/>
  <c r="Q252" i="12" s="1"/>
  <c r="N252" i="12"/>
  <c r="P251" i="12"/>
  <c r="Q251" i="12" s="1"/>
  <c r="N251" i="12"/>
  <c r="P250" i="12"/>
  <c r="Q250" i="12" s="1"/>
  <c r="N250" i="12"/>
  <c r="P249" i="12"/>
  <c r="Q249" i="12" s="1"/>
  <c r="N249" i="12"/>
  <c r="O248" i="12"/>
  <c r="R250" i="12" s="1"/>
  <c r="L242" i="12"/>
  <c r="M242" i="12" s="1"/>
  <c r="O240" i="12"/>
  <c r="P239" i="12"/>
  <c r="P240" i="12" s="1"/>
  <c r="P232" i="12"/>
  <c r="Q232" i="12" s="1"/>
  <c r="N232" i="12"/>
  <c r="P231" i="12"/>
  <c r="Q231" i="12" s="1"/>
  <c r="N231" i="12"/>
  <c r="P230" i="12"/>
  <c r="Q230" i="12" s="1"/>
  <c r="N230" i="12"/>
  <c r="P229" i="12"/>
  <c r="Q229" i="12" s="1"/>
  <c r="N229" i="12"/>
  <c r="P228" i="12"/>
  <c r="Q228" i="12" s="1"/>
  <c r="N228" i="12"/>
  <c r="P227" i="12"/>
  <c r="Q227" i="12" s="1"/>
  <c r="N227" i="12"/>
  <c r="N226" i="12"/>
  <c r="O225" i="12"/>
  <c r="P226" i="12" s="1"/>
  <c r="Q226" i="12" s="1"/>
  <c r="O217" i="12"/>
  <c r="P216" i="12"/>
  <c r="P217" i="12" s="1"/>
  <c r="P209" i="12"/>
  <c r="Q209" i="12" s="1"/>
  <c r="N209" i="12"/>
  <c r="P208" i="12"/>
  <c r="Q208" i="12" s="1"/>
  <c r="N208" i="12"/>
  <c r="P207" i="12"/>
  <c r="Q207" i="12" s="1"/>
  <c r="N207" i="12"/>
  <c r="P206" i="12"/>
  <c r="Q206" i="12" s="1"/>
  <c r="N206" i="12"/>
  <c r="P205" i="12"/>
  <c r="Q205" i="12" s="1"/>
  <c r="N205" i="12"/>
  <c r="P204" i="12"/>
  <c r="Q204" i="12" s="1"/>
  <c r="N204" i="12"/>
  <c r="N203" i="12"/>
  <c r="O202" i="12"/>
  <c r="P203" i="12" s="1"/>
  <c r="Q203" i="12" s="1"/>
  <c r="K196" i="12"/>
  <c r="V199" i="12" s="1"/>
  <c r="J196" i="12"/>
  <c r="L196" i="12" s="1"/>
  <c r="O194" i="12"/>
  <c r="P193" i="12"/>
  <c r="P194" i="12" s="1"/>
  <c r="P186" i="12"/>
  <c r="Q186" i="12" s="1"/>
  <c r="N186" i="12"/>
  <c r="P185" i="12"/>
  <c r="Q185" i="12" s="1"/>
  <c r="N185" i="12"/>
  <c r="P184" i="12"/>
  <c r="Q184" i="12" s="1"/>
  <c r="N184" i="12"/>
  <c r="P183" i="12"/>
  <c r="Q183" i="12" s="1"/>
  <c r="N183" i="12"/>
  <c r="P182" i="12"/>
  <c r="Q182" i="12" s="1"/>
  <c r="N182" i="12"/>
  <c r="P181" i="12"/>
  <c r="Q181" i="12" s="1"/>
  <c r="N181" i="12"/>
  <c r="N180" i="12"/>
  <c r="O179" i="12"/>
  <c r="R181" i="12" s="1"/>
  <c r="K173" i="12"/>
  <c r="J173" i="12"/>
  <c r="L173" i="12" s="1"/>
  <c r="O171" i="12"/>
  <c r="P170" i="12"/>
  <c r="P171" i="12" s="1"/>
  <c r="P163" i="12"/>
  <c r="Q163" i="12" s="1"/>
  <c r="N163" i="12"/>
  <c r="P162" i="12"/>
  <c r="Q162" i="12" s="1"/>
  <c r="N162" i="12"/>
  <c r="P161" i="12"/>
  <c r="Q161" i="12" s="1"/>
  <c r="N161" i="12"/>
  <c r="P160" i="12"/>
  <c r="Q160" i="12" s="1"/>
  <c r="N160" i="12"/>
  <c r="P159" i="12"/>
  <c r="Q159" i="12" s="1"/>
  <c r="N159" i="12"/>
  <c r="P158" i="12"/>
  <c r="Q158" i="12" s="1"/>
  <c r="N158" i="12"/>
  <c r="N157" i="12"/>
  <c r="O156" i="12"/>
  <c r="P157" i="12" s="1"/>
  <c r="Q157" i="12" s="1"/>
  <c r="K150" i="12"/>
  <c r="J150" i="12"/>
  <c r="L150" i="12" s="1"/>
  <c r="O148" i="12"/>
  <c r="P147" i="12"/>
  <c r="P148" i="12" s="1"/>
  <c r="P140" i="12"/>
  <c r="Q140" i="12" s="1"/>
  <c r="N140" i="12"/>
  <c r="P139" i="12"/>
  <c r="Q139" i="12" s="1"/>
  <c r="N139" i="12"/>
  <c r="P138" i="12"/>
  <c r="Q138" i="12" s="1"/>
  <c r="N138" i="12"/>
  <c r="P137" i="12"/>
  <c r="Q137" i="12" s="1"/>
  <c r="N137" i="12"/>
  <c r="P136" i="12"/>
  <c r="Q136" i="12" s="1"/>
  <c r="N136" i="12"/>
  <c r="P135" i="12"/>
  <c r="Q135" i="12" s="1"/>
  <c r="N135" i="12"/>
  <c r="N134" i="12"/>
  <c r="O133" i="12"/>
  <c r="K127" i="12"/>
  <c r="J127" i="12"/>
  <c r="L127" i="12" s="1"/>
  <c r="O125" i="12"/>
  <c r="P124" i="12"/>
  <c r="P125" i="12" s="1"/>
  <c r="P117" i="12"/>
  <c r="Q117" i="12" s="1"/>
  <c r="N117" i="12"/>
  <c r="P116" i="12"/>
  <c r="Q116" i="12" s="1"/>
  <c r="N116" i="12"/>
  <c r="P115" i="12"/>
  <c r="Q115" i="12" s="1"/>
  <c r="N115" i="12"/>
  <c r="P114" i="12"/>
  <c r="Q114" i="12" s="1"/>
  <c r="N114" i="12"/>
  <c r="P113" i="12"/>
  <c r="Q113" i="12" s="1"/>
  <c r="N113" i="12"/>
  <c r="P112" i="12"/>
  <c r="Q112" i="12" s="1"/>
  <c r="N112" i="12"/>
  <c r="N111" i="12"/>
  <c r="O110" i="12"/>
  <c r="P111" i="12" s="1"/>
  <c r="Q111" i="12" s="1"/>
  <c r="K104" i="12"/>
  <c r="J104" i="12"/>
  <c r="L104" i="12" s="1"/>
  <c r="M104" i="12" s="1"/>
  <c r="O102" i="12"/>
  <c r="P101" i="12"/>
  <c r="P102" i="12" s="1"/>
  <c r="P94" i="12"/>
  <c r="Q94" i="12" s="1"/>
  <c r="N94" i="12"/>
  <c r="P93" i="12"/>
  <c r="Q93" i="12" s="1"/>
  <c r="N93" i="12"/>
  <c r="P92" i="12"/>
  <c r="Q92" i="12" s="1"/>
  <c r="N92" i="12"/>
  <c r="P91" i="12"/>
  <c r="Q91" i="12" s="1"/>
  <c r="N91" i="12"/>
  <c r="P90" i="12"/>
  <c r="Q90" i="12" s="1"/>
  <c r="N90" i="12"/>
  <c r="P89" i="12"/>
  <c r="Q89" i="12" s="1"/>
  <c r="N89" i="12"/>
  <c r="N88" i="12"/>
  <c r="O87" i="12"/>
  <c r="R89" i="12" s="1"/>
  <c r="K81" i="12"/>
  <c r="J81" i="12"/>
  <c r="L81" i="12" s="1"/>
  <c r="M81" i="12" s="1"/>
  <c r="O79" i="12"/>
  <c r="P78" i="12"/>
  <c r="P79" i="12" s="1"/>
  <c r="P71" i="12"/>
  <c r="Q71" i="12" s="1"/>
  <c r="N71" i="12"/>
  <c r="P70" i="12"/>
  <c r="Q70" i="12" s="1"/>
  <c r="N70" i="12"/>
  <c r="P69" i="12"/>
  <c r="Q69" i="12" s="1"/>
  <c r="N69" i="12"/>
  <c r="P68" i="12"/>
  <c r="Q68" i="12" s="1"/>
  <c r="N68" i="12"/>
  <c r="P67" i="12"/>
  <c r="Q67" i="12" s="1"/>
  <c r="N67" i="12"/>
  <c r="P66" i="12"/>
  <c r="Q66" i="12" s="1"/>
  <c r="N66" i="12"/>
  <c r="N65" i="12"/>
  <c r="O64" i="12"/>
  <c r="R66" i="12" s="1"/>
  <c r="K58" i="12"/>
  <c r="J58" i="12"/>
  <c r="L58" i="12" s="1"/>
  <c r="O56" i="12"/>
  <c r="P55" i="12"/>
  <c r="P56" i="12" s="1"/>
  <c r="P48" i="12"/>
  <c r="Q48" i="12" s="1"/>
  <c r="N48" i="12"/>
  <c r="P47" i="12"/>
  <c r="Q47" i="12" s="1"/>
  <c r="N47" i="12"/>
  <c r="P46" i="12"/>
  <c r="Q46" i="12" s="1"/>
  <c r="N46" i="12"/>
  <c r="P45" i="12"/>
  <c r="Q45" i="12" s="1"/>
  <c r="N45" i="12"/>
  <c r="P44" i="12"/>
  <c r="Q44" i="12" s="1"/>
  <c r="N44" i="12"/>
  <c r="P43" i="12"/>
  <c r="Q43" i="12" s="1"/>
  <c r="N43" i="12"/>
  <c r="N42" i="12"/>
  <c r="O41" i="12"/>
  <c r="P42" i="12" s="1"/>
  <c r="Q42" i="12" s="1"/>
  <c r="K35" i="12"/>
  <c r="J35" i="12"/>
  <c r="L35" i="12" s="1"/>
  <c r="M35" i="12" s="1"/>
  <c r="O33" i="12"/>
  <c r="P32" i="12"/>
  <c r="P33" i="12" s="1"/>
  <c r="P25" i="12"/>
  <c r="Q25" i="12" s="1"/>
  <c r="N25" i="12"/>
  <c r="P24" i="12"/>
  <c r="Q24" i="12" s="1"/>
  <c r="N24" i="12"/>
  <c r="P23" i="12"/>
  <c r="Q23" i="12" s="1"/>
  <c r="N23" i="12"/>
  <c r="P22" i="12"/>
  <c r="Q22" i="12" s="1"/>
  <c r="N22" i="12"/>
  <c r="P21" i="12"/>
  <c r="Q21" i="12" s="1"/>
  <c r="N21" i="12"/>
  <c r="P20" i="12"/>
  <c r="Q20" i="12" s="1"/>
  <c r="N20" i="12"/>
  <c r="N19" i="12"/>
  <c r="O18" i="12"/>
  <c r="P19" i="12" s="1"/>
  <c r="Q19" i="12" s="1"/>
  <c r="J377" i="11"/>
  <c r="O375" i="11"/>
  <c r="P374" i="11"/>
  <c r="P375" i="11" s="1"/>
  <c r="P368" i="11"/>
  <c r="Q368" i="11" s="1"/>
  <c r="N368" i="11"/>
  <c r="P367" i="11"/>
  <c r="Q367" i="11" s="1"/>
  <c r="N367" i="11"/>
  <c r="P366" i="11"/>
  <c r="Q366" i="11" s="1"/>
  <c r="N366" i="11"/>
  <c r="P365" i="11"/>
  <c r="Q365" i="11" s="1"/>
  <c r="N365" i="11"/>
  <c r="P364" i="11"/>
  <c r="Q364" i="11" s="1"/>
  <c r="N364" i="11"/>
  <c r="P363" i="11"/>
  <c r="Q363" i="11" s="1"/>
  <c r="N363" i="11"/>
  <c r="N362" i="11"/>
  <c r="O361" i="11"/>
  <c r="P362" i="11" s="1"/>
  <c r="Q362" i="11" s="1"/>
  <c r="J355" i="11"/>
  <c r="L355" i="11" s="1"/>
  <c r="M355" i="11" s="1"/>
  <c r="O353" i="11"/>
  <c r="P352" i="11"/>
  <c r="P353" i="11" s="1"/>
  <c r="P346" i="11"/>
  <c r="Q346" i="11" s="1"/>
  <c r="N346" i="11"/>
  <c r="P345" i="11"/>
  <c r="Q345" i="11" s="1"/>
  <c r="N345" i="11"/>
  <c r="P344" i="11"/>
  <c r="Q344" i="11" s="1"/>
  <c r="N344" i="11"/>
  <c r="P343" i="11"/>
  <c r="Q343" i="11" s="1"/>
  <c r="N343" i="11"/>
  <c r="P342" i="11"/>
  <c r="Q342" i="11" s="1"/>
  <c r="N342" i="11"/>
  <c r="P341" i="11"/>
  <c r="Q341" i="11" s="1"/>
  <c r="N341" i="11"/>
  <c r="N340" i="11"/>
  <c r="O339" i="11"/>
  <c r="P340" i="11" s="1"/>
  <c r="Q340" i="11" s="1"/>
  <c r="J330" i="11"/>
  <c r="L330" i="11" s="1"/>
  <c r="M330" i="11" s="1"/>
  <c r="O328" i="11"/>
  <c r="P327" i="11"/>
  <c r="P328" i="11" s="1"/>
  <c r="P321" i="11"/>
  <c r="Q321" i="11" s="1"/>
  <c r="N321" i="11"/>
  <c r="P320" i="11"/>
  <c r="Q320" i="11" s="1"/>
  <c r="N320" i="11"/>
  <c r="P319" i="11"/>
  <c r="Q319" i="11" s="1"/>
  <c r="N319" i="11"/>
  <c r="P318" i="11"/>
  <c r="Q318" i="11" s="1"/>
  <c r="N318" i="11"/>
  <c r="P317" i="11"/>
  <c r="Q317" i="11" s="1"/>
  <c r="N317" i="11"/>
  <c r="P316" i="11"/>
  <c r="Q316" i="11" s="1"/>
  <c r="N316" i="11"/>
  <c r="N315" i="11"/>
  <c r="O314" i="11"/>
  <c r="R316" i="11" s="1"/>
  <c r="M308" i="11"/>
  <c r="K308" i="11"/>
  <c r="J308" i="11"/>
  <c r="L308" i="11" s="1"/>
  <c r="O306" i="11"/>
  <c r="P305" i="11"/>
  <c r="P306" i="11" s="1"/>
  <c r="Q300" i="11"/>
  <c r="P300" i="11"/>
  <c r="Q299" i="11"/>
  <c r="P299" i="11"/>
  <c r="N299" i="11"/>
  <c r="Q298" i="11"/>
  <c r="P298" i="11"/>
  <c r="N298" i="11"/>
  <c r="Q297" i="11"/>
  <c r="P297" i="11"/>
  <c r="N297" i="11"/>
  <c r="Q296" i="11"/>
  <c r="P296" i="11"/>
  <c r="N296" i="11"/>
  <c r="Q295" i="11"/>
  <c r="P295" i="11"/>
  <c r="N295" i="11"/>
  <c r="Q294" i="11"/>
  <c r="P294" i="11"/>
  <c r="N294" i="11"/>
  <c r="Q293" i="11"/>
  <c r="P293" i="11"/>
  <c r="N293" i="11"/>
  <c r="O292" i="11"/>
  <c r="J286" i="11"/>
  <c r="L286" i="11" s="1"/>
  <c r="O284" i="11"/>
  <c r="P283" i="11"/>
  <c r="P284" i="11" s="1"/>
  <c r="P277" i="11"/>
  <c r="Q277" i="11" s="1"/>
  <c r="N277" i="11"/>
  <c r="P276" i="11"/>
  <c r="Q276" i="11" s="1"/>
  <c r="N276" i="11"/>
  <c r="P275" i="11"/>
  <c r="Q275" i="11" s="1"/>
  <c r="N275" i="11"/>
  <c r="P274" i="11"/>
  <c r="Q274" i="11" s="1"/>
  <c r="N274" i="11"/>
  <c r="P273" i="11"/>
  <c r="Q273" i="11" s="1"/>
  <c r="N273" i="11"/>
  <c r="P272" i="11"/>
  <c r="Q272" i="11" s="1"/>
  <c r="N272" i="11"/>
  <c r="N271" i="11"/>
  <c r="O270" i="11"/>
  <c r="R272" i="11" s="1"/>
  <c r="M264" i="11"/>
  <c r="K264" i="11"/>
  <c r="J264" i="11"/>
  <c r="L264" i="11" s="1"/>
  <c r="O262" i="11"/>
  <c r="P261" i="11"/>
  <c r="P262" i="11" s="1"/>
  <c r="Q256" i="11"/>
  <c r="P256" i="11"/>
  <c r="Q255" i="11"/>
  <c r="P255" i="11"/>
  <c r="N255" i="11"/>
  <c r="Q254" i="11"/>
  <c r="P254" i="11"/>
  <c r="N254" i="11"/>
  <c r="Q253" i="11"/>
  <c r="P253" i="11"/>
  <c r="N253" i="11"/>
  <c r="Q252" i="11"/>
  <c r="P252" i="11"/>
  <c r="N252" i="11"/>
  <c r="Q251" i="11"/>
  <c r="P251" i="11"/>
  <c r="N251" i="11"/>
  <c r="Q250" i="11"/>
  <c r="P250" i="11"/>
  <c r="N250" i="11"/>
  <c r="Q249" i="11"/>
  <c r="P249" i="11"/>
  <c r="N249" i="11"/>
  <c r="O248" i="11"/>
  <c r="K242" i="11"/>
  <c r="J242" i="11"/>
  <c r="L242" i="11" s="1"/>
  <c r="O240" i="11"/>
  <c r="P239" i="11"/>
  <c r="P240" i="11" s="1"/>
  <c r="P232" i="11"/>
  <c r="Q232" i="11" s="1"/>
  <c r="N232" i="11"/>
  <c r="P231" i="11"/>
  <c r="Q231" i="11" s="1"/>
  <c r="N231" i="11"/>
  <c r="P230" i="11"/>
  <c r="Q230" i="11" s="1"/>
  <c r="N230" i="11"/>
  <c r="P229" i="11"/>
  <c r="Q229" i="11" s="1"/>
  <c r="N229" i="11"/>
  <c r="P228" i="11"/>
  <c r="Q228" i="11" s="1"/>
  <c r="N228" i="11"/>
  <c r="P227" i="11"/>
  <c r="Q227" i="11" s="1"/>
  <c r="N227" i="11"/>
  <c r="N226" i="11"/>
  <c r="O225" i="11"/>
  <c r="R227" i="11" s="1"/>
  <c r="M219" i="11"/>
  <c r="K219" i="11"/>
  <c r="J219" i="11"/>
  <c r="L219" i="11" s="1"/>
  <c r="O217" i="11"/>
  <c r="P216" i="11"/>
  <c r="P217" i="11" s="1"/>
  <c r="Q210" i="11"/>
  <c r="P210" i="11"/>
  <c r="Q209" i="11"/>
  <c r="P209" i="11"/>
  <c r="N209" i="11"/>
  <c r="Q208" i="11"/>
  <c r="P208" i="11"/>
  <c r="N208" i="11"/>
  <c r="Q207" i="11"/>
  <c r="P207" i="11"/>
  <c r="N207" i="11"/>
  <c r="Q206" i="11"/>
  <c r="P206" i="11"/>
  <c r="N206" i="11"/>
  <c r="Q205" i="11"/>
  <c r="P205" i="11"/>
  <c r="N205" i="11"/>
  <c r="Q204" i="11"/>
  <c r="P204" i="11"/>
  <c r="N204" i="11"/>
  <c r="Q203" i="11"/>
  <c r="P203" i="11"/>
  <c r="N203" i="11"/>
  <c r="O202" i="11"/>
  <c r="R204" i="11" s="1"/>
  <c r="K196" i="11"/>
  <c r="J196" i="11"/>
  <c r="L196" i="11" s="1"/>
  <c r="O194" i="11"/>
  <c r="P193" i="11"/>
  <c r="P194" i="11" s="1"/>
  <c r="P186" i="11"/>
  <c r="Q186" i="11" s="1"/>
  <c r="N186" i="11"/>
  <c r="P185" i="11"/>
  <c r="Q185" i="11" s="1"/>
  <c r="N185" i="11"/>
  <c r="P184" i="11"/>
  <c r="Q184" i="11" s="1"/>
  <c r="N184" i="11"/>
  <c r="P183" i="11"/>
  <c r="Q183" i="11" s="1"/>
  <c r="N183" i="11"/>
  <c r="P182" i="11"/>
  <c r="Q182" i="11" s="1"/>
  <c r="N182" i="11"/>
  <c r="P181" i="11"/>
  <c r="Q181" i="11" s="1"/>
  <c r="N181" i="11"/>
  <c r="N180" i="11"/>
  <c r="O179" i="11"/>
  <c r="P180" i="11" s="1"/>
  <c r="Q180" i="11" s="1"/>
  <c r="K173" i="11"/>
  <c r="J173" i="11"/>
  <c r="L173" i="11" s="1"/>
  <c r="O171" i="11"/>
  <c r="P170" i="11"/>
  <c r="P171" i="11" s="1"/>
  <c r="P163" i="11"/>
  <c r="Q163" i="11" s="1"/>
  <c r="N163" i="11"/>
  <c r="P162" i="11"/>
  <c r="Q162" i="11" s="1"/>
  <c r="N162" i="11"/>
  <c r="P161" i="11"/>
  <c r="Q161" i="11" s="1"/>
  <c r="N161" i="11"/>
  <c r="P160" i="11"/>
  <c r="Q160" i="11" s="1"/>
  <c r="N160" i="11"/>
  <c r="P159" i="11"/>
  <c r="Q159" i="11" s="1"/>
  <c r="N159" i="11"/>
  <c r="P158" i="11"/>
  <c r="Q158" i="11" s="1"/>
  <c r="N158" i="11"/>
  <c r="N157" i="11"/>
  <c r="O156" i="11"/>
  <c r="R158" i="11" s="1"/>
  <c r="K150" i="11"/>
  <c r="J150" i="11"/>
  <c r="L150" i="11" s="1"/>
  <c r="M150" i="11" s="1"/>
  <c r="O148" i="11"/>
  <c r="P147" i="11"/>
  <c r="P148" i="11" s="1"/>
  <c r="P140" i="11"/>
  <c r="Q140" i="11" s="1"/>
  <c r="N140" i="11"/>
  <c r="P139" i="11"/>
  <c r="Q139" i="11" s="1"/>
  <c r="N139" i="11"/>
  <c r="P138" i="11"/>
  <c r="Q138" i="11" s="1"/>
  <c r="N138" i="11"/>
  <c r="P137" i="11"/>
  <c r="Q137" i="11" s="1"/>
  <c r="N137" i="11"/>
  <c r="P136" i="11"/>
  <c r="Q136" i="11" s="1"/>
  <c r="N136" i="11"/>
  <c r="P135" i="11"/>
  <c r="Q135" i="11" s="1"/>
  <c r="N135" i="11"/>
  <c r="N134" i="11"/>
  <c r="O133" i="11"/>
  <c r="P134" i="11" s="1"/>
  <c r="Q134" i="11" s="1"/>
  <c r="K127" i="11"/>
  <c r="J127" i="11"/>
  <c r="L127" i="11" s="1"/>
  <c r="O125" i="11"/>
  <c r="P124" i="11"/>
  <c r="P125" i="11" s="1"/>
  <c r="P117" i="11"/>
  <c r="Q117" i="11" s="1"/>
  <c r="P116" i="11"/>
  <c r="Q116" i="11" s="1"/>
  <c r="P115" i="11"/>
  <c r="Q115" i="11" s="1"/>
  <c r="N115" i="11"/>
  <c r="P114" i="11"/>
  <c r="Q114" i="11" s="1"/>
  <c r="N114" i="11"/>
  <c r="P113" i="11"/>
  <c r="Q113" i="11" s="1"/>
  <c r="N113" i="11"/>
  <c r="P112" i="11"/>
  <c r="Q112" i="11" s="1"/>
  <c r="N112" i="11"/>
  <c r="N111" i="11"/>
  <c r="O110" i="11"/>
  <c r="K104" i="11"/>
  <c r="J104" i="11"/>
  <c r="L104" i="11" s="1"/>
  <c r="O102" i="11"/>
  <c r="P101" i="11"/>
  <c r="P102" i="11" s="1"/>
  <c r="P93" i="11"/>
  <c r="Q93" i="11" s="1"/>
  <c r="N93" i="11"/>
  <c r="P92" i="11"/>
  <c r="Q92" i="11" s="1"/>
  <c r="N92" i="11"/>
  <c r="P91" i="11"/>
  <c r="Q91" i="11" s="1"/>
  <c r="N91" i="11"/>
  <c r="P90" i="11"/>
  <c r="Q90" i="11" s="1"/>
  <c r="N90" i="11"/>
  <c r="P89" i="11"/>
  <c r="Q89" i="11" s="1"/>
  <c r="N89" i="11"/>
  <c r="N88" i="11"/>
  <c r="O87" i="11"/>
  <c r="K81" i="11"/>
  <c r="J81" i="11"/>
  <c r="L81" i="11" s="1"/>
  <c r="O79" i="11"/>
  <c r="P78" i="11"/>
  <c r="P79" i="11" s="1"/>
  <c r="P71" i="11"/>
  <c r="Q71" i="11" s="1"/>
  <c r="N71" i="11"/>
  <c r="P70" i="11"/>
  <c r="Q70" i="11" s="1"/>
  <c r="N70" i="11"/>
  <c r="P69" i="11"/>
  <c r="Q69" i="11" s="1"/>
  <c r="N69" i="11"/>
  <c r="P68" i="11"/>
  <c r="Q68" i="11" s="1"/>
  <c r="N68" i="11"/>
  <c r="P67" i="11"/>
  <c r="Q67" i="11" s="1"/>
  <c r="N67" i="11"/>
  <c r="P66" i="11"/>
  <c r="Q66" i="11" s="1"/>
  <c r="N66" i="11"/>
  <c r="N65" i="11"/>
  <c r="O64" i="11"/>
  <c r="R66" i="11" s="1"/>
  <c r="K58" i="11"/>
  <c r="J58" i="11"/>
  <c r="L58" i="11" s="1"/>
  <c r="M58" i="11" s="1"/>
  <c r="O56" i="11"/>
  <c r="P48" i="11"/>
  <c r="Q48" i="11" s="1"/>
  <c r="N48" i="11"/>
  <c r="P47" i="11"/>
  <c r="Q47" i="11" s="1"/>
  <c r="N47" i="11"/>
  <c r="P46" i="11"/>
  <c r="Q46" i="11" s="1"/>
  <c r="N46" i="11"/>
  <c r="P45" i="11"/>
  <c r="Q45" i="11" s="1"/>
  <c r="N45" i="11"/>
  <c r="P44" i="11"/>
  <c r="Q44" i="11" s="1"/>
  <c r="N44" i="11"/>
  <c r="P43" i="11"/>
  <c r="Q43" i="11" s="1"/>
  <c r="N43" i="11"/>
  <c r="N42" i="11"/>
  <c r="O41" i="11"/>
  <c r="R43" i="11" s="1"/>
  <c r="K35" i="11"/>
  <c r="J35" i="11"/>
  <c r="L35" i="11" s="1"/>
  <c r="M35" i="11" s="1"/>
  <c r="O33" i="11"/>
  <c r="P25" i="11"/>
  <c r="Q25" i="11" s="1"/>
  <c r="N25" i="11"/>
  <c r="P24" i="11"/>
  <c r="Q24" i="11" s="1"/>
  <c r="N24" i="11"/>
  <c r="P23" i="11"/>
  <c r="Q23" i="11" s="1"/>
  <c r="N23" i="11"/>
  <c r="P22" i="11"/>
  <c r="Q22" i="11" s="1"/>
  <c r="N22" i="11"/>
  <c r="P21" i="11"/>
  <c r="Q21" i="11" s="1"/>
  <c r="N21" i="11"/>
  <c r="P20" i="11"/>
  <c r="Q20" i="11" s="1"/>
  <c r="N20" i="11"/>
  <c r="N19" i="11"/>
  <c r="O18" i="11"/>
  <c r="R20" i="11" s="1"/>
  <c r="P507" i="10"/>
  <c r="Q506" i="10"/>
  <c r="Q507" i="10" s="1"/>
  <c r="R499" i="10"/>
  <c r="Q499" i="10"/>
  <c r="O499" i="10"/>
  <c r="R498" i="10"/>
  <c r="Q498" i="10"/>
  <c r="O498" i="10"/>
  <c r="Q497" i="10"/>
  <c r="R497" i="10" s="1"/>
  <c r="O497" i="10"/>
  <c r="Q496" i="10"/>
  <c r="R496" i="10" s="1"/>
  <c r="O496" i="10"/>
  <c r="Q495" i="10"/>
  <c r="R495" i="10" s="1"/>
  <c r="O495" i="10"/>
  <c r="Q494" i="10"/>
  <c r="R494" i="10" s="1"/>
  <c r="O494" i="10"/>
  <c r="O493" i="10"/>
  <c r="P492" i="10"/>
  <c r="P484" i="10"/>
  <c r="Q483" i="10"/>
  <c r="Q484" i="10" s="1"/>
  <c r="Q476" i="10"/>
  <c r="R476" i="10" s="1"/>
  <c r="O476" i="10"/>
  <c r="Q475" i="10"/>
  <c r="R475" i="10" s="1"/>
  <c r="O475" i="10"/>
  <c r="Q474" i="10"/>
  <c r="R474" i="10" s="1"/>
  <c r="O474" i="10"/>
  <c r="Q473" i="10"/>
  <c r="R473" i="10" s="1"/>
  <c r="O473" i="10"/>
  <c r="Q472" i="10"/>
  <c r="R472" i="10" s="1"/>
  <c r="O472" i="10"/>
  <c r="Q471" i="10"/>
  <c r="R471" i="10" s="1"/>
  <c r="O471" i="10"/>
  <c r="O470" i="10"/>
  <c r="P469" i="10"/>
  <c r="Q460" i="10"/>
  <c r="Q461" i="10" s="1"/>
  <c r="Q453" i="10"/>
  <c r="R453" i="10" s="1"/>
  <c r="O453" i="10"/>
  <c r="Q452" i="10"/>
  <c r="R452" i="10" s="1"/>
  <c r="O452" i="10"/>
  <c r="Q451" i="10"/>
  <c r="R451" i="10" s="1"/>
  <c r="O451" i="10"/>
  <c r="Q450" i="10"/>
  <c r="R450" i="10" s="1"/>
  <c r="O450" i="10"/>
  <c r="Q449" i="10"/>
  <c r="R449" i="10" s="1"/>
  <c r="O449" i="10"/>
  <c r="Q448" i="10"/>
  <c r="R448" i="10" s="1"/>
  <c r="O448" i="10"/>
  <c r="O447" i="10"/>
  <c r="P446" i="10"/>
  <c r="S448" i="10" s="1"/>
  <c r="Q438" i="10"/>
  <c r="Q430" i="10"/>
  <c r="R430" i="10" s="1"/>
  <c r="O430" i="10"/>
  <c r="Q429" i="10"/>
  <c r="R429" i="10" s="1"/>
  <c r="O429" i="10"/>
  <c r="Q428" i="10"/>
  <c r="R428" i="10" s="1"/>
  <c r="O428" i="10"/>
  <c r="Q427" i="10"/>
  <c r="R427" i="10" s="1"/>
  <c r="O427" i="10"/>
  <c r="Q426" i="10"/>
  <c r="R426" i="10" s="1"/>
  <c r="O426" i="10"/>
  <c r="Q425" i="10"/>
  <c r="R425" i="10" s="1"/>
  <c r="O425" i="10"/>
  <c r="O424" i="10"/>
  <c r="P423" i="10"/>
  <c r="Q424" i="10" s="1"/>
  <c r="R424" i="10" s="1"/>
  <c r="L417" i="10"/>
  <c r="K417" i="10"/>
  <c r="Q407" i="10"/>
  <c r="R407" i="10" s="1"/>
  <c r="O407" i="10"/>
  <c r="Q406" i="10"/>
  <c r="R406" i="10" s="1"/>
  <c r="O406" i="10"/>
  <c r="Q405" i="10"/>
  <c r="R405" i="10" s="1"/>
  <c r="O405" i="10"/>
  <c r="Q404" i="10"/>
  <c r="R404" i="10" s="1"/>
  <c r="O404" i="10"/>
  <c r="Q403" i="10"/>
  <c r="R403" i="10" s="1"/>
  <c r="O403" i="10"/>
  <c r="Q402" i="10"/>
  <c r="R402" i="10" s="1"/>
  <c r="O402" i="10"/>
  <c r="O401" i="10"/>
  <c r="P400" i="10"/>
  <c r="Q401" i="10" s="1"/>
  <c r="R401" i="10" s="1"/>
  <c r="L394" i="10"/>
  <c r="K394" i="10"/>
  <c r="P392" i="10"/>
  <c r="Q384" i="10"/>
  <c r="R384" i="10" s="1"/>
  <c r="O384" i="10"/>
  <c r="Q383" i="10"/>
  <c r="R383" i="10" s="1"/>
  <c r="O383" i="10"/>
  <c r="Q382" i="10"/>
  <c r="R382" i="10" s="1"/>
  <c r="O382" i="10"/>
  <c r="Q381" i="10"/>
  <c r="R381" i="10" s="1"/>
  <c r="O381" i="10"/>
  <c r="Q380" i="10"/>
  <c r="R380" i="10" s="1"/>
  <c r="O380" i="10"/>
  <c r="Q379" i="10"/>
  <c r="R379" i="10" s="1"/>
  <c r="O379" i="10"/>
  <c r="O378" i="10"/>
  <c r="P377" i="10"/>
  <c r="S379" i="10" s="1"/>
  <c r="L371" i="10"/>
  <c r="K371" i="10"/>
  <c r="M371" i="10" s="1"/>
  <c r="P369" i="10"/>
  <c r="Q368" i="10"/>
  <c r="Q369" i="10" s="1"/>
  <c r="Q361" i="10"/>
  <c r="R361" i="10" s="1"/>
  <c r="O361" i="10"/>
  <c r="Q360" i="10"/>
  <c r="R360" i="10" s="1"/>
  <c r="O360" i="10"/>
  <c r="Q359" i="10"/>
  <c r="R359" i="10" s="1"/>
  <c r="O359" i="10"/>
  <c r="Q358" i="10"/>
  <c r="R358" i="10" s="1"/>
  <c r="O358" i="10"/>
  <c r="Q357" i="10"/>
  <c r="R357" i="10" s="1"/>
  <c r="O357" i="10"/>
  <c r="Q356" i="10"/>
  <c r="R356" i="10" s="1"/>
  <c r="O356" i="10"/>
  <c r="O355" i="10"/>
  <c r="P354" i="10"/>
  <c r="Q355" i="10" s="1"/>
  <c r="R355" i="10" s="1"/>
  <c r="L348" i="10"/>
  <c r="K348" i="10"/>
  <c r="M348" i="10" s="1"/>
  <c r="P346" i="10"/>
  <c r="Q345" i="10"/>
  <c r="Q346" i="10" s="1"/>
  <c r="Q338" i="10"/>
  <c r="R338" i="10" s="1"/>
  <c r="O338" i="10"/>
  <c r="Q337" i="10"/>
  <c r="R337" i="10" s="1"/>
  <c r="O337" i="10"/>
  <c r="Q336" i="10"/>
  <c r="R336" i="10" s="1"/>
  <c r="O336" i="10"/>
  <c r="Q335" i="10"/>
  <c r="R335" i="10" s="1"/>
  <c r="O335" i="10"/>
  <c r="Q334" i="10"/>
  <c r="R334" i="10" s="1"/>
  <c r="O334" i="10"/>
  <c r="Q333" i="10"/>
  <c r="R333" i="10" s="1"/>
  <c r="O333" i="10"/>
  <c r="O332" i="10"/>
  <c r="P331" i="10"/>
  <c r="S333" i="10" s="1"/>
  <c r="L325" i="10"/>
  <c r="K325" i="10"/>
  <c r="P323" i="10"/>
  <c r="Q316" i="10"/>
  <c r="R316" i="10" s="1"/>
  <c r="O316" i="10"/>
  <c r="Q315" i="10"/>
  <c r="R315" i="10" s="1"/>
  <c r="O315" i="10"/>
  <c r="Q314" i="10"/>
  <c r="R314" i="10" s="1"/>
  <c r="O314" i="10"/>
  <c r="Q313" i="10"/>
  <c r="R313" i="10" s="1"/>
  <c r="O313" i="10"/>
  <c r="Q312" i="10"/>
  <c r="R312" i="10" s="1"/>
  <c r="O312" i="10"/>
  <c r="Q311" i="10"/>
  <c r="R311" i="10" s="1"/>
  <c r="O311" i="10"/>
  <c r="Q310" i="10"/>
  <c r="R310" i="10" s="1"/>
  <c r="O310" i="10"/>
  <c r="O309" i="10"/>
  <c r="P308" i="10"/>
  <c r="L302" i="10"/>
  <c r="K302" i="10"/>
  <c r="Q299" i="10" s="1"/>
  <c r="Q300" i="10" s="1"/>
  <c r="P300" i="10"/>
  <c r="Q293" i="10"/>
  <c r="R293" i="10" s="1"/>
  <c r="O293" i="10"/>
  <c r="Q292" i="10"/>
  <c r="R292" i="10" s="1"/>
  <c r="O292" i="10"/>
  <c r="Q291" i="10"/>
  <c r="R291" i="10" s="1"/>
  <c r="O291" i="10"/>
  <c r="Q290" i="10"/>
  <c r="R290" i="10" s="1"/>
  <c r="O290" i="10"/>
  <c r="Q289" i="10"/>
  <c r="R289" i="10" s="1"/>
  <c r="O289" i="10"/>
  <c r="Q288" i="10"/>
  <c r="R288" i="10" s="1"/>
  <c r="O288" i="10"/>
  <c r="Q287" i="10"/>
  <c r="R287" i="10" s="1"/>
  <c r="O287" i="10"/>
  <c r="O286" i="10"/>
  <c r="P285" i="10"/>
  <c r="Q286" i="10" s="1"/>
  <c r="R286" i="10" s="1"/>
  <c r="L279" i="10"/>
  <c r="K279" i="10"/>
  <c r="M279" i="10" s="1"/>
  <c r="P277" i="10"/>
  <c r="Q270" i="10"/>
  <c r="R270" i="10" s="1"/>
  <c r="O270" i="10"/>
  <c r="Q269" i="10"/>
  <c r="R269" i="10" s="1"/>
  <c r="O269" i="10"/>
  <c r="Q268" i="10"/>
  <c r="R268" i="10" s="1"/>
  <c r="O268" i="10"/>
  <c r="Q267" i="10"/>
  <c r="R267" i="10" s="1"/>
  <c r="O267" i="10"/>
  <c r="Q266" i="10"/>
  <c r="R266" i="10" s="1"/>
  <c r="O266" i="10"/>
  <c r="Q265" i="10"/>
  <c r="R265" i="10" s="1"/>
  <c r="O265" i="10"/>
  <c r="Q264" i="10"/>
  <c r="R264" i="10" s="1"/>
  <c r="O264" i="10"/>
  <c r="O263" i="10"/>
  <c r="P262" i="10"/>
  <c r="L256" i="10"/>
  <c r="K256" i="10"/>
  <c r="M256" i="10" s="1"/>
  <c r="N256" i="10" s="1"/>
  <c r="P254" i="10"/>
  <c r="Q253" i="10"/>
  <c r="Q254" i="10" s="1"/>
  <c r="Q247" i="10"/>
  <c r="R247" i="10" s="1"/>
  <c r="O247" i="10"/>
  <c r="Q246" i="10"/>
  <c r="R246" i="10" s="1"/>
  <c r="O246" i="10"/>
  <c r="Q245" i="10"/>
  <c r="R245" i="10" s="1"/>
  <c r="O245" i="10"/>
  <c r="Q244" i="10"/>
  <c r="R244" i="10" s="1"/>
  <c r="O244" i="10"/>
  <c r="Q243" i="10"/>
  <c r="R243" i="10" s="1"/>
  <c r="O243" i="10"/>
  <c r="Q242" i="10"/>
  <c r="R242" i="10" s="1"/>
  <c r="O242" i="10"/>
  <c r="Q241" i="10"/>
  <c r="R241" i="10" s="1"/>
  <c r="O241" i="10"/>
  <c r="O240" i="10"/>
  <c r="P239" i="10"/>
  <c r="L233" i="10"/>
  <c r="K233" i="10"/>
  <c r="M233" i="10" s="1"/>
  <c r="P231" i="10"/>
  <c r="Q230" i="10"/>
  <c r="Q231" i="10" s="1"/>
  <c r="Q224" i="10"/>
  <c r="R224" i="10" s="1"/>
  <c r="O224" i="10"/>
  <c r="Q223" i="10"/>
  <c r="R223" i="10" s="1"/>
  <c r="O223" i="10"/>
  <c r="Q222" i="10"/>
  <c r="R222" i="10" s="1"/>
  <c r="O222" i="10"/>
  <c r="Q221" i="10"/>
  <c r="R221" i="10" s="1"/>
  <c r="O221" i="10"/>
  <c r="Q220" i="10"/>
  <c r="R220" i="10" s="1"/>
  <c r="O220" i="10"/>
  <c r="Q219" i="10"/>
  <c r="R219" i="10" s="1"/>
  <c r="O219" i="10"/>
  <c r="Q218" i="10"/>
  <c r="R218" i="10" s="1"/>
  <c r="O218" i="10"/>
  <c r="O217" i="10"/>
  <c r="P216" i="10"/>
  <c r="S218" i="10" s="1"/>
  <c r="L209" i="10"/>
  <c r="K209" i="10"/>
  <c r="U206" i="10"/>
  <c r="Q203" i="10"/>
  <c r="R203" i="10" s="1"/>
  <c r="O203" i="10"/>
  <c r="Q202" i="10"/>
  <c r="R202" i="10" s="1"/>
  <c r="O202" i="10"/>
  <c r="Q201" i="10"/>
  <c r="R201" i="10" s="1"/>
  <c r="O201" i="10"/>
  <c r="Q200" i="10"/>
  <c r="R200" i="10" s="1"/>
  <c r="O200" i="10"/>
  <c r="Q199" i="10"/>
  <c r="R199" i="10" s="1"/>
  <c r="O199" i="10"/>
  <c r="Q198" i="10"/>
  <c r="R198" i="10" s="1"/>
  <c r="O198" i="10"/>
  <c r="Q197" i="10"/>
  <c r="R197" i="10" s="1"/>
  <c r="O197" i="10"/>
  <c r="O196" i="10"/>
  <c r="P195" i="10"/>
  <c r="Q196" i="10" s="1"/>
  <c r="R196" i="10" s="1"/>
  <c r="L191" i="10"/>
  <c r="K191" i="10"/>
  <c r="V188" i="10" s="1"/>
  <c r="V189" i="10" s="1"/>
  <c r="U189" i="10"/>
  <c r="Q185" i="10"/>
  <c r="R185" i="10" s="1"/>
  <c r="O185" i="10"/>
  <c r="Q184" i="10"/>
  <c r="R184" i="10" s="1"/>
  <c r="O184" i="10"/>
  <c r="Q183" i="10"/>
  <c r="R183" i="10" s="1"/>
  <c r="O183" i="10"/>
  <c r="Q182" i="10"/>
  <c r="R182" i="10" s="1"/>
  <c r="O182" i="10"/>
  <c r="Q181" i="10"/>
  <c r="R181" i="10" s="1"/>
  <c r="O181" i="10"/>
  <c r="Q180" i="10"/>
  <c r="R180" i="10" s="1"/>
  <c r="O180" i="10"/>
  <c r="Q179" i="10"/>
  <c r="R179" i="10" s="1"/>
  <c r="O179" i="10"/>
  <c r="O178" i="10"/>
  <c r="P177" i="10"/>
  <c r="AD175" i="10" s="1"/>
  <c r="L172" i="10"/>
  <c r="K172" i="10"/>
  <c r="M172" i="10" s="1"/>
  <c r="U169" i="10"/>
  <c r="Q164" i="10"/>
  <c r="R164" i="10" s="1"/>
  <c r="O164" i="10"/>
  <c r="Q163" i="10"/>
  <c r="R163" i="10" s="1"/>
  <c r="O163" i="10"/>
  <c r="Q162" i="10"/>
  <c r="R162" i="10" s="1"/>
  <c r="O162" i="10"/>
  <c r="Q161" i="10"/>
  <c r="R161" i="10" s="1"/>
  <c r="O161" i="10"/>
  <c r="Q160" i="10"/>
  <c r="R160" i="10" s="1"/>
  <c r="O160" i="10"/>
  <c r="Q159" i="10"/>
  <c r="R159" i="10" s="1"/>
  <c r="O159" i="10"/>
  <c r="Q158" i="10"/>
  <c r="R158" i="10" s="1"/>
  <c r="O158" i="10"/>
  <c r="O157" i="10"/>
  <c r="P156" i="10"/>
  <c r="L152" i="10"/>
  <c r="K152" i="10"/>
  <c r="V144" i="10" s="1"/>
  <c r="V145" i="10" s="1"/>
  <c r="U145" i="10"/>
  <c r="Q144" i="10"/>
  <c r="R144" i="10" s="1"/>
  <c r="O144" i="10"/>
  <c r="Q143" i="10"/>
  <c r="R143" i="10" s="1"/>
  <c r="O143" i="10"/>
  <c r="Q142" i="10"/>
  <c r="R142" i="10" s="1"/>
  <c r="O142" i="10"/>
  <c r="Q141" i="10"/>
  <c r="R141" i="10" s="1"/>
  <c r="O141" i="10"/>
  <c r="Q140" i="10"/>
  <c r="R140" i="10" s="1"/>
  <c r="O140" i="10"/>
  <c r="Q139" i="10"/>
  <c r="R139" i="10" s="1"/>
  <c r="O139" i="10"/>
  <c r="Q138" i="10"/>
  <c r="R138" i="10" s="1"/>
  <c r="O138" i="10"/>
  <c r="O137" i="10"/>
  <c r="P136" i="10"/>
  <c r="AB175" i="10" s="1"/>
  <c r="L132" i="10"/>
  <c r="K132" i="10"/>
  <c r="M132" i="10" s="1"/>
  <c r="U127" i="10"/>
  <c r="V126" i="10"/>
  <c r="V127" i="10" s="1"/>
  <c r="Q126" i="10"/>
  <c r="R126" i="10" s="1"/>
  <c r="O126" i="10"/>
  <c r="Q125" i="10"/>
  <c r="R125" i="10" s="1"/>
  <c r="O125" i="10"/>
  <c r="Q124" i="10"/>
  <c r="R124" i="10" s="1"/>
  <c r="O124" i="10"/>
  <c r="Q123" i="10"/>
  <c r="R123" i="10" s="1"/>
  <c r="O123" i="10"/>
  <c r="Q122" i="10"/>
  <c r="R122" i="10" s="1"/>
  <c r="O122" i="10"/>
  <c r="Q121" i="10"/>
  <c r="R121" i="10" s="1"/>
  <c r="O121" i="10"/>
  <c r="Q120" i="10"/>
  <c r="R120" i="10" s="1"/>
  <c r="O120" i="10"/>
  <c r="O119" i="10"/>
  <c r="P118" i="10"/>
  <c r="AA175" i="10" s="1"/>
  <c r="L114" i="10"/>
  <c r="K114" i="10"/>
  <c r="M114" i="10" s="1"/>
  <c r="U110" i="10"/>
  <c r="V109" i="10"/>
  <c r="V110" i="10" s="1"/>
  <c r="Q109" i="10"/>
  <c r="R109" i="10" s="1"/>
  <c r="O109" i="10"/>
  <c r="Q108" i="10"/>
  <c r="R108" i="10" s="1"/>
  <c r="O108" i="10"/>
  <c r="Q107" i="10"/>
  <c r="R107" i="10" s="1"/>
  <c r="O107" i="10"/>
  <c r="Q106" i="10"/>
  <c r="R106" i="10" s="1"/>
  <c r="O106" i="10"/>
  <c r="Q105" i="10"/>
  <c r="R105" i="10" s="1"/>
  <c r="O105" i="10"/>
  <c r="Q104" i="10"/>
  <c r="R104" i="10" s="1"/>
  <c r="O104" i="10"/>
  <c r="Q103" i="10"/>
  <c r="R103" i="10" s="1"/>
  <c r="O103" i="10"/>
  <c r="O102" i="10"/>
  <c r="P101" i="10"/>
  <c r="Q102" i="10" s="1"/>
  <c r="R102" i="10" s="1"/>
  <c r="L97" i="10"/>
  <c r="K97" i="10"/>
  <c r="M97" i="10" s="1"/>
  <c r="Q92" i="10"/>
  <c r="R92" i="10" s="1"/>
  <c r="O92" i="10"/>
  <c r="Q91" i="10"/>
  <c r="R91" i="10" s="1"/>
  <c r="O91" i="10"/>
  <c r="Q90" i="10"/>
  <c r="R90" i="10" s="1"/>
  <c r="O90" i="10"/>
  <c r="Q89" i="10"/>
  <c r="R89" i="10" s="1"/>
  <c r="O89" i="10"/>
  <c r="Q88" i="10"/>
  <c r="R88" i="10" s="1"/>
  <c r="O88" i="10"/>
  <c r="Q87" i="10"/>
  <c r="R87" i="10" s="1"/>
  <c r="O87" i="10"/>
  <c r="Q86" i="10"/>
  <c r="R86" i="10" s="1"/>
  <c r="O86" i="10"/>
  <c r="O85" i="10"/>
  <c r="P84" i="10"/>
  <c r="L80" i="10"/>
  <c r="K80" i="10"/>
  <c r="M80" i="10" s="1"/>
  <c r="Q77" i="10"/>
  <c r="R77" i="10" s="1"/>
  <c r="O77" i="10"/>
  <c r="Q76" i="10"/>
  <c r="R76" i="10" s="1"/>
  <c r="O76" i="10"/>
  <c r="Q75" i="10"/>
  <c r="R75" i="10" s="1"/>
  <c r="O75" i="10"/>
  <c r="Q74" i="10"/>
  <c r="R74" i="10" s="1"/>
  <c r="O74" i="10"/>
  <c r="Q73" i="10"/>
  <c r="R73" i="10" s="1"/>
  <c r="O73" i="10"/>
  <c r="Q72" i="10"/>
  <c r="R72" i="10" s="1"/>
  <c r="O72" i="10"/>
  <c r="Q71" i="10"/>
  <c r="R71" i="10" s="1"/>
  <c r="O71" i="10"/>
  <c r="O70" i="10"/>
  <c r="X19" i="10" s="1"/>
  <c r="P69" i="10"/>
  <c r="L65" i="10"/>
  <c r="K65" i="10"/>
  <c r="M65" i="10" s="1"/>
  <c r="N65" i="10" s="1"/>
  <c r="Q60" i="10"/>
  <c r="R60" i="10" s="1"/>
  <c r="O60" i="10"/>
  <c r="Q59" i="10"/>
  <c r="R59" i="10" s="1"/>
  <c r="O59" i="10"/>
  <c r="Q58" i="10"/>
  <c r="R58" i="10" s="1"/>
  <c r="O58" i="10"/>
  <c r="Q57" i="10"/>
  <c r="R57" i="10" s="1"/>
  <c r="O57" i="10"/>
  <c r="Q56" i="10"/>
  <c r="R56" i="10" s="1"/>
  <c r="O56" i="10"/>
  <c r="Q55" i="10"/>
  <c r="R55" i="10" s="1"/>
  <c r="O55" i="10"/>
  <c r="Q54" i="10"/>
  <c r="R54" i="10" s="1"/>
  <c r="O54" i="10"/>
  <c r="O53" i="10"/>
  <c r="W19" i="10" s="1"/>
  <c r="P52" i="10"/>
  <c r="Q53" i="10" s="1"/>
  <c r="L47" i="10"/>
  <c r="K47" i="10"/>
  <c r="M47" i="10" s="1"/>
  <c r="Q41" i="10"/>
  <c r="R41" i="10" s="1"/>
  <c r="O41" i="10"/>
  <c r="Q40" i="10"/>
  <c r="R40" i="10" s="1"/>
  <c r="O40" i="10"/>
  <c r="Q39" i="10"/>
  <c r="R39" i="10" s="1"/>
  <c r="O39" i="10"/>
  <c r="Q38" i="10"/>
  <c r="R38" i="10" s="1"/>
  <c r="O38" i="10"/>
  <c r="Q37" i="10"/>
  <c r="R37" i="10" s="1"/>
  <c r="O37" i="10"/>
  <c r="Q36" i="10"/>
  <c r="R36" i="10" s="1"/>
  <c r="O36" i="10"/>
  <c r="Q35" i="10"/>
  <c r="V81" i="10" s="1"/>
  <c r="O35" i="10"/>
  <c r="V20" i="10" s="1"/>
  <c r="O34" i="10"/>
  <c r="V19" i="10" s="1"/>
  <c r="P33" i="10"/>
  <c r="V175" i="10" s="1"/>
  <c r="L29" i="10"/>
  <c r="K29" i="10"/>
  <c r="M29" i="10" s="1"/>
  <c r="Q26" i="10"/>
  <c r="R26" i="10" s="1"/>
  <c r="O26" i="10"/>
  <c r="Q25" i="10"/>
  <c r="R25" i="10" s="1"/>
  <c r="O25" i="10"/>
  <c r="Q24" i="10"/>
  <c r="R24" i="10" s="1"/>
  <c r="O24" i="10"/>
  <c r="Q23" i="10"/>
  <c r="R23" i="10" s="1"/>
  <c r="O23" i="10"/>
  <c r="Q22" i="10"/>
  <c r="R22" i="10" s="1"/>
  <c r="O22" i="10"/>
  <c r="Q21" i="10"/>
  <c r="O21" i="10"/>
  <c r="U21" i="10" s="1"/>
  <c r="Q20" i="10"/>
  <c r="O20" i="10"/>
  <c r="U20" i="10" s="1"/>
  <c r="O19" i="10"/>
  <c r="U19" i="10" s="1"/>
  <c r="P18" i="10"/>
  <c r="U175" i="10" s="1"/>
  <c r="P516" i="9"/>
  <c r="Q515" i="9"/>
  <c r="Q516" i="9" s="1"/>
  <c r="R508" i="9"/>
  <c r="Q508" i="9"/>
  <c r="O508" i="9"/>
  <c r="Q507" i="9"/>
  <c r="R507" i="9" s="1"/>
  <c r="O507" i="9"/>
  <c r="Q506" i="9"/>
  <c r="R506" i="9" s="1"/>
  <c r="O506" i="9"/>
  <c r="Q505" i="9"/>
  <c r="R505" i="9" s="1"/>
  <c r="O505" i="9"/>
  <c r="Q504" i="9"/>
  <c r="R504" i="9" s="1"/>
  <c r="O504" i="9"/>
  <c r="Q503" i="9"/>
  <c r="R503" i="9" s="1"/>
  <c r="O503" i="9"/>
  <c r="O502" i="9"/>
  <c r="P501" i="9"/>
  <c r="P493" i="9"/>
  <c r="Q492" i="9"/>
  <c r="Q493" i="9" s="1"/>
  <c r="Q485" i="9"/>
  <c r="R485" i="9" s="1"/>
  <c r="O485" i="9"/>
  <c r="Q484" i="9"/>
  <c r="R484" i="9" s="1"/>
  <c r="O484" i="9"/>
  <c r="Q483" i="9"/>
  <c r="R483" i="9" s="1"/>
  <c r="O483" i="9"/>
  <c r="Q482" i="9"/>
  <c r="R482" i="9" s="1"/>
  <c r="O482" i="9"/>
  <c r="Q481" i="9"/>
  <c r="R481" i="9" s="1"/>
  <c r="O481" i="9"/>
  <c r="Q480" i="9"/>
  <c r="R480" i="9" s="1"/>
  <c r="O480" i="9"/>
  <c r="O479" i="9"/>
  <c r="P478" i="9"/>
  <c r="P470" i="9"/>
  <c r="Q469" i="9"/>
  <c r="Q470" i="9" s="1"/>
  <c r="Q462" i="9"/>
  <c r="R462" i="9" s="1"/>
  <c r="Q461" i="9"/>
  <c r="R461" i="9" s="1"/>
  <c r="O461" i="9"/>
  <c r="Q460" i="9"/>
  <c r="R460" i="9" s="1"/>
  <c r="O460" i="9"/>
  <c r="Q459" i="9"/>
  <c r="R459" i="9" s="1"/>
  <c r="O459" i="9"/>
  <c r="Q458" i="9"/>
  <c r="R458" i="9" s="1"/>
  <c r="O458" i="9"/>
  <c r="Q457" i="9"/>
  <c r="R457" i="9" s="1"/>
  <c r="O457" i="9"/>
  <c r="O456" i="9"/>
  <c r="P455" i="9"/>
  <c r="S457" i="9" s="1"/>
  <c r="P447" i="9"/>
  <c r="O439" i="9"/>
  <c r="Q438" i="9"/>
  <c r="R438" i="9" s="1"/>
  <c r="O438" i="9"/>
  <c r="Q437" i="9"/>
  <c r="R437" i="9" s="1"/>
  <c r="O437" i="9"/>
  <c r="Q436" i="9"/>
  <c r="R436" i="9" s="1"/>
  <c r="O436" i="9"/>
  <c r="Q435" i="9"/>
  <c r="R435" i="9" s="1"/>
  <c r="O435" i="9"/>
  <c r="Q434" i="9"/>
  <c r="R434" i="9" s="1"/>
  <c r="O434" i="9"/>
  <c r="O433" i="9"/>
  <c r="P432" i="9"/>
  <c r="S434" i="9" s="1"/>
  <c r="L426" i="9"/>
  <c r="P424" i="9"/>
  <c r="Q423" i="9"/>
  <c r="Q424" i="9" s="1"/>
  <c r="Q416" i="9"/>
  <c r="R416" i="9" s="1"/>
  <c r="O416" i="9"/>
  <c r="Q415" i="9"/>
  <c r="R415" i="9" s="1"/>
  <c r="O415" i="9"/>
  <c r="Q414" i="9"/>
  <c r="R414" i="9" s="1"/>
  <c r="O414" i="9"/>
  <c r="Q413" i="9"/>
  <c r="R413" i="9" s="1"/>
  <c r="O413" i="9"/>
  <c r="Q412" i="9"/>
  <c r="R412" i="9" s="1"/>
  <c r="O412" i="9"/>
  <c r="Q411" i="9"/>
  <c r="R411" i="9" s="1"/>
  <c r="O411" i="9"/>
  <c r="O410" i="9"/>
  <c r="P409" i="9"/>
  <c r="S411" i="9" s="1"/>
  <c r="L403" i="9"/>
  <c r="K403" i="9"/>
  <c r="M403" i="9" s="1"/>
  <c r="N403" i="9" s="1"/>
  <c r="P401" i="9"/>
  <c r="Q400" i="9"/>
  <c r="Q401" i="9" s="1"/>
  <c r="Q393" i="9"/>
  <c r="R393" i="9" s="1"/>
  <c r="O393" i="9"/>
  <c r="Q392" i="9"/>
  <c r="R392" i="9" s="1"/>
  <c r="O392" i="9"/>
  <c r="Q391" i="9"/>
  <c r="R391" i="9" s="1"/>
  <c r="O391" i="9"/>
  <c r="Q390" i="9"/>
  <c r="R390" i="9" s="1"/>
  <c r="O390" i="9"/>
  <c r="Q389" i="9"/>
  <c r="R389" i="9" s="1"/>
  <c r="O389" i="9"/>
  <c r="Q388" i="9"/>
  <c r="R388" i="9" s="1"/>
  <c r="O388" i="9"/>
  <c r="O387" i="9"/>
  <c r="P386" i="9"/>
  <c r="S388" i="9" s="1"/>
  <c r="L380" i="9"/>
  <c r="K380" i="9"/>
  <c r="M380" i="9" s="1"/>
  <c r="P378" i="9"/>
  <c r="Q377" i="9"/>
  <c r="Q378" i="9" s="1"/>
  <c r="Q370" i="9"/>
  <c r="R370" i="9" s="1"/>
  <c r="O370" i="9"/>
  <c r="Q369" i="9"/>
  <c r="R369" i="9" s="1"/>
  <c r="O369" i="9"/>
  <c r="Q368" i="9"/>
  <c r="R368" i="9" s="1"/>
  <c r="O368" i="9"/>
  <c r="Q367" i="9"/>
  <c r="R367" i="9" s="1"/>
  <c r="O367" i="9"/>
  <c r="Q366" i="9"/>
  <c r="R366" i="9" s="1"/>
  <c r="O366" i="9"/>
  <c r="Q365" i="9"/>
  <c r="R365" i="9" s="1"/>
  <c r="O365" i="9"/>
  <c r="O364" i="9"/>
  <c r="P363" i="9"/>
  <c r="S365" i="9" s="1"/>
  <c r="N357" i="9"/>
  <c r="L357" i="9"/>
  <c r="K357" i="9"/>
  <c r="M357" i="9" s="1"/>
  <c r="P355" i="9"/>
  <c r="Q354" i="9"/>
  <c r="Q355" i="9" s="1"/>
  <c r="Q347" i="9"/>
  <c r="R347" i="9" s="1"/>
  <c r="O347" i="9"/>
  <c r="Q346" i="9"/>
  <c r="R346" i="9" s="1"/>
  <c r="O346" i="9"/>
  <c r="Q345" i="9"/>
  <c r="R345" i="9" s="1"/>
  <c r="O345" i="9"/>
  <c r="Q344" i="9"/>
  <c r="R344" i="9" s="1"/>
  <c r="O344" i="9"/>
  <c r="Q343" i="9"/>
  <c r="R343" i="9" s="1"/>
  <c r="O343" i="9"/>
  <c r="Q342" i="9"/>
  <c r="R342" i="9" s="1"/>
  <c r="O342" i="9"/>
  <c r="O341" i="9"/>
  <c r="P340" i="9"/>
  <c r="L334" i="9"/>
  <c r="K334" i="9"/>
  <c r="Q331" i="9" s="1"/>
  <c r="Q332" i="9" s="1"/>
  <c r="P332" i="9"/>
  <c r="Q324" i="9"/>
  <c r="R324" i="9" s="1"/>
  <c r="O324" i="9"/>
  <c r="Q323" i="9"/>
  <c r="R323" i="9" s="1"/>
  <c r="O323" i="9"/>
  <c r="Q322" i="9"/>
  <c r="R322" i="9" s="1"/>
  <c r="O322" i="9"/>
  <c r="Q321" i="9"/>
  <c r="R321" i="9" s="1"/>
  <c r="O321" i="9"/>
  <c r="Q320" i="9"/>
  <c r="R320" i="9" s="1"/>
  <c r="O320" i="9"/>
  <c r="Q319" i="9"/>
  <c r="R319" i="9" s="1"/>
  <c r="O319" i="9"/>
  <c r="O318" i="9"/>
  <c r="P317" i="9"/>
  <c r="Q318" i="9" s="1"/>
  <c r="R318" i="9" s="1"/>
  <c r="L311" i="9"/>
  <c r="K311" i="9"/>
  <c r="M311" i="9" s="1"/>
  <c r="P309" i="9"/>
  <c r="Q308" i="9"/>
  <c r="Q309" i="9" s="1"/>
  <c r="Q301" i="9"/>
  <c r="R301" i="9" s="1"/>
  <c r="O301" i="9"/>
  <c r="Q300" i="9"/>
  <c r="R300" i="9" s="1"/>
  <c r="O300" i="9"/>
  <c r="Q299" i="9"/>
  <c r="R299" i="9" s="1"/>
  <c r="O299" i="9"/>
  <c r="Q298" i="9"/>
  <c r="R298" i="9" s="1"/>
  <c r="O298" i="9"/>
  <c r="Q297" i="9"/>
  <c r="R297" i="9" s="1"/>
  <c r="O297" i="9"/>
  <c r="Q296" i="9"/>
  <c r="R296" i="9" s="1"/>
  <c r="O296" i="9"/>
  <c r="O295" i="9"/>
  <c r="P294" i="9"/>
  <c r="S296" i="9" s="1"/>
  <c r="L288" i="9"/>
  <c r="K288" i="9"/>
  <c r="P286" i="9"/>
  <c r="Q278" i="9"/>
  <c r="R278" i="9" s="1"/>
  <c r="O278" i="9"/>
  <c r="Q277" i="9"/>
  <c r="R277" i="9" s="1"/>
  <c r="O277" i="9"/>
  <c r="Q276" i="9"/>
  <c r="R276" i="9" s="1"/>
  <c r="O276" i="9"/>
  <c r="Q275" i="9"/>
  <c r="R275" i="9" s="1"/>
  <c r="O275" i="9"/>
  <c r="Q274" i="9"/>
  <c r="R274" i="9" s="1"/>
  <c r="O274" i="9"/>
  <c r="Q273" i="9"/>
  <c r="R273" i="9" s="1"/>
  <c r="O273" i="9"/>
  <c r="O272" i="9"/>
  <c r="P271" i="9"/>
  <c r="Q272" i="9" s="1"/>
  <c r="R272" i="9" s="1"/>
  <c r="L265" i="9"/>
  <c r="K265" i="9"/>
  <c r="M265" i="9" s="1"/>
  <c r="N265" i="9" s="1"/>
  <c r="P263" i="9"/>
  <c r="Q262" i="9"/>
  <c r="Q263" i="9" s="1"/>
  <c r="Q255" i="9"/>
  <c r="R255" i="9" s="1"/>
  <c r="O255" i="9"/>
  <c r="Q254" i="9"/>
  <c r="R254" i="9" s="1"/>
  <c r="O254" i="9"/>
  <c r="Q253" i="9"/>
  <c r="R253" i="9" s="1"/>
  <c r="O253" i="9"/>
  <c r="Q252" i="9"/>
  <c r="R252" i="9" s="1"/>
  <c r="O252" i="9"/>
  <c r="Q251" i="9"/>
  <c r="R251" i="9" s="1"/>
  <c r="O251" i="9"/>
  <c r="Q250" i="9"/>
  <c r="R250" i="9" s="1"/>
  <c r="O250" i="9"/>
  <c r="O249" i="9"/>
  <c r="P248" i="9"/>
  <c r="S250" i="9" s="1"/>
  <c r="L242" i="9"/>
  <c r="K242" i="9"/>
  <c r="Q239" i="9" s="1"/>
  <c r="Q240" i="9" s="1"/>
  <c r="P240" i="9"/>
  <c r="Q232" i="9"/>
  <c r="R232" i="9" s="1"/>
  <c r="O232" i="9"/>
  <c r="Q231" i="9"/>
  <c r="R231" i="9" s="1"/>
  <c r="O231" i="9"/>
  <c r="Q230" i="9"/>
  <c r="R230" i="9" s="1"/>
  <c r="O230" i="9"/>
  <c r="Q229" i="9"/>
  <c r="R229" i="9" s="1"/>
  <c r="O229" i="9"/>
  <c r="Q228" i="9"/>
  <c r="R228" i="9" s="1"/>
  <c r="O228" i="9"/>
  <c r="Q227" i="9"/>
  <c r="R227" i="9" s="1"/>
  <c r="O227" i="9"/>
  <c r="O226" i="9"/>
  <c r="P225" i="9"/>
  <c r="L219" i="9"/>
  <c r="K219" i="9"/>
  <c r="M219" i="9" s="1"/>
  <c r="N219" i="9" s="1"/>
  <c r="U217" i="9"/>
  <c r="Q213" i="9"/>
  <c r="R213" i="9" s="1"/>
  <c r="O213" i="9"/>
  <c r="Q212" i="9"/>
  <c r="R212" i="9" s="1"/>
  <c r="O212" i="9"/>
  <c r="Q211" i="9"/>
  <c r="R211" i="9" s="1"/>
  <c r="O211" i="9"/>
  <c r="Q210" i="9"/>
  <c r="R210" i="9" s="1"/>
  <c r="O210" i="9"/>
  <c r="Q209" i="9"/>
  <c r="R209" i="9" s="1"/>
  <c r="O209" i="9"/>
  <c r="Q208" i="9"/>
  <c r="R208" i="9" s="1"/>
  <c r="O208" i="9"/>
  <c r="O207" i="9"/>
  <c r="P206" i="9"/>
  <c r="AF134" i="9" s="1"/>
  <c r="U201" i="9"/>
  <c r="L201" i="9"/>
  <c r="K201" i="9"/>
  <c r="M201" i="9" s="1"/>
  <c r="Q195" i="9"/>
  <c r="R195" i="9" s="1"/>
  <c r="O195" i="9"/>
  <c r="Q194" i="9"/>
  <c r="R194" i="9" s="1"/>
  <c r="O194" i="9"/>
  <c r="Q193" i="9"/>
  <c r="R193" i="9" s="1"/>
  <c r="O193" i="9"/>
  <c r="Q192" i="9"/>
  <c r="R192" i="9" s="1"/>
  <c r="O192" i="9"/>
  <c r="Q191" i="9"/>
  <c r="R191" i="9" s="1"/>
  <c r="O191" i="9"/>
  <c r="Q190" i="9"/>
  <c r="R190" i="9" s="1"/>
  <c r="O190" i="9"/>
  <c r="O189" i="9"/>
  <c r="P188" i="9"/>
  <c r="Q189" i="9" s="1"/>
  <c r="R189" i="9" s="1"/>
  <c r="L180" i="9"/>
  <c r="K180" i="9"/>
  <c r="M180" i="9" s="1"/>
  <c r="U175" i="9"/>
  <c r="V174" i="9"/>
  <c r="V175" i="9" s="1"/>
  <c r="Q174" i="9"/>
  <c r="R174" i="9" s="1"/>
  <c r="O174" i="9"/>
  <c r="Q173" i="9"/>
  <c r="R173" i="9" s="1"/>
  <c r="O173" i="9"/>
  <c r="Q172" i="9"/>
  <c r="R172" i="9" s="1"/>
  <c r="O172" i="9"/>
  <c r="R171" i="9"/>
  <c r="Q171" i="9"/>
  <c r="O171" i="9"/>
  <c r="Q170" i="9"/>
  <c r="R170" i="9" s="1"/>
  <c r="O170" i="9"/>
  <c r="O169" i="9"/>
  <c r="O168" i="9"/>
  <c r="P167" i="9"/>
  <c r="Q168" i="9" s="1"/>
  <c r="R168" i="9" s="1"/>
  <c r="L163" i="9"/>
  <c r="K163" i="9"/>
  <c r="M163" i="9" s="1"/>
  <c r="Q158" i="9"/>
  <c r="R158" i="9" s="1"/>
  <c r="O158" i="9"/>
  <c r="Q157" i="9"/>
  <c r="R157" i="9" s="1"/>
  <c r="O157" i="9"/>
  <c r="Q156" i="9"/>
  <c r="R156" i="9" s="1"/>
  <c r="O156" i="9"/>
  <c r="Q155" i="9"/>
  <c r="R155" i="9" s="1"/>
  <c r="O155" i="9"/>
  <c r="Q154" i="9"/>
  <c r="R154" i="9" s="1"/>
  <c r="O154" i="9"/>
  <c r="O153" i="9"/>
  <c r="O152" i="9"/>
  <c r="P151" i="9"/>
  <c r="Q152" i="9" s="1"/>
  <c r="R152" i="9" s="1"/>
  <c r="L147" i="9"/>
  <c r="K147" i="9"/>
  <c r="M147" i="9" s="1"/>
  <c r="Q141" i="9"/>
  <c r="R141" i="9" s="1"/>
  <c r="O141" i="9"/>
  <c r="Q140" i="9"/>
  <c r="R140" i="9" s="1"/>
  <c r="O140" i="9"/>
  <c r="Q139" i="9"/>
  <c r="R139" i="9" s="1"/>
  <c r="O139" i="9"/>
  <c r="Q138" i="9"/>
  <c r="R138" i="9" s="1"/>
  <c r="O138" i="9"/>
  <c r="Q137" i="9"/>
  <c r="R137" i="9" s="1"/>
  <c r="O137" i="9"/>
  <c r="Q136" i="9"/>
  <c r="R136" i="9" s="1"/>
  <c r="O136" i="9"/>
  <c r="O135" i="9"/>
  <c r="P134" i="9"/>
  <c r="AB134" i="9" s="1"/>
  <c r="L129" i="9"/>
  <c r="K129" i="9"/>
  <c r="M129" i="9" s="1"/>
  <c r="N129" i="9" s="1"/>
  <c r="Q124" i="9"/>
  <c r="R124" i="9" s="1"/>
  <c r="O124" i="9"/>
  <c r="Q123" i="9"/>
  <c r="R123" i="9" s="1"/>
  <c r="O123" i="9"/>
  <c r="Q122" i="9"/>
  <c r="R122" i="9" s="1"/>
  <c r="O122" i="9"/>
  <c r="Q121" i="9"/>
  <c r="R121" i="9" s="1"/>
  <c r="O121" i="9"/>
  <c r="Q120" i="9"/>
  <c r="R120" i="9" s="1"/>
  <c r="O120" i="9"/>
  <c r="Q119" i="9"/>
  <c r="R119" i="9" s="1"/>
  <c r="O119" i="9"/>
  <c r="O118" i="9"/>
  <c r="P117" i="9"/>
  <c r="AA134" i="9" s="1"/>
  <c r="L112" i="9"/>
  <c r="K112" i="9"/>
  <c r="M112" i="9" s="1"/>
  <c r="N112" i="9" s="1"/>
  <c r="Q106" i="9"/>
  <c r="R106" i="9" s="1"/>
  <c r="O106" i="9"/>
  <c r="Q105" i="9"/>
  <c r="R105" i="9" s="1"/>
  <c r="O105" i="9"/>
  <c r="Q104" i="9"/>
  <c r="R104" i="9" s="1"/>
  <c r="O104" i="9"/>
  <c r="Q103" i="9"/>
  <c r="R103" i="9" s="1"/>
  <c r="O103" i="9"/>
  <c r="Q102" i="9"/>
  <c r="R102" i="9" s="1"/>
  <c r="O102" i="9"/>
  <c r="Q101" i="9"/>
  <c r="R101" i="9" s="1"/>
  <c r="O101" i="9"/>
  <c r="O100" i="9"/>
  <c r="P99" i="9"/>
  <c r="Q100" i="9" s="1"/>
  <c r="R100" i="9" s="1"/>
  <c r="L95" i="9"/>
  <c r="K95" i="9"/>
  <c r="M95" i="9" s="1"/>
  <c r="Q89" i="9"/>
  <c r="R89" i="9" s="1"/>
  <c r="O89" i="9"/>
  <c r="Q88" i="9"/>
  <c r="R88" i="9" s="1"/>
  <c r="O88" i="9"/>
  <c r="Q87" i="9"/>
  <c r="R87" i="9" s="1"/>
  <c r="O87" i="9"/>
  <c r="Q86" i="9"/>
  <c r="R86" i="9" s="1"/>
  <c r="O86" i="9"/>
  <c r="Q85" i="9"/>
  <c r="R85" i="9" s="1"/>
  <c r="O85" i="9"/>
  <c r="Q84" i="9"/>
  <c r="R84" i="9" s="1"/>
  <c r="O84" i="9"/>
  <c r="O83" i="9"/>
  <c r="Y18" i="9" s="1"/>
  <c r="P82" i="9"/>
  <c r="Y134" i="9" s="1"/>
  <c r="L78" i="9"/>
  <c r="K78" i="9"/>
  <c r="M78" i="9" s="1"/>
  <c r="Q73" i="9"/>
  <c r="R73" i="9" s="1"/>
  <c r="O73" i="9"/>
  <c r="Q72" i="9"/>
  <c r="R72" i="9" s="1"/>
  <c r="O72" i="9"/>
  <c r="Q71" i="9"/>
  <c r="R71" i="9" s="1"/>
  <c r="O71" i="9"/>
  <c r="Q70" i="9"/>
  <c r="R70" i="9" s="1"/>
  <c r="O70" i="9"/>
  <c r="Q69" i="9"/>
  <c r="R69" i="9" s="1"/>
  <c r="O69" i="9"/>
  <c r="Q68" i="9"/>
  <c r="R68" i="9" s="1"/>
  <c r="X101" i="9" s="1"/>
  <c r="O68" i="9"/>
  <c r="X19" i="9" s="1"/>
  <c r="O67" i="9"/>
  <c r="X18" i="9" s="1"/>
  <c r="P66" i="9"/>
  <c r="X134" i="9" s="1"/>
  <c r="L62" i="9"/>
  <c r="K62" i="9"/>
  <c r="M62" i="9" s="1"/>
  <c r="Q57" i="9"/>
  <c r="R57" i="9" s="1"/>
  <c r="O57" i="9"/>
  <c r="Q56" i="9"/>
  <c r="R56" i="9" s="1"/>
  <c r="O56" i="9"/>
  <c r="Q55" i="9"/>
  <c r="R55" i="9" s="1"/>
  <c r="O55" i="9"/>
  <c r="Q54" i="9"/>
  <c r="R54" i="9" s="1"/>
  <c r="W114" i="9" s="1"/>
  <c r="O54" i="9"/>
  <c r="W20" i="9" s="1"/>
  <c r="Q53" i="9"/>
  <c r="R53" i="9" s="1"/>
  <c r="W101" i="9" s="1"/>
  <c r="O53" i="9"/>
  <c r="W19" i="9" s="1"/>
  <c r="O52" i="9"/>
  <c r="W18" i="9" s="1"/>
  <c r="P51" i="9"/>
  <c r="W134" i="9" s="1"/>
  <c r="L47" i="9"/>
  <c r="K47" i="9"/>
  <c r="M47" i="9" s="1"/>
  <c r="Q42" i="9"/>
  <c r="R42" i="9" s="1"/>
  <c r="O42" i="9"/>
  <c r="Q41" i="9"/>
  <c r="R41" i="9" s="1"/>
  <c r="O41" i="9"/>
  <c r="Q40" i="9"/>
  <c r="R40" i="9" s="1"/>
  <c r="O40" i="9"/>
  <c r="R39" i="9"/>
  <c r="V115" i="9" s="1"/>
  <c r="Q39" i="9"/>
  <c r="V62" i="9" s="1"/>
  <c r="O39" i="9"/>
  <c r="V21" i="9" s="1"/>
  <c r="Q38" i="9"/>
  <c r="V55" i="9" s="1"/>
  <c r="O38" i="9"/>
  <c r="V20" i="9" s="1"/>
  <c r="Q37" i="9"/>
  <c r="O37" i="9"/>
  <c r="V19" i="9" s="1"/>
  <c r="O36" i="9"/>
  <c r="V18" i="9" s="1"/>
  <c r="P35" i="9"/>
  <c r="Q36" i="9" s="1"/>
  <c r="L31" i="9"/>
  <c r="K31" i="9"/>
  <c r="M31" i="9" s="1"/>
  <c r="N31" i="9" s="1"/>
  <c r="Q25" i="9"/>
  <c r="R25" i="9" s="1"/>
  <c r="O25" i="9"/>
  <c r="Q24" i="9"/>
  <c r="R24" i="9" s="1"/>
  <c r="O24" i="9"/>
  <c r="Q23" i="9"/>
  <c r="U63" i="9" s="1"/>
  <c r="O23" i="9"/>
  <c r="U22" i="9" s="1"/>
  <c r="Q22" i="9"/>
  <c r="O22" i="9"/>
  <c r="U21" i="9" s="1"/>
  <c r="Q21" i="9"/>
  <c r="R21" i="9" s="1"/>
  <c r="U114" i="9" s="1"/>
  <c r="O21" i="9"/>
  <c r="U20" i="9" s="1"/>
  <c r="Q20" i="9"/>
  <c r="R20" i="9" s="1"/>
  <c r="U101" i="9" s="1"/>
  <c r="O20" i="9"/>
  <c r="U19" i="9"/>
  <c r="O19" i="9"/>
  <c r="U18" i="9" s="1"/>
  <c r="P18" i="9"/>
  <c r="N256" i="8"/>
  <c r="L256" i="8"/>
  <c r="K256" i="8"/>
  <c r="M256" i="8" s="1"/>
  <c r="P254" i="8"/>
  <c r="Q253" i="8"/>
  <c r="Q254" i="8" s="1"/>
  <c r="R248" i="8"/>
  <c r="Q248" i="8"/>
  <c r="O248" i="8"/>
  <c r="R247" i="8"/>
  <c r="Q247" i="8"/>
  <c r="O247" i="8"/>
  <c r="Q246" i="8"/>
  <c r="R246" i="8" s="1"/>
  <c r="O246" i="8"/>
  <c r="Q245" i="8"/>
  <c r="R245" i="8" s="1"/>
  <c r="O245" i="8"/>
  <c r="Q244" i="8"/>
  <c r="R244" i="8" s="1"/>
  <c r="O244" i="8"/>
  <c r="Q243" i="8"/>
  <c r="R243" i="8" s="1"/>
  <c r="O243" i="8"/>
  <c r="Q242" i="8"/>
  <c r="R242" i="8" s="1"/>
  <c r="O242" i="8"/>
  <c r="O241" i="8"/>
  <c r="P240" i="8"/>
  <c r="Q241" i="8" s="1"/>
  <c r="R241" i="8" s="1"/>
  <c r="N234" i="8"/>
  <c r="L234" i="8"/>
  <c r="K234" i="8"/>
  <c r="M234" i="8" s="1"/>
  <c r="P232" i="8"/>
  <c r="Q231" i="8"/>
  <c r="Q232" i="8" s="1"/>
  <c r="R226" i="8"/>
  <c r="Q226" i="8"/>
  <c r="O226" i="8"/>
  <c r="R225" i="8"/>
  <c r="Q225" i="8"/>
  <c r="O225" i="8"/>
  <c r="Q224" i="8"/>
  <c r="R224" i="8" s="1"/>
  <c r="O224" i="8"/>
  <c r="Q223" i="8"/>
  <c r="R223" i="8" s="1"/>
  <c r="O223" i="8"/>
  <c r="Q222" i="8"/>
  <c r="R222" i="8" s="1"/>
  <c r="O222" i="8"/>
  <c r="Q221" i="8"/>
  <c r="R221" i="8" s="1"/>
  <c r="O221" i="8"/>
  <c r="Q220" i="8"/>
  <c r="R220" i="8" s="1"/>
  <c r="O220" i="8"/>
  <c r="O219" i="8"/>
  <c r="P218" i="8"/>
  <c r="N212" i="8"/>
  <c r="L212" i="8"/>
  <c r="K212" i="8"/>
  <c r="M212" i="8" s="1"/>
  <c r="P210" i="8"/>
  <c r="Q209" i="8"/>
  <c r="Q210" i="8" s="1"/>
  <c r="Q204" i="8"/>
  <c r="R204" i="8" s="1"/>
  <c r="O204" i="8"/>
  <c r="Q203" i="8"/>
  <c r="R203" i="8" s="1"/>
  <c r="O203" i="8"/>
  <c r="Q202" i="8"/>
  <c r="R202" i="8" s="1"/>
  <c r="O202" i="8"/>
  <c r="Q201" i="8"/>
  <c r="R201" i="8" s="1"/>
  <c r="O201" i="8"/>
  <c r="Q200" i="8"/>
  <c r="R200" i="8" s="1"/>
  <c r="O200" i="8"/>
  <c r="Q199" i="8"/>
  <c r="R199" i="8" s="1"/>
  <c r="O199" i="8"/>
  <c r="Q198" i="8"/>
  <c r="R198" i="8" s="1"/>
  <c r="O198" i="8"/>
  <c r="O197" i="8"/>
  <c r="P196" i="8"/>
  <c r="S198" i="8" s="1"/>
  <c r="L190" i="8"/>
  <c r="K190" i="8"/>
  <c r="M190" i="8" s="1"/>
  <c r="P188" i="8"/>
  <c r="Q187" i="8"/>
  <c r="Q188" i="8" s="1"/>
  <c r="Q182" i="8"/>
  <c r="R182" i="8" s="1"/>
  <c r="O182" i="8"/>
  <c r="Q181" i="8"/>
  <c r="R181" i="8" s="1"/>
  <c r="O181" i="8"/>
  <c r="Q180" i="8"/>
  <c r="R180" i="8" s="1"/>
  <c r="O180" i="8"/>
  <c r="Q179" i="8"/>
  <c r="R179" i="8" s="1"/>
  <c r="O179" i="8"/>
  <c r="Q178" i="8"/>
  <c r="R178" i="8" s="1"/>
  <c r="O178" i="8"/>
  <c r="Q177" i="8"/>
  <c r="R177" i="8" s="1"/>
  <c r="O177" i="8"/>
  <c r="Q176" i="8"/>
  <c r="R176" i="8" s="1"/>
  <c r="O176" i="8"/>
  <c r="O175" i="8"/>
  <c r="P174" i="8"/>
  <c r="L168" i="8"/>
  <c r="K168" i="8"/>
  <c r="M168" i="8" s="1"/>
  <c r="P166" i="8"/>
  <c r="Q165" i="8"/>
  <c r="Q166" i="8" s="1"/>
  <c r="Q160" i="8"/>
  <c r="R160" i="8" s="1"/>
  <c r="O160" i="8"/>
  <c r="Q159" i="8"/>
  <c r="R159" i="8" s="1"/>
  <c r="O159" i="8"/>
  <c r="Q158" i="8"/>
  <c r="R158" i="8" s="1"/>
  <c r="O158" i="8"/>
  <c r="Q157" i="8"/>
  <c r="R157" i="8" s="1"/>
  <c r="O157" i="8"/>
  <c r="Q156" i="8"/>
  <c r="R156" i="8" s="1"/>
  <c r="O156" i="8"/>
  <c r="Q155" i="8"/>
  <c r="R155" i="8" s="1"/>
  <c r="O155" i="8"/>
  <c r="Q154" i="8"/>
  <c r="R154" i="8" s="1"/>
  <c r="O154" i="8"/>
  <c r="O153" i="8"/>
  <c r="P152" i="8"/>
  <c r="S154" i="8" s="1"/>
  <c r="L146" i="8"/>
  <c r="K146" i="8"/>
  <c r="M146" i="8" s="1"/>
  <c r="P144" i="8"/>
  <c r="Q144" i="8"/>
  <c r="Q138" i="8"/>
  <c r="R138" i="8" s="1"/>
  <c r="O138" i="8"/>
  <c r="Q137" i="8"/>
  <c r="R137" i="8" s="1"/>
  <c r="O137" i="8"/>
  <c r="Q136" i="8"/>
  <c r="R136" i="8" s="1"/>
  <c r="O136" i="8"/>
  <c r="Q135" i="8"/>
  <c r="R135" i="8" s="1"/>
  <c r="O135" i="8"/>
  <c r="Q134" i="8"/>
  <c r="R134" i="8" s="1"/>
  <c r="O134" i="8"/>
  <c r="Q133" i="8"/>
  <c r="R133" i="8" s="1"/>
  <c r="O133" i="8"/>
  <c r="Q132" i="8"/>
  <c r="R132" i="8" s="1"/>
  <c r="O132" i="8"/>
  <c r="O131" i="8"/>
  <c r="P130" i="8"/>
  <c r="S132" i="8" s="1"/>
  <c r="L124" i="8"/>
  <c r="K124" i="8"/>
  <c r="P122" i="8"/>
  <c r="Q116" i="8"/>
  <c r="R116" i="8" s="1"/>
  <c r="O116" i="8"/>
  <c r="Q115" i="8"/>
  <c r="R115" i="8" s="1"/>
  <c r="O115" i="8"/>
  <c r="Q114" i="8"/>
  <c r="R114" i="8" s="1"/>
  <c r="O114" i="8"/>
  <c r="Q113" i="8"/>
  <c r="R113" i="8" s="1"/>
  <c r="O113" i="8"/>
  <c r="Q112" i="8"/>
  <c r="R112" i="8" s="1"/>
  <c r="O112" i="8"/>
  <c r="Q111" i="8"/>
  <c r="R111" i="8" s="1"/>
  <c r="O111" i="8"/>
  <c r="Q110" i="8"/>
  <c r="R110" i="8" s="1"/>
  <c r="O110" i="8"/>
  <c r="O109" i="8"/>
  <c r="P108" i="8"/>
  <c r="S110" i="8" s="1"/>
  <c r="L102" i="8"/>
  <c r="K102" i="8"/>
  <c r="P100" i="8"/>
  <c r="Q94" i="8"/>
  <c r="R94" i="8" s="1"/>
  <c r="O94" i="8"/>
  <c r="Q93" i="8"/>
  <c r="R93" i="8" s="1"/>
  <c r="O93" i="8"/>
  <c r="Q92" i="8"/>
  <c r="R92" i="8" s="1"/>
  <c r="O92" i="8"/>
  <c r="Q91" i="8"/>
  <c r="R91" i="8" s="1"/>
  <c r="O91" i="8"/>
  <c r="Q90" i="8"/>
  <c r="R90" i="8" s="1"/>
  <c r="O90" i="8"/>
  <c r="Q89" i="8"/>
  <c r="R89" i="8" s="1"/>
  <c r="O89" i="8"/>
  <c r="Q88" i="8"/>
  <c r="R88" i="8" s="1"/>
  <c r="O88" i="8"/>
  <c r="O87" i="8"/>
  <c r="P86" i="8"/>
  <c r="L80" i="8"/>
  <c r="K80" i="8"/>
  <c r="M80" i="8" s="1"/>
  <c r="P78" i="8"/>
  <c r="Q77" i="8"/>
  <c r="Q78" i="8" s="1"/>
  <c r="Q72" i="8"/>
  <c r="R72" i="8" s="1"/>
  <c r="O72" i="8"/>
  <c r="Q71" i="8"/>
  <c r="R71" i="8" s="1"/>
  <c r="O71" i="8"/>
  <c r="Q70" i="8"/>
  <c r="R70" i="8" s="1"/>
  <c r="O70" i="8"/>
  <c r="Q69" i="8"/>
  <c r="R69" i="8" s="1"/>
  <c r="O69" i="8"/>
  <c r="Q68" i="8"/>
  <c r="R68" i="8" s="1"/>
  <c r="O68" i="8"/>
  <c r="Q67" i="8"/>
  <c r="R67" i="8" s="1"/>
  <c r="O67" i="8"/>
  <c r="Q66" i="8"/>
  <c r="R66" i="8" s="1"/>
  <c r="O66" i="8"/>
  <c r="O65" i="8"/>
  <c r="P64" i="8"/>
  <c r="L58" i="8"/>
  <c r="K58" i="8"/>
  <c r="M58" i="8" s="1"/>
  <c r="P56" i="8"/>
  <c r="Q55" i="8"/>
  <c r="Q56" i="8" s="1"/>
  <c r="Q49" i="8"/>
  <c r="R49" i="8" s="1"/>
  <c r="O49" i="8"/>
  <c r="Q48" i="8"/>
  <c r="R48" i="8" s="1"/>
  <c r="O48" i="8"/>
  <c r="Q47" i="8"/>
  <c r="R47" i="8" s="1"/>
  <c r="O47" i="8"/>
  <c r="Q46" i="8"/>
  <c r="R46" i="8" s="1"/>
  <c r="O46" i="8"/>
  <c r="Q45" i="8"/>
  <c r="R45" i="8" s="1"/>
  <c r="O45" i="8"/>
  <c r="Q44" i="8"/>
  <c r="R44" i="8" s="1"/>
  <c r="O44" i="8"/>
  <c r="Q43" i="8"/>
  <c r="R43" i="8" s="1"/>
  <c r="O43" i="8"/>
  <c r="O42" i="8"/>
  <c r="P41" i="8"/>
  <c r="S43" i="8" s="1"/>
  <c r="L35" i="8"/>
  <c r="K35" i="8"/>
  <c r="P33" i="8"/>
  <c r="Q26" i="8"/>
  <c r="R26" i="8" s="1"/>
  <c r="O26" i="8"/>
  <c r="Q25" i="8"/>
  <c r="R25" i="8" s="1"/>
  <c r="O25" i="8"/>
  <c r="Q24" i="8"/>
  <c r="R24" i="8" s="1"/>
  <c r="O24" i="8"/>
  <c r="Q23" i="8"/>
  <c r="R23" i="8" s="1"/>
  <c r="O23" i="8"/>
  <c r="Q22" i="8"/>
  <c r="R22" i="8" s="1"/>
  <c r="O22" i="8"/>
  <c r="Q21" i="8"/>
  <c r="R21" i="8" s="1"/>
  <c r="O21" i="8"/>
  <c r="Q20" i="8"/>
  <c r="R20" i="8" s="1"/>
  <c r="O20" i="8"/>
  <c r="O19" i="8"/>
  <c r="P18" i="8"/>
  <c r="S20" i="8" s="1"/>
  <c r="L679" i="7"/>
  <c r="K679" i="7"/>
  <c r="M679" i="7" s="1"/>
  <c r="N679" i="7" s="1"/>
  <c r="P677" i="7"/>
  <c r="Q676" i="7"/>
  <c r="Q677" i="7" s="1"/>
  <c r="Q670" i="7"/>
  <c r="R670" i="7" s="1"/>
  <c r="O670" i="7"/>
  <c r="Q669" i="7"/>
  <c r="R669" i="7" s="1"/>
  <c r="O669" i="7"/>
  <c r="Q668" i="7"/>
  <c r="R668" i="7" s="1"/>
  <c r="O668" i="7"/>
  <c r="Q667" i="7"/>
  <c r="R667" i="7" s="1"/>
  <c r="O667" i="7"/>
  <c r="Q666" i="7"/>
  <c r="R666" i="7" s="1"/>
  <c r="O666" i="7"/>
  <c r="Q665" i="7"/>
  <c r="R665" i="7" s="1"/>
  <c r="O665" i="7"/>
  <c r="Q664" i="7"/>
  <c r="R664" i="7" s="1"/>
  <c r="O664" i="7"/>
  <c r="O663" i="7"/>
  <c r="P662" i="7"/>
  <c r="L656" i="7"/>
  <c r="K656" i="7"/>
  <c r="M656" i="7" s="1"/>
  <c r="P654" i="7"/>
  <c r="Q647" i="7"/>
  <c r="R647" i="7" s="1"/>
  <c r="O647" i="7"/>
  <c r="Q646" i="7"/>
  <c r="R646" i="7" s="1"/>
  <c r="O646" i="7"/>
  <c r="Q645" i="7"/>
  <c r="R645" i="7" s="1"/>
  <c r="O645" i="7"/>
  <c r="Q644" i="7"/>
  <c r="R644" i="7" s="1"/>
  <c r="O644" i="7"/>
  <c r="Q643" i="7"/>
  <c r="R643" i="7" s="1"/>
  <c r="O643" i="7"/>
  <c r="Q642" i="7"/>
  <c r="R642" i="7" s="1"/>
  <c r="O642" i="7"/>
  <c r="Q641" i="7"/>
  <c r="R641" i="7" s="1"/>
  <c r="O641" i="7"/>
  <c r="O640" i="7"/>
  <c r="P639" i="7"/>
  <c r="Q640" i="7" s="1"/>
  <c r="R640" i="7" s="1"/>
  <c r="L633" i="7"/>
  <c r="K633" i="7"/>
  <c r="M633" i="7" s="1"/>
  <c r="P631" i="7"/>
  <c r="Q624" i="7"/>
  <c r="R624" i="7" s="1"/>
  <c r="O624" i="7"/>
  <c r="Q623" i="7"/>
  <c r="R623" i="7" s="1"/>
  <c r="O623" i="7"/>
  <c r="Q622" i="7"/>
  <c r="R622" i="7" s="1"/>
  <c r="O622" i="7"/>
  <c r="Q621" i="7"/>
  <c r="R621" i="7" s="1"/>
  <c r="O621" i="7"/>
  <c r="Q620" i="7"/>
  <c r="R620" i="7" s="1"/>
  <c r="O620" i="7"/>
  <c r="Q619" i="7"/>
  <c r="R619" i="7" s="1"/>
  <c r="O619" i="7"/>
  <c r="Q618" i="7"/>
  <c r="R618" i="7" s="1"/>
  <c r="O618" i="7"/>
  <c r="O617" i="7"/>
  <c r="P616" i="7"/>
  <c r="Q617" i="7" s="1"/>
  <c r="R617" i="7" s="1"/>
  <c r="L610" i="7"/>
  <c r="K610" i="7"/>
  <c r="M610" i="7" s="1"/>
  <c r="P608" i="7"/>
  <c r="Q601" i="7"/>
  <c r="R601" i="7" s="1"/>
  <c r="O601" i="7"/>
  <c r="Q600" i="7"/>
  <c r="R600" i="7" s="1"/>
  <c r="O600" i="7"/>
  <c r="Q599" i="7"/>
  <c r="R599" i="7" s="1"/>
  <c r="O599" i="7"/>
  <c r="Q598" i="7"/>
  <c r="R598" i="7" s="1"/>
  <c r="O598" i="7"/>
  <c r="Q597" i="7"/>
  <c r="R597" i="7" s="1"/>
  <c r="O597" i="7"/>
  <c r="Q596" i="7"/>
  <c r="R596" i="7" s="1"/>
  <c r="O596" i="7"/>
  <c r="Q595" i="7"/>
  <c r="R595" i="7" s="1"/>
  <c r="O595" i="7"/>
  <c r="O594" i="7"/>
  <c r="P593" i="7"/>
  <c r="S595" i="7" s="1"/>
  <c r="L587" i="7"/>
  <c r="K587" i="7"/>
  <c r="M587" i="7" s="1"/>
  <c r="P585" i="7"/>
  <c r="Q578" i="7"/>
  <c r="R578" i="7" s="1"/>
  <c r="O578" i="7"/>
  <c r="Q577" i="7"/>
  <c r="R577" i="7" s="1"/>
  <c r="O577" i="7"/>
  <c r="Q576" i="7"/>
  <c r="R576" i="7" s="1"/>
  <c r="O576" i="7"/>
  <c r="Q575" i="7"/>
  <c r="R575" i="7" s="1"/>
  <c r="O575" i="7"/>
  <c r="Q574" i="7"/>
  <c r="R574" i="7" s="1"/>
  <c r="O574" i="7"/>
  <c r="Q573" i="7"/>
  <c r="R573" i="7" s="1"/>
  <c r="O573" i="7"/>
  <c r="Q572" i="7"/>
  <c r="R572" i="7" s="1"/>
  <c r="O572" i="7"/>
  <c r="O571" i="7"/>
  <c r="P570" i="7"/>
  <c r="S572" i="7" s="1"/>
  <c r="L564" i="7"/>
  <c r="K564" i="7"/>
  <c r="P562" i="7"/>
  <c r="Q555" i="7"/>
  <c r="R555" i="7" s="1"/>
  <c r="O555" i="7"/>
  <c r="Q554" i="7"/>
  <c r="R554" i="7" s="1"/>
  <c r="O554" i="7"/>
  <c r="Q553" i="7"/>
  <c r="R553" i="7" s="1"/>
  <c r="O553" i="7"/>
  <c r="Q552" i="7"/>
  <c r="R552" i="7" s="1"/>
  <c r="O552" i="7"/>
  <c r="Q551" i="7"/>
  <c r="R551" i="7" s="1"/>
  <c r="O551" i="7"/>
  <c r="Q550" i="7"/>
  <c r="R550" i="7" s="1"/>
  <c r="O550" i="7"/>
  <c r="Q549" i="7"/>
  <c r="R549" i="7" s="1"/>
  <c r="O549" i="7"/>
  <c r="O548" i="7"/>
  <c r="P547" i="7"/>
  <c r="L541" i="7"/>
  <c r="K541" i="7"/>
  <c r="P539" i="7"/>
  <c r="Q532" i="7"/>
  <c r="R532" i="7" s="1"/>
  <c r="O532" i="7"/>
  <c r="Q531" i="7"/>
  <c r="R531" i="7" s="1"/>
  <c r="O531" i="7"/>
  <c r="Q530" i="7"/>
  <c r="R530" i="7" s="1"/>
  <c r="O530" i="7"/>
  <c r="Q529" i="7"/>
  <c r="R529" i="7" s="1"/>
  <c r="O529" i="7"/>
  <c r="Q528" i="7"/>
  <c r="R528" i="7" s="1"/>
  <c r="O528" i="7"/>
  <c r="Q527" i="7"/>
  <c r="R527" i="7" s="1"/>
  <c r="O527" i="7"/>
  <c r="Q526" i="7"/>
  <c r="R526" i="7" s="1"/>
  <c r="O526" i="7"/>
  <c r="O525" i="7"/>
  <c r="P524" i="7"/>
  <c r="S526" i="7" s="1"/>
  <c r="L518" i="7"/>
  <c r="K518" i="7"/>
  <c r="P516" i="7"/>
  <c r="Q509" i="7"/>
  <c r="R509" i="7" s="1"/>
  <c r="O509" i="7"/>
  <c r="Q508" i="7"/>
  <c r="R508" i="7" s="1"/>
  <c r="O508" i="7"/>
  <c r="Q507" i="7"/>
  <c r="R507" i="7" s="1"/>
  <c r="O507" i="7"/>
  <c r="Q506" i="7"/>
  <c r="R506" i="7" s="1"/>
  <c r="O506" i="7"/>
  <c r="Q505" i="7"/>
  <c r="R505" i="7" s="1"/>
  <c r="O505" i="7"/>
  <c r="Q504" i="7"/>
  <c r="R504" i="7" s="1"/>
  <c r="O504" i="7"/>
  <c r="Q503" i="7"/>
  <c r="R503" i="7" s="1"/>
  <c r="O503" i="7"/>
  <c r="O502" i="7"/>
  <c r="P501" i="7"/>
  <c r="S503" i="7" s="1"/>
  <c r="L495" i="7"/>
  <c r="K495" i="7"/>
  <c r="M495" i="7" s="1"/>
  <c r="P493" i="7"/>
  <c r="Q486" i="7"/>
  <c r="R486" i="7" s="1"/>
  <c r="O486" i="7"/>
  <c r="Q485" i="7"/>
  <c r="R485" i="7" s="1"/>
  <c r="O485" i="7"/>
  <c r="Q484" i="7"/>
  <c r="R484" i="7" s="1"/>
  <c r="O484" i="7"/>
  <c r="Q483" i="7"/>
  <c r="R483" i="7" s="1"/>
  <c r="O483" i="7"/>
  <c r="Q482" i="7"/>
  <c r="R482" i="7" s="1"/>
  <c r="O482" i="7"/>
  <c r="Q481" i="7"/>
  <c r="R481" i="7" s="1"/>
  <c r="O481" i="7"/>
  <c r="Q480" i="7"/>
  <c r="R480" i="7" s="1"/>
  <c r="O480" i="7"/>
  <c r="O479" i="7"/>
  <c r="P478" i="7"/>
  <c r="S480" i="7" s="1"/>
  <c r="L472" i="7"/>
  <c r="K472" i="7"/>
  <c r="Q469" i="7" s="1"/>
  <c r="Q470" i="7" s="1"/>
  <c r="P470" i="7"/>
  <c r="Q463" i="7"/>
  <c r="R463" i="7" s="1"/>
  <c r="O463" i="7"/>
  <c r="Q462" i="7"/>
  <c r="R462" i="7" s="1"/>
  <c r="O462" i="7"/>
  <c r="R461" i="7"/>
  <c r="Q461" i="7"/>
  <c r="O461" i="7"/>
  <c r="Q460" i="7"/>
  <c r="R460" i="7" s="1"/>
  <c r="O460" i="7"/>
  <c r="Q459" i="7"/>
  <c r="R459" i="7" s="1"/>
  <c r="O459" i="7"/>
  <c r="Q458" i="7"/>
  <c r="R458" i="7" s="1"/>
  <c r="O458" i="7"/>
  <c r="Q457" i="7"/>
  <c r="R457" i="7" s="1"/>
  <c r="O457" i="7"/>
  <c r="O456" i="7"/>
  <c r="P455" i="7"/>
  <c r="S457" i="7" s="1"/>
  <c r="L449" i="7"/>
  <c r="K449" i="7"/>
  <c r="M449" i="7" s="1"/>
  <c r="P447" i="7"/>
  <c r="Q440" i="7"/>
  <c r="R440" i="7" s="1"/>
  <c r="O440" i="7"/>
  <c r="Q439" i="7"/>
  <c r="R439" i="7" s="1"/>
  <c r="O439" i="7"/>
  <c r="Q438" i="7"/>
  <c r="R438" i="7" s="1"/>
  <c r="O438" i="7"/>
  <c r="Q437" i="7"/>
  <c r="R437" i="7" s="1"/>
  <c r="O437" i="7"/>
  <c r="Q436" i="7"/>
  <c r="R436" i="7" s="1"/>
  <c r="O436" i="7"/>
  <c r="Q435" i="7"/>
  <c r="R435" i="7" s="1"/>
  <c r="O435" i="7"/>
  <c r="Q434" i="7"/>
  <c r="R434" i="7" s="1"/>
  <c r="O434" i="7"/>
  <c r="O433" i="7"/>
  <c r="P432" i="7"/>
  <c r="S434" i="7" s="1"/>
  <c r="L426" i="7"/>
  <c r="K426" i="7"/>
  <c r="P424" i="7"/>
  <c r="Q417" i="7"/>
  <c r="R417" i="7" s="1"/>
  <c r="O417" i="7"/>
  <c r="Q416" i="7"/>
  <c r="R416" i="7" s="1"/>
  <c r="O416" i="7"/>
  <c r="Q415" i="7"/>
  <c r="R415" i="7" s="1"/>
  <c r="O415" i="7"/>
  <c r="Q414" i="7"/>
  <c r="R414" i="7" s="1"/>
  <c r="O414" i="7"/>
  <c r="Q413" i="7"/>
  <c r="R413" i="7" s="1"/>
  <c r="O413" i="7"/>
  <c r="Q412" i="7"/>
  <c r="R412" i="7" s="1"/>
  <c r="O412" i="7"/>
  <c r="Q411" i="7"/>
  <c r="R411" i="7" s="1"/>
  <c r="O411" i="7"/>
  <c r="O410" i="7"/>
  <c r="P409" i="7"/>
  <c r="S411" i="7" s="1"/>
  <c r="L403" i="7"/>
  <c r="K403" i="7"/>
  <c r="M403" i="7" s="1"/>
  <c r="P401" i="7"/>
  <c r="Q394" i="7"/>
  <c r="R394" i="7" s="1"/>
  <c r="O394" i="7"/>
  <c r="Q393" i="7"/>
  <c r="R393" i="7" s="1"/>
  <c r="O393" i="7"/>
  <c r="Q392" i="7"/>
  <c r="R392" i="7" s="1"/>
  <c r="O392" i="7"/>
  <c r="Q391" i="7"/>
  <c r="R391" i="7" s="1"/>
  <c r="O391" i="7"/>
  <c r="Q390" i="7"/>
  <c r="R390" i="7" s="1"/>
  <c r="O390" i="7"/>
  <c r="Q389" i="7"/>
  <c r="R389" i="7" s="1"/>
  <c r="O389" i="7"/>
  <c r="Q388" i="7"/>
  <c r="R388" i="7" s="1"/>
  <c r="O388" i="7"/>
  <c r="O387" i="7"/>
  <c r="P386" i="7"/>
  <c r="S388" i="7" s="1"/>
  <c r="L380" i="7"/>
  <c r="K380" i="7"/>
  <c r="M380" i="7" s="1"/>
  <c r="P378" i="7"/>
  <c r="Q377" i="7"/>
  <c r="Q378" i="7" s="1"/>
  <c r="Q371" i="7"/>
  <c r="R371" i="7" s="1"/>
  <c r="O371" i="7"/>
  <c r="Q370" i="7"/>
  <c r="R370" i="7" s="1"/>
  <c r="O370" i="7"/>
  <c r="Q369" i="7"/>
  <c r="R369" i="7" s="1"/>
  <c r="O369" i="7"/>
  <c r="Q368" i="7"/>
  <c r="R368" i="7" s="1"/>
  <c r="O368" i="7"/>
  <c r="Q367" i="7"/>
  <c r="R367" i="7" s="1"/>
  <c r="O367" i="7"/>
  <c r="Q366" i="7"/>
  <c r="R366" i="7" s="1"/>
  <c r="O366" i="7"/>
  <c r="Q365" i="7"/>
  <c r="R365" i="7" s="1"/>
  <c r="O365" i="7"/>
  <c r="O364" i="7"/>
  <c r="P363" i="7"/>
  <c r="Q364" i="7" s="1"/>
  <c r="R364" i="7" s="1"/>
  <c r="L357" i="7"/>
  <c r="K357" i="7"/>
  <c r="P355" i="7"/>
  <c r="Q348" i="7"/>
  <c r="R348" i="7" s="1"/>
  <c r="O348" i="7"/>
  <c r="Q347" i="7"/>
  <c r="R347" i="7" s="1"/>
  <c r="O347" i="7"/>
  <c r="Q346" i="7"/>
  <c r="R346" i="7" s="1"/>
  <c r="O346" i="7"/>
  <c r="Q345" i="7"/>
  <c r="R345" i="7" s="1"/>
  <c r="O345" i="7"/>
  <c r="Q344" i="7"/>
  <c r="R344" i="7" s="1"/>
  <c r="O344" i="7"/>
  <c r="Q343" i="7"/>
  <c r="R343" i="7" s="1"/>
  <c r="O343" i="7"/>
  <c r="Q342" i="7"/>
  <c r="R342" i="7" s="1"/>
  <c r="O342" i="7"/>
  <c r="O341" i="7"/>
  <c r="P340" i="7"/>
  <c r="L334" i="7"/>
  <c r="K334" i="7"/>
  <c r="T329" i="7"/>
  <c r="Q326" i="7"/>
  <c r="R326" i="7" s="1"/>
  <c r="O326" i="7"/>
  <c r="Q325" i="7"/>
  <c r="R325" i="7" s="1"/>
  <c r="O325" i="7"/>
  <c r="Q324" i="7"/>
  <c r="R324" i="7" s="1"/>
  <c r="O324" i="7"/>
  <c r="Q323" i="7"/>
  <c r="R323" i="7" s="1"/>
  <c r="O323" i="7"/>
  <c r="Q322" i="7"/>
  <c r="R322" i="7" s="1"/>
  <c r="O322" i="7"/>
  <c r="Q321" i="7"/>
  <c r="R321" i="7" s="1"/>
  <c r="O321" i="7"/>
  <c r="Q320" i="7"/>
  <c r="R320" i="7" s="1"/>
  <c r="O320" i="7"/>
  <c r="O319" i="7"/>
  <c r="P318" i="7"/>
  <c r="AL111" i="7" s="1"/>
  <c r="T312" i="7"/>
  <c r="L312" i="7"/>
  <c r="K312" i="7"/>
  <c r="U309" i="7" s="1"/>
  <c r="U312" i="7" s="1"/>
  <c r="Q306" i="7"/>
  <c r="R306" i="7" s="1"/>
  <c r="O306" i="7"/>
  <c r="Q305" i="7"/>
  <c r="R305" i="7" s="1"/>
  <c r="O305" i="7"/>
  <c r="Q304" i="7"/>
  <c r="R304" i="7" s="1"/>
  <c r="O304" i="7"/>
  <c r="Q303" i="7"/>
  <c r="R303" i="7" s="1"/>
  <c r="O303" i="7"/>
  <c r="Q302" i="7"/>
  <c r="R302" i="7" s="1"/>
  <c r="O302" i="7"/>
  <c r="Q301" i="7"/>
  <c r="R301" i="7" s="1"/>
  <c r="O301" i="7"/>
  <c r="Q300" i="7"/>
  <c r="R300" i="7" s="1"/>
  <c r="O300" i="7"/>
  <c r="O299" i="7"/>
  <c r="P298" i="7"/>
  <c r="L293" i="7"/>
  <c r="K293" i="7"/>
  <c r="T289" i="7"/>
  <c r="Q288" i="7"/>
  <c r="R288" i="7" s="1"/>
  <c r="O288" i="7"/>
  <c r="Q287" i="7"/>
  <c r="R287" i="7" s="1"/>
  <c r="O287" i="7"/>
  <c r="Q286" i="7"/>
  <c r="R286" i="7" s="1"/>
  <c r="O286" i="7"/>
  <c r="Q285" i="7"/>
  <c r="R285" i="7" s="1"/>
  <c r="O285" i="7"/>
  <c r="Q284" i="7"/>
  <c r="R284" i="7" s="1"/>
  <c r="O284" i="7"/>
  <c r="Q283" i="7"/>
  <c r="R283" i="7" s="1"/>
  <c r="O283" i="7"/>
  <c r="Q282" i="7"/>
  <c r="R282" i="7" s="1"/>
  <c r="O282" i="7"/>
  <c r="O281" i="7"/>
  <c r="P280" i="7"/>
  <c r="L276" i="7"/>
  <c r="K276" i="7"/>
  <c r="T272" i="7"/>
  <c r="Q271" i="7"/>
  <c r="R271" i="7" s="1"/>
  <c r="O271" i="7"/>
  <c r="Q270" i="7"/>
  <c r="R270" i="7" s="1"/>
  <c r="O270" i="7"/>
  <c r="Q269" i="7"/>
  <c r="R269" i="7" s="1"/>
  <c r="O269" i="7"/>
  <c r="Q268" i="7"/>
  <c r="R268" i="7" s="1"/>
  <c r="O268" i="7"/>
  <c r="Q267" i="7"/>
  <c r="R267" i="7" s="1"/>
  <c r="O267" i="7"/>
  <c r="Q266" i="7"/>
  <c r="R266" i="7" s="1"/>
  <c r="O266" i="7"/>
  <c r="Q265" i="7"/>
  <c r="R265" i="7" s="1"/>
  <c r="O265" i="7"/>
  <c r="O264" i="7"/>
  <c r="P263" i="7"/>
  <c r="AI111" i="7" s="1"/>
  <c r="L259" i="7"/>
  <c r="K259" i="7"/>
  <c r="U253" i="7" s="1"/>
  <c r="U254" i="7" s="1"/>
  <c r="T254" i="7"/>
  <c r="Q253" i="7"/>
  <c r="R253" i="7" s="1"/>
  <c r="O253" i="7"/>
  <c r="Q252" i="7"/>
  <c r="R252" i="7" s="1"/>
  <c r="O252" i="7"/>
  <c r="Q251" i="7"/>
  <c r="R251" i="7" s="1"/>
  <c r="O251" i="7"/>
  <c r="Q250" i="7"/>
  <c r="R250" i="7" s="1"/>
  <c r="O250" i="7"/>
  <c r="Q249" i="7"/>
  <c r="R249" i="7" s="1"/>
  <c r="O249" i="7"/>
  <c r="Q248" i="7"/>
  <c r="R248" i="7" s="1"/>
  <c r="O248" i="7"/>
  <c r="Q247" i="7"/>
  <c r="R247" i="7" s="1"/>
  <c r="O247" i="7"/>
  <c r="O246" i="7"/>
  <c r="P245" i="7"/>
  <c r="Q246" i="7" s="1"/>
  <c r="R246" i="7" s="1"/>
  <c r="L241" i="7"/>
  <c r="K241" i="7"/>
  <c r="U234" i="7" s="1"/>
  <c r="U235" i="7" s="1"/>
  <c r="T235" i="7"/>
  <c r="Q234" i="7"/>
  <c r="R234" i="7" s="1"/>
  <c r="O234" i="7"/>
  <c r="Q233" i="7"/>
  <c r="R233" i="7" s="1"/>
  <c r="O233" i="7"/>
  <c r="Q232" i="7"/>
  <c r="R232" i="7" s="1"/>
  <c r="O232" i="7"/>
  <c r="Q231" i="7"/>
  <c r="R231" i="7" s="1"/>
  <c r="O231" i="7"/>
  <c r="Q230" i="7"/>
  <c r="R230" i="7" s="1"/>
  <c r="O230" i="7"/>
  <c r="Q229" i="7"/>
  <c r="R229" i="7" s="1"/>
  <c r="O229" i="7"/>
  <c r="Q228" i="7"/>
  <c r="R228" i="7" s="1"/>
  <c r="O228" i="7"/>
  <c r="O227" i="7"/>
  <c r="P226" i="7"/>
  <c r="L222" i="7"/>
  <c r="K222" i="7"/>
  <c r="M222" i="7" s="1"/>
  <c r="Q216" i="7"/>
  <c r="R216" i="7" s="1"/>
  <c r="O216" i="7"/>
  <c r="Q215" i="7"/>
  <c r="R215" i="7" s="1"/>
  <c r="O215" i="7"/>
  <c r="Q214" i="7"/>
  <c r="R214" i="7" s="1"/>
  <c r="O214" i="7"/>
  <c r="Q213" i="7"/>
  <c r="R213" i="7" s="1"/>
  <c r="O213" i="7"/>
  <c r="Q212" i="7"/>
  <c r="R212" i="7" s="1"/>
  <c r="O212" i="7"/>
  <c r="Q211" i="7"/>
  <c r="R211" i="7" s="1"/>
  <c r="O211" i="7"/>
  <c r="Q210" i="7"/>
  <c r="R210" i="7" s="1"/>
  <c r="O210" i="7"/>
  <c r="O209" i="7"/>
  <c r="P208" i="7"/>
  <c r="L204" i="7"/>
  <c r="K204" i="7"/>
  <c r="M204" i="7" s="1"/>
  <c r="Q200" i="7"/>
  <c r="R200" i="7" s="1"/>
  <c r="O200" i="7"/>
  <c r="Q199" i="7"/>
  <c r="R199" i="7" s="1"/>
  <c r="O199" i="7"/>
  <c r="Q198" i="7"/>
  <c r="R198" i="7" s="1"/>
  <c r="O198" i="7"/>
  <c r="Q197" i="7"/>
  <c r="R197" i="7" s="1"/>
  <c r="O197" i="7"/>
  <c r="Q196" i="7"/>
  <c r="R196" i="7" s="1"/>
  <c r="O196" i="7"/>
  <c r="Q195" i="7"/>
  <c r="R195" i="7" s="1"/>
  <c r="O195" i="7"/>
  <c r="Q194" i="7"/>
  <c r="R194" i="7" s="1"/>
  <c r="O194" i="7"/>
  <c r="O193" i="7"/>
  <c r="P192" i="7"/>
  <c r="Q193" i="7" s="1"/>
  <c r="R193" i="7" s="1"/>
  <c r="L188" i="7"/>
  <c r="K188" i="7"/>
  <c r="M188" i="7" s="1"/>
  <c r="Q183" i="7"/>
  <c r="R183" i="7" s="1"/>
  <c r="O183" i="7"/>
  <c r="Q182" i="7"/>
  <c r="R182" i="7" s="1"/>
  <c r="O182" i="7"/>
  <c r="Q181" i="7"/>
  <c r="R181" i="7" s="1"/>
  <c r="O181" i="7"/>
  <c r="Q180" i="7"/>
  <c r="R180" i="7" s="1"/>
  <c r="O180" i="7"/>
  <c r="Q179" i="7"/>
  <c r="R179" i="7" s="1"/>
  <c r="O179" i="7"/>
  <c r="Q178" i="7"/>
  <c r="R178" i="7" s="1"/>
  <c r="O178" i="7"/>
  <c r="Q177" i="7"/>
  <c r="R177" i="7" s="1"/>
  <c r="O177" i="7"/>
  <c r="O176" i="7"/>
  <c r="P175" i="7"/>
  <c r="L171" i="7"/>
  <c r="K171" i="7"/>
  <c r="M171" i="7" s="1"/>
  <c r="Q168" i="7"/>
  <c r="R168" i="7" s="1"/>
  <c r="O168" i="7"/>
  <c r="Q167" i="7"/>
  <c r="R167" i="7" s="1"/>
  <c r="O167" i="7"/>
  <c r="Q166" i="7"/>
  <c r="R166" i="7" s="1"/>
  <c r="O166" i="7"/>
  <c r="Q165" i="7"/>
  <c r="R165" i="7" s="1"/>
  <c r="O165" i="7"/>
  <c r="Q164" i="7"/>
  <c r="R164" i="7" s="1"/>
  <c r="O164" i="7"/>
  <c r="Q163" i="7"/>
  <c r="R163" i="7" s="1"/>
  <c r="O163" i="7"/>
  <c r="Q162" i="7"/>
  <c r="R162" i="7" s="1"/>
  <c r="O162" i="7"/>
  <c r="O161" i="7"/>
  <c r="P160" i="7"/>
  <c r="Q161" i="7" s="1"/>
  <c r="R161" i="7" s="1"/>
  <c r="L156" i="7"/>
  <c r="K156" i="7"/>
  <c r="M156" i="7" s="1"/>
  <c r="Q152" i="7"/>
  <c r="R152" i="7" s="1"/>
  <c r="O152" i="7"/>
  <c r="Q151" i="7"/>
  <c r="R151" i="7" s="1"/>
  <c r="O151" i="7"/>
  <c r="Q150" i="7"/>
  <c r="R150" i="7" s="1"/>
  <c r="O150" i="7"/>
  <c r="Q149" i="7"/>
  <c r="R149" i="7" s="1"/>
  <c r="O149" i="7"/>
  <c r="Q148" i="7"/>
  <c r="R148" i="7" s="1"/>
  <c r="O148" i="7"/>
  <c r="Q147" i="7"/>
  <c r="R147" i="7" s="1"/>
  <c r="O147" i="7"/>
  <c r="Q146" i="7"/>
  <c r="R146" i="7" s="1"/>
  <c r="O146" i="7"/>
  <c r="O145" i="7"/>
  <c r="AC18" i="7" s="1"/>
  <c r="P144" i="7"/>
  <c r="L140" i="7"/>
  <c r="K140" i="7"/>
  <c r="M140" i="7" s="1"/>
  <c r="Q135" i="7"/>
  <c r="R135" i="7" s="1"/>
  <c r="O135" i="7"/>
  <c r="Q134" i="7"/>
  <c r="R134" i="7" s="1"/>
  <c r="O134" i="7"/>
  <c r="Q133" i="7"/>
  <c r="R133" i="7" s="1"/>
  <c r="O133" i="7"/>
  <c r="Q132" i="7"/>
  <c r="R132" i="7" s="1"/>
  <c r="O132" i="7"/>
  <c r="R131" i="7"/>
  <c r="Q131" i="7"/>
  <c r="O131" i="7"/>
  <c r="Q130" i="7"/>
  <c r="R130" i="7" s="1"/>
  <c r="O130" i="7"/>
  <c r="Q129" i="7"/>
  <c r="R129" i="7" s="1"/>
  <c r="AB77" i="7" s="1"/>
  <c r="O129" i="7"/>
  <c r="AB19" i="7" s="1"/>
  <c r="O128" i="7"/>
  <c r="AB18" i="7" s="1"/>
  <c r="P127" i="7"/>
  <c r="AA111" i="7" s="1"/>
  <c r="L123" i="7"/>
  <c r="K123" i="7"/>
  <c r="M123" i="7" s="1"/>
  <c r="Q119" i="7"/>
  <c r="R119" i="7" s="1"/>
  <c r="O119" i="7"/>
  <c r="Q118" i="7"/>
  <c r="R118" i="7" s="1"/>
  <c r="O118" i="7"/>
  <c r="Q117" i="7"/>
  <c r="R117" i="7" s="1"/>
  <c r="O117" i="7"/>
  <c r="Q116" i="7"/>
  <c r="R116" i="7" s="1"/>
  <c r="O116" i="7"/>
  <c r="Q115" i="7"/>
  <c r="R115" i="7" s="1"/>
  <c r="O115" i="7"/>
  <c r="Q114" i="7"/>
  <c r="O114" i="7"/>
  <c r="AA20" i="7" s="1"/>
  <c r="Q113" i="7"/>
  <c r="R113" i="7" s="1"/>
  <c r="AA77" i="7" s="1"/>
  <c r="O113" i="7"/>
  <c r="Q112" i="7"/>
  <c r="R112" i="7" s="1"/>
  <c r="AA76" i="7" s="1"/>
  <c r="O112" i="7"/>
  <c r="AA18" i="7" s="1"/>
  <c r="Z111" i="7"/>
  <c r="L107" i="7"/>
  <c r="K107" i="7"/>
  <c r="M107" i="7" s="1"/>
  <c r="N107" i="7" s="1"/>
  <c r="Q100" i="7"/>
  <c r="R100" i="7" s="1"/>
  <c r="O100" i="7"/>
  <c r="Q99" i="7"/>
  <c r="R99" i="7" s="1"/>
  <c r="O99" i="7"/>
  <c r="Q98" i="7"/>
  <c r="R98" i="7" s="1"/>
  <c r="O98" i="7"/>
  <c r="Q97" i="7"/>
  <c r="R97" i="7" s="1"/>
  <c r="O97" i="7"/>
  <c r="Q96" i="7"/>
  <c r="Z57" i="7" s="1"/>
  <c r="O96" i="7"/>
  <c r="Z21" i="7" s="1"/>
  <c r="Q95" i="7"/>
  <c r="R95" i="7" s="1"/>
  <c r="Z78" i="7" s="1"/>
  <c r="O95" i="7"/>
  <c r="Z20" i="7" s="1"/>
  <c r="Q94" i="7"/>
  <c r="O94" i="7"/>
  <c r="Z19" i="7" s="1"/>
  <c r="O93" i="7"/>
  <c r="Z18" i="7" s="1"/>
  <c r="P92" i="7"/>
  <c r="Q93" i="7" s="1"/>
  <c r="Z54" i="7" s="1"/>
  <c r="L88" i="7"/>
  <c r="K88" i="7"/>
  <c r="M88" i="7" s="1"/>
  <c r="Q82" i="7"/>
  <c r="R82" i="7" s="1"/>
  <c r="O82" i="7"/>
  <c r="Q81" i="7"/>
  <c r="R81" i="7" s="1"/>
  <c r="O81" i="7"/>
  <c r="Q80" i="7"/>
  <c r="R80" i="7" s="1"/>
  <c r="O80" i="7"/>
  <c r="Q79" i="7"/>
  <c r="R79" i="7" s="1"/>
  <c r="Y81" i="7" s="1"/>
  <c r="O79" i="7"/>
  <c r="Y22" i="7" s="1"/>
  <c r="Q78" i="7"/>
  <c r="Y57" i="7" s="1"/>
  <c r="O78" i="7"/>
  <c r="Y21" i="7" s="1"/>
  <c r="Q77" i="7"/>
  <c r="R77" i="7" s="1"/>
  <c r="Y78" i="7" s="1"/>
  <c r="O77" i="7"/>
  <c r="Y20" i="7" s="1"/>
  <c r="Q76" i="7"/>
  <c r="R76" i="7" s="1"/>
  <c r="Y77" i="7" s="1"/>
  <c r="O76" i="7"/>
  <c r="Y19" i="7" s="1"/>
  <c r="O75" i="7"/>
  <c r="Y18" i="7" s="1"/>
  <c r="P74" i="7"/>
  <c r="Y111" i="7" s="1"/>
  <c r="L69" i="7"/>
  <c r="K69" i="7"/>
  <c r="M69" i="7" s="1"/>
  <c r="Q63" i="7"/>
  <c r="R63" i="7" s="1"/>
  <c r="O63" i="7"/>
  <c r="Q62" i="7"/>
  <c r="R62" i="7" s="1"/>
  <c r="O62" i="7"/>
  <c r="Q61" i="7"/>
  <c r="R61" i="7" s="1"/>
  <c r="W82" i="7" s="1"/>
  <c r="O61" i="7"/>
  <c r="W23" i="7" s="1"/>
  <c r="Q60" i="7"/>
  <c r="O60" i="7"/>
  <c r="Q59" i="7"/>
  <c r="W57" i="7" s="1"/>
  <c r="O59" i="7"/>
  <c r="W21" i="7" s="1"/>
  <c r="Q58" i="7"/>
  <c r="W56" i="7" s="1"/>
  <c r="O58" i="7"/>
  <c r="W20" i="7" s="1"/>
  <c r="Q57" i="7"/>
  <c r="R57" i="7" s="1"/>
  <c r="W77" i="7" s="1"/>
  <c r="O57" i="7"/>
  <c r="W19" i="7" s="1"/>
  <c r="O56" i="7"/>
  <c r="W18" i="7" s="1"/>
  <c r="P55" i="7"/>
  <c r="W111" i="7" s="1"/>
  <c r="L51" i="7"/>
  <c r="K51" i="7"/>
  <c r="M51" i="7" s="1"/>
  <c r="Q43" i="7"/>
  <c r="R43" i="7" s="1"/>
  <c r="O43" i="7"/>
  <c r="Q42" i="7"/>
  <c r="R42" i="7" s="1"/>
  <c r="V88" i="7" s="1"/>
  <c r="O42" i="7"/>
  <c r="V24" i="7" s="1"/>
  <c r="Q41" i="7"/>
  <c r="V59" i="7" s="1"/>
  <c r="O41" i="7"/>
  <c r="V23" i="7" s="1"/>
  <c r="Q40" i="7"/>
  <c r="R40" i="7" s="1"/>
  <c r="V81" i="7" s="1"/>
  <c r="O40" i="7"/>
  <c r="Q39" i="7"/>
  <c r="R39" i="7" s="1"/>
  <c r="V79" i="7" s="1"/>
  <c r="O39" i="7"/>
  <c r="V21" i="7" s="1"/>
  <c r="Q38" i="7"/>
  <c r="V56" i="7" s="1"/>
  <c r="O38" i="7"/>
  <c r="V20" i="7" s="1"/>
  <c r="Q37" i="7"/>
  <c r="R37" i="7" s="1"/>
  <c r="V77" i="7" s="1"/>
  <c r="O37" i="7"/>
  <c r="V19" i="7" s="1"/>
  <c r="O36" i="7"/>
  <c r="P35" i="7"/>
  <c r="Q36" i="7" s="1"/>
  <c r="R36" i="7" s="1"/>
  <c r="V76" i="7" s="1"/>
  <c r="L30" i="7"/>
  <c r="K30" i="7"/>
  <c r="M30" i="7" s="1"/>
  <c r="Q26" i="7"/>
  <c r="U61" i="7" s="1"/>
  <c r="O26" i="7"/>
  <c r="U25" i="7" s="1"/>
  <c r="V25" i="7"/>
  <c r="Q25" i="7"/>
  <c r="R25" i="7" s="1"/>
  <c r="U88" i="7" s="1"/>
  <c r="O25" i="7"/>
  <c r="U24" i="7" s="1"/>
  <c r="Q24" i="7"/>
  <c r="U59" i="7" s="1"/>
  <c r="O24" i="7"/>
  <c r="U23" i="7" s="1"/>
  <c r="Q23" i="7"/>
  <c r="R23" i="7" s="1"/>
  <c r="U81" i="7" s="1"/>
  <c r="O23" i="7"/>
  <c r="U22" i="7" s="1"/>
  <c r="W22" i="7"/>
  <c r="V22" i="7"/>
  <c r="Q22" i="7"/>
  <c r="U57" i="7" s="1"/>
  <c r="O22" i="7"/>
  <c r="U21" i="7" s="1"/>
  <c r="Q21" i="7"/>
  <c r="U56" i="7" s="1"/>
  <c r="O21" i="7"/>
  <c r="U20" i="7" s="1"/>
  <c r="Q20" i="7"/>
  <c r="R20" i="7" s="1"/>
  <c r="U77" i="7" s="1"/>
  <c r="O20" i="7"/>
  <c r="U19" i="7" s="1"/>
  <c r="AA19" i="7"/>
  <c r="O19" i="7"/>
  <c r="U18" i="7" s="1"/>
  <c r="V18" i="7"/>
  <c r="P18" i="7"/>
  <c r="L928" i="6"/>
  <c r="K928" i="6"/>
  <c r="M928" i="6" s="1"/>
  <c r="P926" i="6"/>
  <c r="Q925" i="6"/>
  <c r="Q926" i="6" s="1"/>
  <c r="R919" i="6"/>
  <c r="Q919" i="6"/>
  <c r="O919" i="6"/>
  <c r="Q918" i="6"/>
  <c r="R918" i="6" s="1"/>
  <c r="O918" i="6"/>
  <c r="Q917" i="6"/>
  <c r="R917" i="6" s="1"/>
  <c r="O917" i="6"/>
  <c r="Q916" i="6"/>
  <c r="R916" i="6" s="1"/>
  <c r="O916" i="6"/>
  <c r="Q915" i="6"/>
  <c r="R915" i="6" s="1"/>
  <c r="O915" i="6"/>
  <c r="Q914" i="6"/>
  <c r="R914" i="6" s="1"/>
  <c r="O914" i="6"/>
  <c r="O913" i="6"/>
  <c r="P912" i="6"/>
  <c r="S914" i="6" s="1"/>
  <c r="K906" i="6"/>
  <c r="P904" i="6"/>
  <c r="Q903" i="6"/>
  <c r="Q904" i="6" s="1"/>
  <c r="Q896" i="6"/>
  <c r="R896" i="6" s="1"/>
  <c r="O896" i="6"/>
  <c r="R895" i="6"/>
  <c r="Q895" i="6"/>
  <c r="O895" i="6"/>
  <c r="Q894" i="6"/>
  <c r="R894" i="6" s="1"/>
  <c r="O894" i="6"/>
  <c r="Q893" i="6"/>
  <c r="R893" i="6" s="1"/>
  <c r="O893" i="6"/>
  <c r="Q892" i="6"/>
  <c r="R892" i="6" s="1"/>
  <c r="O892" i="6"/>
  <c r="O891" i="6"/>
  <c r="P890" i="6"/>
  <c r="S892" i="6" s="1"/>
  <c r="K884" i="6"/>
  <c r="M884" i="6" s="1"/>
  <c r="N884" i="6" s="1"/>
  <c r="P882" i="6"/>
  <c r="Q881" i="6"/>
  <c r="Q882" i="6" s="1"/>
  <c r="Q875" i="6"/>
  <c r="R875" i="6" s="1"/>
  <c r="O875" i="6"/>
  <c r="Q874" i="6"/>
  <c r="R874" i="6" s="1"/>
  <c r="O874" i="6"/>
  <c r="Q873" i="6"/>
  <c r="R873" i="6" s="1"/>
  <c r="O873" i="6"/>
  <c r="Q872" i="6"/>
  <c r="R872" i="6" s="1"/>
  <c r="O872" i="6"/>
  <c r="Q871" i="6"/>
  <c r="R871" i="6" s="1"/>
  <c r="O871" i="6"/>
  <c r="Q870" i="6"/>
  <c r="R870" i="6" s="1"/>
  <c r="O870" i="6"/>
  <c r="O869" i="6"/>
  <c r="P868" i="6"/>
  <c r="S870" i="6" s="1"/>
  <c r="K862" i="6"/>
  <c r="M862" i="6" s="1"/>
  <c r="N862" i="6" s="1"/>
  <c r="P860" i="6"/>
  <c r="Q859" i="6"/>
  <c r="Q860" i="6" s="1"/>
  <c r="Q853" i="6"/>
  <c r="R853" i="6" s="1"/>
  <c r="O853" i="6"/>
  <c r="Q852" i="6"/>
  <c r="R852" i="6" s="1"/>
  <c r="O852" i="6"/>
  <c r="Q851" i="6"/>
  <c r="R851" i="6" s="1"/>
  <c r="O851" i="6"/>
  <c r="Q850" i="6"/>
  <c r="R850" i="6" s="1"/>
  <c r="O850" i="6"/>
  <c r="Q849" i="6"/>
  <c r="R849" i="6" s="1"/>
  <c r="O849" i="6"/>
  <c r="Q848" i="6"/>
  <c r="R848" i="6" s="1"/>
  <c r="O848" i="6"/>
  <c r="O847" i="6"/>
  <c r="P846" i="6"/>
  <c r="S848" i="6" s="1"/>
  <c r="K840" i="6"/>
  <c r="M840" i="6" s="1"/>
  <c r="N840" i="6" s="1"/>
  <c r="P838" i="6"/>
  <c r="Q838" i="6"/>
  <c r="Q831" i="6"/>
  <c r="R831" i="6" s="1"/>
  <c r="O831" i="6"/>
  <c r="Q830" i="6"/>
  <c r="R830" i="6" s="1"/>
  <c r="O830" i="6"/>
  <c r="Q829" i="6"/>
  <c r="R829" i="6" s="1"/>
  <c r="O829" i="6"/>
  <c r="Q828" i="6"/>
  <c r="R828" i="6" s="1"/>
  <c r="O828" i="6"/>
  <c r="Q827" i="6"/>
  <c r="R827" i="6" s="1"/>
  <c r="O827" i="6"/>
  <c r="Q826" i="6"/>
  <c r="R826" i="6" s="1"/>
  <c r="O826" i="6"/>
  <c r="O825" i="6"/>
  <c r="P824" i="6"/>
  <c r="K818" i="6"/>
  <c r="M818" i="6" s="1"/>
  <c r="N818" i="6" s="1"/>
  <c r="P816" i="6"/>
  <c r="Q816" i="6"/>
  <c r="Q809" i="6"/>
  <c r="R809" i="6" s="1"/>
  <c r="O809" i="6"/>
  <c r="Q808" i="6"/>
  <c r="R808" i="6" s="1"/>
  <c r="O808" i="6"/>
  <c r="Q807" i="6"/>
  <c r="R807" i="6" s="1"/>
  <c r="O807" i="6"/>
  <c r="Q806" i="6"/>
  <c r="R806" i="6" s="1"/>
  <c r="O806" i="6"/>
  <c r="Q805" i="6"/>
  <c r="R805" i="6" s="1"/>
  <c r="O805" i="6"/>
  <c r="R804" i="6"/>
  <c r="Q804" i="6"/>
  <c r="O804" i="6"/>
  <c r="O803" i="6"/>
  <c r="P802" i="6"/>
  <c r="S804" i="6" s="1"/>
  <c r="K796" i="6"/>
  <c r="P794" i="6"/>
  <c r="Q787" i="6"/>
  <c r="R787" i="6" s="1"/>
  <c r="O787" i="6"/>
  <c r="Q786" i="6"/>
  <c r="R786" i="6" s="1"/>
  <c r="O786" i="6"/>
  <c r="Q785" i="6"/>
  <c r="R785" i="6" s="1"/>
  <c r="O785" i="6"/>
  <c r="Q784" i="6"/>
  <c r="R784" i="6" s="1"/>
  <c r="O784" i="6"/>
  <c r="Q783" i="6"/>
  <c r="R783" i="6" s="1"/>
  <c r="O783" i="6"/>
  <c r="Q782" i="6"/>
  <c r="R782" i="6" s="1"/>
  <c r="O782" i="6"/>
  <c r="O781" i="6"/>
  <c r="P780" i="6"/>
  <c r="S782" i="6" s="1"/>
  <c r="P772" i="6"/>
  <c r="Q771" i="6"/>
  <c r="Q772" i="6" s="1"/>
  <c r="Q765" i="6"/>
  <c r="R765" i="6" s="1"/>
  <c r="O765" i="6"/>
  <c r="Q764" i="6"/>
  <c r="R764" i="6" s="1"/>
  <c r="O764" i="6"/>
  <c r="Q763" i="6"/>
  <c r="R763" i="6" s="1"/>
  <c r="O763" i="6"/>
  <c r="Q762" i="6"/>
  <c r="R762" i="6" s="1"/>
  <c r="O762" i="6"/>
  <c r="Q761" i="6"/>
  <c r="R761" i="6" s="1"/>
  <c r="O761" i="6"/>
  <c r="Q760" i="6"/>
  <c r="R760" i="6" s="1"/>
  <c r="O760" i="6"/>
  <c r="O759" i="6"/>
  <c r="P758" i="6"/>
  <c r="S760" i="6" s="1"/>
  <c r="K752" i="6"/>
  <c r="P750" i="6"/>
  <c r="Q743" i="6"/>
  <c r="R743" i="6" s="1"/>
  <c r="O743" i="6"/>
  <c r="Q742" i="6"/>
  <c r="R742" i="6" s="1"/>
  <c r="O742" i="6"/>
  <c r="Q741" i="6"/>
  <c r="R741" i="6" s="1"/>
  <c r="O741" i="6"/>
  <c r="Q740" i="6"/>
  <c r="R740" i="6" s="1"/>
  <c r="O740" i="6"/>
  <c r="Q739" i="6"/>
  <c r="R739" i="6" s="1"/>
  <c r="O739" i="6"/>
  <c r="Q738" i="6"/>
  <c r="R738" i="6" s="1"/>
  <c r="O738" i="6"/>
  <c r="O737" i="6"/>
  <c r="P736" i="6"/>
  <c r="K730" i="6"/>
  <c r="M730" i="6" s="1"/>
  <c r="N730" i="6" s="1"/>
  <c r="P728" i="6"/>
  <c r="Q727" i="6"/>
  <c r="Q728" i="6" s="1"/>
  <c r="Q720" i="6"/>
  <c r="R720" i="6" s="1"/>
  <c r="O720" i="6"/>
  <c r="Q719" i="6"/>
  <c r="R719" i="6" s="1"/>
  <c r="O719" i="6"/>
  <c r="Q718" i="6"/>
  <c r="R718" i="6" s="1"/>
  <c r="O718" i="6"/>
  <c r="Q717" i="6"/>
  <c r="R717" i="6" s="1"/>
  <c r="O717" i="6"/>
  <c r="Q716" i="6"/>
  <c r="R716" i="6" s="1"/>
  <c r="O716" i="6"/>
  <c r="Q715" i="6"/>
  <c r="R715" i="6" s="1"/>
  <c r="O715" i="6"/>
  <c r="Q714" i="6"/>
  <c r="R714" i="6" s="1"/>
  <c r="O714" i="6"/>
  <c r="P713" i="6"/>
  <c r="S715" i="6" s="1"/>
  <c r="L707" i="6"/>
  <c r="K707" i="6"/>
  <c r="M707" i="6" s="1"/>
  <c r="N707" i="6" s="1"/>
  <c r="P705" i="6"/>
  <c r="Q704" i="6"/>
  <c r="Q705" i="6" s="1"/>
  <c r="Q697" i="6"/>
  <c r="R697" i="6" s="1"/>
  <c r="O697" i="6"/>
  <c r="Q696" i="6"/>
  <c r="R696" i="6" s="1"/>
  <c r="O696" i="6"/>
  <c r="Q695" i="6"/>
  <c r="R695" i="6" s="1"/>
  <c r="O695" i="6"/>
  <c r="Q694" i="6"/>
  <c r="R694" i="6" s="1"/>
  <c r="O694" i="6"/>
  <c r="Q693" i="6"/>
  <c r="R693" i="6" s="1"/>
  <c r="O693" i="6"/>
  <c r="Q692" i="6"/>
  <c r="R692" i="6" s="1"/>
  <c r="O692" i="6"/>
  <c r="O691" i="6"/>
  <c r="P690" i="6"/>
  <c r="S692" i="6" s="1"/>
  <c r="K684" i="6"/>
  <c r="M684" i="6" s="1"/>
  <c r="N684" i="6" s="1"/>
  <c r="P682" i="6"/>
  <c r="Q681" i="6"/>
  <c r="Q682" i="6" s="1"/>
  <c r="Q674" i="6"/>
  <c r="R674" i="6" s="1"/>
  <c r="O674" i="6"/>
  <c r="Q673" i="6"/>
  <c r="R673" i="6" s="1"/>
  <c r="O673" i="6"/>
  <c r="Q672" i="6"/>
  <c r="R672" i="6" s="1"/>
  <c r="O672" i="6"/>
  <c r="Q671" i="6"/>
  <c r="R671" i="6" s="1"/>
  <c r="O671" i="6"/>
  <c r="Q670" i="6"/>
  <c r="R670" i="6" s="1"/>
  <c r="O670" i="6"/>
  <c r="Q669" i="6"/>
  <c r="R669" i="6" s="1"/>
  <c r="O669" i="6"/>
  <c r="O668" i="6"/>
  <c r="P667" i="6"/>
  <c r="T669" i="6" s="1"/>
  <c r="K661" i="6"/>
  <c r="M661" i="6" s="1"/>
  <c r="P659" i="6"/>
  <c r="Q658" i="6"/>
  <c r="Q659" i="6" s="1"/>
  <c r="Q651" i="6"/>
  <c r="R651" i="6" s="1"/>
  <c r="O651" i="6"/>
  <c r="Q650" i="6"/>
  <c r="R650" i="6" s="1"/>
  <c r="O650" i="6"/>
  <c r="Q649" i="6"/>
  <c r="R649" i="6" s="1"/>
  <c r="O649" i="6"/>
  <c r="R648" i="6"/>
  <c r="Q648" i="6"/>
  <c r="O648" i="6"/>
  <c r="Q647" i="6"/>
  <c r="R647" i="6" s="1"/>
  <c r="O647" i="6"/>
  <c r="Q646" i="6"/>
  <c r="R646" i="6" s="1"/>
  <c r="O646" i="6"/>
  <c r="O645" i="6"/>
  <c r="P644" i="6"/>
  <c r="T646" i="6" s="1"/>
  <c r="K638" i="6"/>
  <c r="M638" i="6" s="1"/>
  <c r="N638" i="6" s="1"/>
  <c r="P636" i="6"/>
  <c r="Q635" i="6"/>
  <c r="Q636" i="6" s="1"/>
  <c r="Q628" i="6"/>
  <c r="R628" i="6" s="1"/>
  <c r="O628" i="6"/>
  <c r="Q627" i="6"/>
  <c r="R627" i="6" s="1"/>
  <c r="O627" i="6"/>
  <c r="Q626" i="6"/>
  <c r="R626" i="6" s="1"/>
  <c r="O626" i="6"/>
  <c r="Q625" i="6"/>
  <c r="R625" i="6" s="1"/>
  <c r="O625" i="6"/>
  <c r="Q624" i="6"/>
  <c r="R624" i="6" s="1"/>
  <c r="O624" i="6"/>
  <c r="Q623" i="6"/>
  <c r="R623" i="6" s="1"/>
  <c r="O623" i="6"/>
  <c r="O622" i="6"/>
  <c r="P621" i="6"/>
  <c r="Q622" i="6" s="1"/>
  <c r="R622" i="6" s="1"/>
  <c r="K615" i="6"/>
  <c r="M615" i="6" s="1"/>
  <c r="P613" i="6"/>
  <c r="Q612" i="6"/>
  <c r="Q613" i="6" s="1"/>
  <c r="Q605" i="6"/>
  <c r="R605" i="6" s="1"/>
  <c r="O605" i="6"/>
  <c r="Q604" i="6"/>
  <c r="R604" i="6" s="1"/>
  <c r="O604" i="6"/>
  <c r="Q603" i="6"/>
  <c r="R603" i="6" s="1"/>
  <c r="O603" i="6"/>
  <c r="Q602" i="6"/>
  <c r="R602" i="6" s="1"/>
  <c r="O602" i="6"/>
  <c r="Q601" i="6"/>
  <c r="R601" i="6" s="1"/>
  <c r="O601" i="6"/>
  <c r="Q600" i="6"/>
  <c r="R600" i="6" s="1"/>
  <c r="O600" i="6"/>
  <c r="O599" i="6"/>
  <c r="P598" i="6"/>
  <c r="Q599" i="6" s="1"/>
  <c r="R599" i="6" s="1"/>
  <c r="L592" i="6"/>
  <c r="K592" i="6"/>
  <c r="M592" i="6" s="1"/>
  <c r="P590" i="6"/>
  <c r="Q589" i="6"/>
  <c r="Q590" i="6" s="1"/>
  <c r="Q583" i="6"/>
  <c r="R583" i="6" s="1"/>
  <c r="O583" i="6"/>
  <c r="Q582" i="6"/>
  <c r="R582" i="6" s="1"/>
  <c r="O582" i="6"/>
  <c r="Q581" i="6"/>
  <c r="R581" i="6" s="1"/>
  <c r="O581" i="6"/>
  <c r="Q580" i="6"/>
  <c r="R580" i="6" s="1"/>
  <c r="O580" i="6"/>
  <c r="Q579" i="6"/>
  <c r="R579" i="6" s="1"/>
  <c r="O579" i="6"/>
  <c r="Q578" i="6"/>
  <c r="R578" i="6" s="1"/>
  <c r="O578" i="6"/>
  <c r="Q577" i="6"/>
  <c r="R577" i="6" s="1"/>
  <c r="O577" i="6"/>
  <c r="Q576" i="6"/>
  <c r="R576" i="6" s="1"/>
  <c r="O576" i="6"/>
  <c r="P575" i="6"/>
  <c r="S577" i="6" s="1"/>
  <c r="L569" i="6"/>
  <c r="K569" i="6"/>
  <c r="M569" i="6" s="1"/>
  <c r="N569" i="6" s="1"/>
  <c r="P567" i="6"/>
  <c r="Q560" i="6"/>
  <c r="R560" i="6" s="1"/>
  <c r="O560" i="6"/>
  <c r="Q559" i="6"/>
  <c r="R559" i="6" s="1"/>
  <c r="O559" i="6"/>
  <c r="Q558" i="6"/>
  <c r="R558" i="6" s="1"/>
  <c r="O558" i="6"/>
  <c r="Q557" i="6"/>
  <c r="R557" i="6" s="1"/>
  <c r="O557" i="6"/>
  <c r="Q556" i="6"/>
  <c r="R556" i="6" s="1"/>
  <c r="O556" i="6"/>
  <c r="Q555" i="6"/>
  <c r="R555" i="6" s="1"/>
  <c r="O555" i="6"/>
  <c r="Q554" i="6"/>
  <c r="R554" i="6" s="1"/>
  <c r="O554" i="6"/>
  <c r="O553" i="6"/>
  <c r="P552" i="6"/>
  <c r="S554" i="6" s="1"/>
  <c r="L546" i="6"/>
  <c r="K546" i="6"/>
  <c r="Q543" i="6" s="1"/>
  <c r="Q544" i="6" s="1"/>
  <c r="P544" i="6"/>
  <c r="Q537" i="6"/>
  <c r="R537" i="6" s="1"/>
  <c r="O537" i="6"/>
  <c r="Q536" i="6"/>
  <c r="R536" i="6" s="1"/>
  <c r="O536" i="6"/>
  <c r="Q535" i="6"/>
  <c r="R535" i="6" s="1"/>
  <c r="O535" i="6"/>
  <c r="Q534" i="6"/>
  <c r="R534" i="6" s="1"/>
  <c r="O534" i="6"/>
  <c r="Q533" i="6"/>
  <c r="R533" i="6" s="1"/>
  <c r="O533" i="6"/>
  <c r="Q532" i="6"/>
  <c r="R532" i="6" s="1"/>
  <c r="O532" i="6"/>
  <c r="Q531" i="6"/>
  <c r="R531" i="6" s="1"/>
  <c r="O531" i="6"/>
  <c r="O530" i="6"/>
  <c r="P529" i="6"/>
  <c r="S531" i="6" s="1"/>
  <c r="L523" i="6"/>
  <c r="K523" i="6"/>
  <c r="M523" i="6" s="1"/>
  <c r="P521" i="6"/>
  <c r="Q520" i="6"/>
  <c r="Q521" i="6" s="1"/>
  <c r="Q514" i="6"/>
  <c r="R514" i="6" s="1"/>
  <c r="O514" i="6"/>
  <c r="Q513" i="6"/>
  <c r="R513" i="6" s="1"/>
  <c r="O513" i="6"/>
  <c r="Q512" i="6"/>
  <c r="R512" i="6" s="1"/>
  <c r="O512" i="6"/>
  <c r="Q511" i="6"/>
  <c r="R511" i="6" s="1"/>
  <c r="O511" i="6"/>
  <c r="Q510" i="6"/>
  <c r="R510" i="6" s="1"/>
  <c r="O510" i="6"/>
  <c r="Q509" i="6"/>
  <c r="R509" i="6" s="1"/>
  <c r="O509" i="6"/>
  <c r="Q508" i="6"/>
  <c r="R508" i="6" s="1"/>
  <c r="O508" i="6"/>
  <c r="O507" i="6"/>
  <c r="P506" i="6"/>
  <c r="Q507" i="6" s="1"/>
  <c r="R507" i="6" s="1"/>
  <c r="L500" i="6"/>
  <c r="K500" i="6"/>
  <c r="M500" i="6" s="1"/>
  <c r="N500" i="6" s="1"/>
  <c r="P498" i="6"/>
  <c r="Q497" i="6"/>
  <c r="Q498" i="6" s="1"/>
  <c r="Q491" i="6"/>
  <c r="R491" i="6" s="1"/>
  <c r="O491" i="6"/>
  <c r="Q490" i="6"/>
  <c r="R490" i="6" s="1"/>
  <c r="O490" i="6"/>
  <c r="Q489" i="6"/>
  <c r="R489" i="6" s="1"/>
  <c r="O489" i="6"/>
  <c r="Q488" i="6"/>
  <c r="R488" i="6" s="1"/>
  <c r="O488" i="6"/>
  <c r="Q487" i="6"/>
  <c r="R487" i="6" s="1"/>
  <c r="O487" i="6"/>
  <c r="Q486" i="6"/>
  <c r="R486" i="6" s="1"/>
  <c r="O486" i="6"/>
  <c r="Q485" i="6"/>
  <c r="R485" i="6" s="1"/>
  <c r="O485" i="6"/>
  <c r="O484" i="6"/>
  <c r="P483" i="6"/>
  <c r="S485" i="6" s="1"/>
  <c r="L477" i="6"/>
  <c r="K477" i="6"/>
  <c r="M477" i="6" s="1"/>
  <c r="P475" i="6"/>
  <c r="Q468" i="6"/>
  <c r="R468" i="6" s="1"/>
  <c r="O468" i="6"/>
  <c r="Q467" i="6"/>
  <c r="R467" i="6" s="1"/>
  <c r="O467" i="6"/>
  <c r="Q466" i="6"/>
  <c r="R466" i="6" s="1"/>
  <c r="O466" i="6"/>
  <c r="Q465" i="6"/>
  <c r="R465" i="6" s="1"/>
  <c r="O465" i="6"/>
  <c r="Q464" i="6"/>
  <c r="R464" i="6" s="1"/>
  <c r="O464" i="6"/>
  <c r="Q463" i="6"/>
  <c r="R463" i="6" s="1"/>
  <c r="O463" i="6"/>
  <c r="Q462" i="6"/>
  <c r="R462" i="6" s="1"/>
  <c r="O462" i="6"/>
  <c r="O461" i="6"/>
  <c r="P460" i="6"/>
  <c r="S462" i="6" s="1"/>
  <c r="M454" i="6"/>
  <c r="L454" i="6"/>
  <c r="K454" i="6"/>
  <c r="P452" i="6"/>
  <c r="Q451" i="6"/>
  <c r="Q452" i="6" s="1"/>
  <c r="Q445" i="6"/>
  <c r="R445" i="6" s="1"/>
  <c r="O445" i="6"/>
  <c r="Q444" i="6"/>
  <c r="R444" i="6" s="1"/>
  <c r="O444" i="6"/>
  <c r="Q443" i="6"/>
  <c r="R443" i="6" s="1"/>
  <c r="O443" i="6"/>
  <c r="Q442" i="6"/>
  <c r="R442" i="6" s="1"/>
  <c r="O442" i="6"/>
  <c r="Q441" i="6"/>
  <c r="R441" i="6" s="1"/>
  <c r="O441" i="6"/>
  <c r="Q440" i="6"/>
  <c r="R440" i="6" s="1"/>
  <c r="O440" i="6"/>
  <c r="Q439" i="6"/>
  <c r="R439" i="6" s="1"/>
  <c r="O439" i="6"/>
  <c r="O438" i="6"/>
  <c r="P437" i="6"/>
  <c r="S439" i="6" s="1"/>
  <c r="L431" i="6"/>
  <c r="K431" i="6"/>
  <c r="P429" i="6"/>
  <c r="Q422" i="6"/>
  <c r="R422" i="6" s="1"/>
  <c r="O422" i="6"/>
  <c r="Q421" i="6"/>
  <c r="R421" i="6" s="1"/>
  <c r="O421" i="6"/>
  <c r="Q420" i="6"/>
  <c r="R420" i="6" s="1"/>
  <c r="O420" i="6"/>
  <c r="Q419" i="6"/>
  <c r="R419" i="6" s="1"/>
  <c r="O419" i="6"/>
  <c r="Q418" i="6"/>
  <c r="R418" i="6" s="1"/>
  <c r="O418" i="6"/>
  <c r="Q417" i="6"/>
  <c r="R417" i="6" s="1"/>
  <c r="O417" i="6"/>
  <c r="Q416" i="6"/>
  <c r="R416" i="6" s="1"/>
  <c r="O416" i="6"/>
  <c r="O415" i="6"/>
  <c r="P414" i="6"/>
  <c r="Q415" i="6" s="1"/>
  <c r="R415" i="6" s="1"/>
  <c r="M408" i="6"/>
  <c r="L408" i="6"/>
  <c r="K408" i="6"/>
  <c r="Q405" i="6" s="1"/>
  <c r="Q406" i="6" s="1"/>
  <c r="P406" i="6"/>
  <c r="Q399" i="6"/>
  <c r="R399" i="6" s="1"/>
  <c r="O399" i="6"/>
  <c r="Q398" i="6"/>
  <c r="R398" i="6" s="1"/>
  <c r="O398" i="6"/>
  <c r="Q397" i="6"/>
  <c r="R397" i="6" s="1"/>
  <c r="O397" i="6"/>
  <c r="Q396" i="6"/>
  <c r="R396" i="6" s="1"/>
  <c r="O396" i="6"/>
  <c r="Q395" i="6"/>
  <c r="R395" i="6" s="1"/>
  <c r="O395" i="6"/>
  <c r="Q394" i="6"/>
  <c r="R394" i="6" s="1"/>
  <c r="O394" i="6"/>
  <c r="Q393" i="6"/>
  <c r="R393" i="6" s="1"/>
  <c r="O393" i="6"/>
  <c r="O392" i="6"/>
  <c r="P391" i="6"/>
  <c r="S393" i="6" s="1"/>
  <c r="L385" i="6"/>
  <c r="K385" i="6"/>
  <c r="M385" i="6" s="1"/>
  <c r="N385" i="6" s="1"/>
  <c r="P383" i="6"/>
  <c r="Q376" i="6"/>
  <c r="R376" i="6" s="1"/>
  <c r="O376" i="6"/>
  <c r="Q375" i="6"/>
  <c r="R375" i="6" s="1"/>
  <c r="O375" i="6"/>
  <c r="Q374" i="6"/>
  <c r="R374" i="6" s="1"/>
  <c r="O374" i="6"/>
  <c r="Q373" i="6"/>
  <c r="R373" i="6" s="1"/>
  <c r="O373" i="6"/>
  <c r="Q372" i="6"/>
  <c r="R372" i="6" s="1"/>
  <c r="O372" i="6"/>
  <c r="Q371" i="6"/>
  <c r="R371" i="6" s="1"/>
  <c r="O371" i="6"/>
  <c r="Q370" i="6"/>
  <c r="R370" i="6" s="1"/>
  <c r="O370" i="6"/>
  <c r="O369" i="6"/>
  <c r="P368" i="6"/>
  <c r="S370" i="6" s="1"/>
  <c r="M362" i="6"/>
  <c r="N362" i="6" s="1"/>
  <c r="L362" i="6"/>
  <c r="K362" i="6"/>
  <c r="Q359" i="6" s="1"/>
  <c r="Q360" i="6" s="1"/>
  <c r="P360" i="6"/>
  <c r="Q353" i="6"/>
  <c r="R353" i="6" s="1"/>
  <c r="O353" i="6"/>
  <c r="Q352" i="6"/>
  <c r="R352" i="6" s="1"/>
  <c r="O352" i="6"/>
  <c r="Q351" i="6"/>
  <c r="R351" i="6" s="1"/>
  <c r="O351" i="6"/>
  <c r="Q350" i="6"/>
  <c r="R350" i="6" s="1"/>
  <c r="O350" i="6"/>
  <c r="Q349" i="6"/>
  <c r="R349" i="6" s="1"/>
  <c r="O349" i="6"/>
  <c r="Q348" i="6"/>
  <c r="R348" i="6" s="1"/>
  <c r="O348" i="6"/>
  <c r="Q347" i="6"/>
  <c r="R347" i="6" s="1"/>
  <c r="O347" i="6"/>
  <c r="O346" i="6"/>
  <c r="P345" i="6"/>
  <c r="S347" i="6" s="1"/>
  <c r="L339" i="6"/>
  <c r="K339" i="6"/>
  <c r="T338" i="6"/>
  <c r="Q335" i="6"/>
  <c r="R335" i="6" s="1"/>
  <c r="O335" i="6"/>
  <c r="Q334" i="6"/>
  <c r="R334" i="6" s="1"/>
  <c r="O334" i="6"/>
  <c r="Q333" i="6"/>
  <c r="R333" i="6" s="1"/>
  <c r="O333" i="6"/>
  <c r="Q332" i="6"/>
  <c r="R332" i="6" s="1"/>
  <c r="O332" i="6"/>
  <c r="Q331" i="6"/>
  <c r="R331" i="6" s="1"/>
  <c r="O331" i="6"/>
  <c r="Q330" i="6"/>
  <c r="R330" i="6" s="1"/>
  <c r="O330" i="6"/>
  <c r="Q329" i="6"/>
  <c r="R329" i="6" s="1"/>
  <c r="O329" i="6"/>
  <c r="O328" i="6"/>
  <c r="P327" i="6"/>
  <c r="T323" i="6"/>
  <c r="L323" i="6"/>
  <c r="K323" i="6"/>
  <c r="M323" i="6" s="1"/>
  <c r="N323" i="6" s="1"/>
  <c r="U322" i="6"/>
  <c r="U323" i="6" s="1"/>
  <c r="Q320" i="6"/>
  <c r="R320" i="6" s="1"/>
  <c r="O320" i="6"/>
  <c r="Q319" i="6"/>
  <c r="R319" i="6" s="1"/>
  <c r="O319" i="6"/>
  <c r="Q318" i="6"/>
  <c r="R318" i="6" s="1"/>
  <c r="O318" i="6"/>
  <c r="Q317" i="6"/>
  <c r="R317" i="6" s="1"/>
  <c r="O317" i="6"/>
  <c r="Q316" i="6"/>
  <c r="R316" i="6" s="1"/>
  <c r="O316" i="6"/>
  <c r="Q315" i="6"/>
  <c r="R315" i="6" s="1"/>
  <c r="O315" i="6"/>
  <c r="Q314" i="6"/>
  <c r="R314" i="6" s="1"/>
  <c r="O314" i="6"/>
  <c r="O313" i="6"/>
  <c r="P312" i="6"/>
  <c r="L306" i="6"/>
  <c r="K306" i="6"/>
  <c r="M306" i="6" s="1"/>
  <c r="N306" i="6" s="1"/>
  <c r="T304" i="6"/>
  <c r="Q302" i="6"/>
  <c r="R302" i="6" s="1"/>
  <c r="O302" i="6"/>
  <c r="Q301" i="6"/>
  <c r="R301" i="6" s="1"/>
  <c r="O301" i="6"/>
  <c r="Q300" i="6"/>
  <c r="R300" i="6" s="1"/>
  <c r="O300" i="6"/>
  <c r="Q299" i="6"/>
  <c r="R299" i="6" s="1"/>
  <c r="O299" i="6"/>
  <c r="Q298" i="6"/>
  <c r="R298" i="6" s="1"/>
  <c r="O298" i="6"/>
  <c r="Q297" i="6"/>
  <c r="R297" i="6" s="1"/>
  <c r="O297" i="6"/>
  <c r="Q296" i="6"/>
  <c r="R296" i="6" s="1"/>
  <c r="O296" i="6"/>
  <c r="O295" i="6"/>
  <c r="P294" i="6"/>
  <c r="Q295" i="6" s="1"/>
  <c r="R295" i="6" s="1"/>
  <c r="L289" i="6"/>
  <c r="K289" i="6"/>
  <c r="T284" i="6"/>
  <c r="Q283" i="6"/>
  <c r="R283" i="6" s="1"/>
  <c r="O283" i="6"/>
  <c r="Q282" i="6"/>
  <c r="R282" i="6" s="1"/>
  <c r="O282" i="6"/>
  <c r="Q281" i="6"/>
  <c r="R281" i="6" s="1"/>
  <c r="O281" i="6"/>
  <c r="Q280" i="6"/>
  <c r="R280" i="6" s="1"/>
  <c r="O280" i="6"/>
  <c r="Q279" i="6"/>
  <c r="R279" i="6" s="1"/>
  <c r="O279" i="6"/>
  <c r="Q278" i="6"/>
  <c r="R278" i="6" s="1"/>
  <c r="O278" i="6"/>
  <c r="Q277" i="6"/>
  <c r="R277" i="6" s="1"/>
  <c r="O277" i="6"/>
  <c r="O276" i="6"/>
  <c r="P275" i="6"/>
  <c r="Q276" i="6" s="1"/>
  <c r="R276" i="6" s="1"/>
  <c r="L271" i="6"/>
  <c r="K271" i="6"/>
  <c r="M271" i="6" s="1"/>
  <c r="N271" i="6" s="1"/>
  <c r="T266" i="6"/>
  <c r="Q265" i="6"/>
  <c r="R265" i="6" s="1"/>
  <c r="O265" i="6"/>
  <c r="Q264" i="6"/>
  <c r="R264" i="6" s="1"/>
  <c r="O264" i="6"/>
  <c r="Q263" i="6"/>
  <c r="R263" i="6" s="1"/>
  <c r="O263" i="6"/>
  <c r="Q262" i="6"/>
  <c r="R262" i="6" s="1"/>
  <c r="O262" i="6"/>
  <c r="Q261" i="6"/>
  <c r="R261" i="6" s="1"/>
  <c r="O261" i="6"/>
  <c r="R260" i="6"/>
  <c r="Q260" i="6"/>
  <c r="O260" i="6"/>
  <c r="Q259" i="6"/>
  <c r="R259" i="6" s="1"/>
  <c r="O259" i="6"/>
  <c r="O258" i="6"/>
  <c r="P257" i="6"/>
  <c r="K253" i="6"/>
  <c r="M253" i="6" s="1"/>
  <c r="T248" i="6"/>
  <c r="Q247" i="6"/>
  <c r="R247" i="6" s="1"/>
  <c r="O247" i="6"/>
  <c r="Q246" i="6"/>
  <c r="R246" i="6" s="1"/>
  <c r="O246" i="6"/>
  <c r="Q245" i="6"/>
  <c r="R245" i="6" s="1"/>
  <c r="O245" i="6"/>
  <c r="Q244" i="6"/>
  <c r="R244" i="6" s="1"/>
  <c r="O244" i="6"/>
  <c r="Q243" i="6"/>
  <c r="R243" i="6" s="1"/>
  <c r="O243" i="6"/>
  <c r="Q242" i="6"/>
  <c r="R242" i="6" s="1"/>
  <c r="O242" i="6"/>
  <c r="Q241" i="6"/>
  <c r="R241" i="6" s="1"/>
  <c r="O241" i="6"/>
  <c r="O240" i="6"/>
  <c r="P239" i="6"/>
  <c r="AG169" i="6" s="1"/>
  <c r="L235" i="6"/>
  <c r="K235" i="6"/>
  <c r="M235" i="6" s="1"/>
  <c r="N235" i="6" s="1"/>
  <c r="Q229" i="6"/>
  <c r="R229" i="6" s="1"/>
  <c r="O229" i="6"/>
  <c r="Q228" i="6"/>
  <c r="R228" i="6" s="1"/>
  <c r="O228" i="6"/>
  <c r="Q227" i="6"/>
  <c r="R227" i="6" s="1"/>
  <c r="O227" i="6"/>
  <c r="Q226" i="6"/>
  <c r="R226" i="6" s="1"/>
  <c r="O226" i="6"/>
  <c r="Q225" i="6"/>
  <c r="R225" i="6" s="1"/>
  <c r="O225" i="6"/>
  <c r="Q224" i="6"/>
  <c r="R224" i="6" s="1"/>
  <c r="O224" i="6"/>
  <c r="Q223" i="6"/>
  <c r="R223" i="6" s="1"/>
  <c r="O223" i="6"/>
  <c r="O222" i="6"/>
  <c r="P221" i="6"/>
  <c r="Q222" i="6" s="1"/>
  <c r="R222" i="6" s="1"/>
  <c r="L216" i="6"/>
  <c r="K216" i="6"/>
  <c r="M216" i="6" s="1"/>
  <c r="Q210" i="6"/>
  <c r="R210" i="6" s="1"/>
  <c r="O210" i="6"/>
  <c r="Q209" i="6"/>
  <c r="R209" i="6" s="1"/>
  <c r="O209" i="6"/>
  <c r="R208" i="6"/>
  <c r="Q208" i="6"/>
  <c r="O208" i="6"/>
  <c r="Q207" i="6"/>
  <c r="R207" i="6" s="1"/>
  <c r="O207" i="6"/>
  <c r="Q206" i="6"/>
  <c r="R206" i="6" s="1"/>
  <c r="O206" i="6"/>
  <c r="Q205" i="6"/>
  <c r="R205" i="6" s="1"/>
  <c r="O205" i="6"/>
  <c r="Q204" i="6"/>
  <c r="R204" i="6" s="1"/>
  <c r="O204" i="6"/>
  <c r="O203" i="6"/>
  <c r="P202" i="6"/>
  <c r="L198" i="6"/>
  <c r="K198" i="6"/>
  <c r="M198" i="6" s="1"/>
  <c r="N198" i="6" s="1"/>
  <c r="Q193" i="6"/>
  <c r="R193" i="6" s="1"/>
  <c r="O193" i="6"/>
  <c r="Q192" i="6"/>
  <c r="R192" i="6" s="1"/>
  <c r="O192" i="6"/>
  <c r="Q191" i="6"/>
  <c r="R191" i="6" s="1"/>
  <c r="O191" i="6"/>
  <c r="Q190" i="6"/>
  <c r="R190" i="6" s="1"/>
  <c r="O190" i="6"/>
  <c r="Q189" i="6"/>
  <c r="R189" i="6" s="1"/>
  <c r="O189" i="6"/>
  <c r="Q188" i="6"/>
  <c r="R188" i="6" s="1"/>
  <c r="O188" i="6"/>
  <c r="Q187" i="6"/>
  <c r="R187" i="6" s="1"/>
  <c r="O187" i="6"/>
  <c r="O186" i="6"/>
  <c r="P185" i="6"/>
  <c r="L181" i="6"/>
  <c r="K181" i="6"/>
  <c r="M181" i="6" s="1"/>
  <c r="N181" i="6" s="1"/>
  <c r="Q175" i="6"/>
  <c r="R175" i="6" s="1"/>
  <c r="O175" i="6"/>
  <c r="Q174" i="6"/>
  <c r="R174" i="6" s="1"/>
  <c r="O174" i="6"/>
  <c r="Q173" i="6"/>
  <c r="R173" i="6" s="1"/>
  <c r="O173" i="6"/>
  <c r="Q172" i="6"/>
  <c r="R172" i="6" s="1"/>
  <c r="O172" i="6"/>
  <c r="Q171" i="6"/>
  <c r="R171" i="6" s="1"/>
  <c r="O171" i="6"/>
  <c r="Q170" i="6"/>
  <c r="R170" i="6" s="1"/>
  <c r="O170" i="6"/>
  <c r="AJ169" i="6"/>
  <c r="AI169" i="6"/>
  <c r="AF169" i="6"/>
  <c r="Z169" i="6"/>
  <c r="Q169" i="6"/>
  <c r="R169" i="6" s="1"/>
  <c r="O169" i="6"/>
  <c r="O168" i="6"/>
  <c r="P167" i="6"/>
  <c r="Q168" i="6" s="1"/>
  <c r="R168" i="6" s="1"/>
  <c r="L163" i="6"/>
  <c r="K163" i="6"/>
  <c r="M163" i="6" s="1"/>
  <c r="N163" i="6" s="1"/>
  <c r="Q156" i="6"/>
  <c r="R156" i="6" s="1"/>
  <c r="O156" i="6"/>
  <c r="Q155" i="6"/>
  <c r="R155" i="6" s="1"/>
  <c r="O155" i="6"/>
  <c r="Q154" i="6"/>
  <c r="R154" i="6" s="1"/>
  <c r="O154" i="6"/>
  <c r="Q153" i="6"/>
  <c r="R153" i="6" s="1"/>
  <c r="O153" i="6"/>
  <c r="Q152" i="6"/>
  <c r="R152" i="6" s="1"/>
  <c r="O152" i="6"/>
  <c r="Q151" i="6"/>
  <c r="R151" i="6" s="1"/>
  <c r="O151" i="6"/>
  <c r="Q150" i="6"/>
  <c r="R150" i="6" s="1"/>
  <c r="O150" i="6"/>
  <c r="O149" i="6"/>
  <c r="P148" i="6"/>
  <c r="Q149" i="6" s="1"/>
  <c r="L144" i="6"/>
  <c r="K144" i="6"/>
  <c r="M144" i="6" s="1"/>
  <c r="N144" i="6" s="1"/>
  <c r="Q135" i="6"/>
  <c r="R135" i="6" s="1"/>
  <c r="O135" i="6"/>
  <c r="Q134" i="6"/>
  <c r="R134" i="6" s="1"/>
  <c r="O134" i="6"/>
  <c r="Q133" i="6"/>
  <c r="R133" i="6" s="1"/>
  <c r="O133" i="6"/>
  <c r="Q132" i="6"/>
  <c r="R132" i="6" s="1"/>
  <c r="O132" i="6"/>
  <c r="Q131" i="6"/>
  <c r="R131" i="6" s="1"/>
  <c r="O131" i="6"/>
  <c r="Q130" i="6"/>
  <c r="R130" i="6" s="1"/>
  <c r="O130" i="6"/>
  <c r="Q129" i="6"/>
  <c r="R129" i="6" s="1"/>
  <c r="AA144" i="6" s="1"/>
  <c r="O129" i="6"/>
  <c r="AA19" i="6" s="1"/>
  <c r="O128" i="6"/>
  <c r="P127" i="6"/>
  <c r="Q128" i="6" s="1"/>
  <c r="L123" i="6"/>
  <c r="K123" i="6"/>
  <c r="M123" i="6" s="1"/>
  <c r="N123" i="6" s="1"/>
  <c r="Q117" i="6"/>
  <c r="R117" i="6" s="1"/>
  <c r="O117" i="6"/>
  <c r="Q116" i="6"/>
  <c r="R116" i="6" s="1"/>
  <c r="O116" i="6"/>
  <c r="Q115" i="6"/>
  <c r="R115" i="6" s="1"/>
  <c r="O115" i="6"/>
  <c r="Q114" i="6"/>
  <c r="R114" i="6" s="1"/>
  <c r="O114" i="6"/>
  <c r="Q113" i="6"/>
  <c r="R113" i="6" s="1"/>
  <c r="O113" i="6"/>
  <c r="Q112" i="6"/>
  <c r="R112" i="6" s="1"/>
  <c r="Z145" i="6" s="1"/>
  <c r="O112" i="6"/>
  <c r="Q111" i="6"/>
  <c r="R111" i="6" s="1"/>
  <c r="Z144" i="6" s="1"/>
  <c r="O111" i="6"/>
  <c r="Z19" i="6" s="1"/>
  <c r="Q110" i="6"/>
  <c r="R110" i="6" s="1"/>
  <c r="Z130" i="6" s="1"/>
  <c r="O110" i="6"/>
  <c r="Z18" i="6" s="1"/>
  <c r="L105" i="6"/>
  <c r="K105" i="6"/>
  <c r="M105" i="6" s="1"/>
  <c r="Q99" i="6"/>
  <c r="R99" i="6" s="1"/>
  <c r="O99" i="6"/>
  <c r="Q98" i="6"/>
  <c r="R98" i="6" s="1"/>
  <c r="O98" i="6"/>
  <c r="Q97" i="6"/>
  <c r="R97" i="6" s="1"/>
  <c r="O97" i="6"/>
  <c r="Q96" i="6"/>
  <c r="R96" i="6" s="1"/>
  <c r="O96" i="6"/>
  <c r="Q95" i="6"/>
  <c r="Y56" i="6" s="1"/>
  <c r="O95" i="6"/>
  <c r="Y21" i="6" s="1"/>
  <c r="Q94" i="6"/>
  <c r="R94" i="6" s="1"/>
  <c r="Y145" i="6" s="1"/>
  <c r="O94" i="6"/>
  <c r="Q93" i="6"/>
  <c r="O93" i="6"/>
  <c r="Y19" i="6" s="1"/>
  <c r="O92" i="6"/>
  <c r="Y18" i="6" s="1"/>
  <c r="P91" i="6"/>
  <c r="Q92" i="6" s="1"/>
  <c r="L87" i="6"/>
  <c r="K87" i="6"/>
  <c r="M87" i="6" s="1"/>
  <c r="N87" i="6" s="1"/>
  <c r="Q80" i="6"/>
  <c r="R80" i="6" s="1"/>
  <c r="O80" i="6"/>
  <c r="Q79" i="6"/>
  <c r="R79" i="6" s="1"/>
  <c r="O79" i="6"/>
  <c r="Q78" i="6"/>
  <c r="R78" i="6" s="1"/>
  <c r="O78" i="6"/>
  <c r="Q77" i="6"/>
  <c r="X57" i="6" s="1"/>
  <c r="O77" i="6"/>
  <c r="X22" i="6" s="1"/>
  <c r="Q76" i="6"/>
  <c r="R76" i="6" s="1"/>
  <c r="X146" i="6" s="1"/>
  <c r="O76" i="6"/>
  <c r="X21" i="6" s="1"/>
  <c r="Q75" i="6"/>
  <c r="R75" i="6" s="1"/>
  <c r="X145" i="6" s="1"/>
  <c r="O75" i="6"/>
  <c r="Q74" i="6"/>
  <c r="R74" i="6" s="1"/>
  <c r="X144" i="6" s="1"/>
  <c r="O74" i="6"/>
  <c r="X19" i="6" s="1"/>
  <c r="O73" i="6"/>
  <c r="X18" i="6" s="1"/>
  <c r="P72" i="6"/>
  <c r="Q73" i="6" s="1"/>
  <c r="R73" i="6" s="1"/>
  <c r="X130" i="6" s="1"/>
  <c r="L68" i="6"/>
  <c r="K68" i="6"/>
  <c r="M68" i="6" s="1"/>
  <c r="Q60" i="6"/>
  <c r="R60" i="6" s="1"/>
  <c r="O60" i="6"/>
  <c r="Q59" i="6"/>
  <c r="R59" i="6" s="1"/>
  <c r="O59" i="6"/>
  <c r="Q58" i="6"/>
  <c r="W58" i="6" s="1"/>
  <c r="O58" i="6"/>
  <c r="W23" i="6" s="1"/>
  <c r="Q57" i="6"/>
  <c r="W57" i="6" s="1"/>
  <c r="O57" i="6"/>
  <c r="W22" i="6" s="1"/>
  <c r="W56" i="6"/>
  <c r="Q56" i="6"/>
  <c r="R56" i="6" s="1"/>
  <c r="W146" i="6" s="1"/>
  <c r="O56" i="6"/>
  <c r="W21" i="6" s="1"/>
  <c r="Q55" i="6"/>
  <c r="O55" i="6"/>
  <c r="W20" i="6" s="1"/>
  <c r="Q54" i="6"/>
  <c r="R54" i="6" s="1"/>
  <c r="W144" i="6" s="1"/>
  <c r="O54" i="6"/>
  <c r="W19" i="6" s="1"/>
  <c r="O53" i="6"/>
  <c r="W18" i="6" s="1"/>
  <c r="P52" i="6"/>
  <c r="W169" i="6" s="1"/>
  <c r="L48" i="6"/>
  <c r="K48" i="6"/>
  <c r="M48" i="6" s="1"/>
  <c r="N48" i="6" s="1"/>
  <c r="Q43" i="6"/>
  <c r="R43" i="6" s="1"/>
  <c r="O43" i="6"/>
  <c r="Q42" i="6"/>
  <c r="O42" i="6"/>
  <c r="Q41" i="6"/>
  <c r="V58" i="6" s="1"/>
  <c r="O41" i="6"/>
  <c r="Q40" i="6"/>
  <c r="V57" i="6" s="1"/>
  <c r="O40" i="6"/>
  <c r="V22" i="6" s="1"/>
  <c r="Q39" i="6"/>
  <c r="V56" i="6" s="1"/>
  <c r="O39" i="6"/>
  <c r="V21" i="6" s="1"/>
  <c r="Q38" i="6"/>
  <c r="O38" i="6"/>
  <c r="V20" i="6" s="1"/>
  <c r="R37" i="6"/>
  <c r="V144" i="6" s="1"/>
  <c r="Q37" i="6"/>
  <c r="V54" i="6" s="1"/>
  <c r="O37" i="6"/>
  <c r="O36" i="6"/>
  <c r="V18" i="6" s="1"/>
  <c r="P35" i="6"/>
  <c r="V169" i="6" s="1"/>
  <c r="L30" i="6"/>
  <c r="K30" i="6"/>
  <c r="M30" i="6" s="1"/>
  <c r="N30" i="6" s="1"/>
  <c r="Q26" i="6"/>
  <c r="R26" i="6" s="1"/>
  <c r="U150" i="6" s="1"/>
  <c r="O26" i="6"/>
  <c r="U25" i="6" s="1"/>
  <c r="Q25" i="6"/>
  <c r="O25" i="6"/>
  <c r="U24" i="6" s="1"/>
  <c r="V24" i="6"/>
  <c r="Q24" i="6"/>
  <c r="O24" i="6"/>
  <c r="U23" i="6" s="1"/>
  <c r="V23" i="6"/>
  <c r="Q23" i="6"/>
  <c r="R23" i="6" s="1"/>
  <c r="U147" i="6" s="1"/>
  <c r="O23" i="6"/>
  <c r="U22" i="6" s="1"/>
  <c r="Q22" i="6"/>
  <c r="O22" i="6"/>
  <c r="U21" i="6" s="1"/>
  <c r="Q21" i="6"/>
  <c r="U55" i="6" s="1"/>
  <c r="O21" i="6"/>
  <c r="U20" i="6" s="1"/>
  <c r="Z20" i="6"/>
  <c r="Y20" i="6"/>
  <c r="X20" i="6"/>
  <c r="Q20" i="6"/>
  <c r="R20" i="6" s="1"/>
  <c r="U144" i="6" s="1"/>
  <c r="O20" i="6"/>
  <c r="U19" i="6" s="1"/>
  <c r="V19" i="6"/>
  <c r="O19" i="6"/>
  <c r="U18" i="6" s="1"/>
  <c r="AB18" i="6"/>
  <c r="AA18" i="6"/>
  <c r="P18" i="6"/>
  <c r="U169" i="6" s="1"/>
  <c r="P900" i="5"/>
  <c r="Q899" i="5"/>
  <c r="Q900" i="5" s="1"/>
  <c r="R893" i="5"/>
  <c r="Q893" i="5"/>
  <c r="O893" i="5"/>
  <c r="Q892" i="5"/>
  <c r="R892" i="5" s="1"/>
  <c r="O892" i="5"/>
  <c r="Q891" i="5"/>
  <c r="R891" i="5" s="1"/>
  <c r="O891" i="5"/>
  <c r="Q890" i="5"/>
  <c r="R890" i="5" s="1"/>
  <c r="O890" i="5"/>
  <c r="Q889" i="5"/>
  <c r="R889" i="5" s="1"/>
  <c r="O889" i="5"/>
  <c r="Q888" i="5"/>
  <c r="R888" i="5" s="1"/>
  <c r="O888" i="5"/>
  <c r="O887" i="5"/>
  <c r="P886" i="5"/>
  <c r="Q887" i="5" s="1"/>
  <c r="R887" i="5" s="1"/>
  <c r="P878" i="5"/>
  <c r="Q877" i="5"/>
  <c r="Q878" i="5" s="1"/>
  <c r="Q871" i="5"/>
  <c r="R871" i="5" s="1"/>
  <c r="O871" i="5"/>
  <c r="Q870" i="5"/>
  <c r="R870" i="5" s="1"/>
  <c r="O870" i="5"/>
  <c r="Q869" i="5"/>
  <c r="R869" i="5" s="1"/>
  <c r="O869" i="5"/>
  <c r="Q868" i="5"/>
  <c r="R868" i="5" s="1"/>
  <c r="O868" i="5"/>
  <c r="Q867" i="5"/>
  <c r="R867" i="5" s="1"/>
  <c r="O867" i="5"/>
  <c r="Q866" i="5"/>
  <c r="R866" i="5" s="1"/>
  <c r="O866" i="5"/>
  <c r="O865" i="5"/>
  <c r="P864" i="5"/>
  <c r="Q865" i="5" s="1"/>
  <c r="R865" i="5" s="1"/>
  <c r="P856" i="5"/>
  <c r="Q855" i="5"/>
  <c r="Q856" i="5" s="1"/>
  <c r="Q849" i="5"/>
  <c r="R849" i="5" s="1"/>
  <c r="O849" i="5"/>
  <c r="Q848" i="5"/>
  <c r="R848" i="5" s="1"/>
  <c r="O848" i="5"/>
  <c r="Q847" i="5"/>
  <c r="R847" i="5" s="1"/>
  <c r="O847" i="5"/>
  <c r="Q846" i="5"/>
  <c r="R846" i="5" s="1"/>
  <c r="O846" i="5"/>
  <c r="Q845" i="5"/>
  <c r="R845" i="5" s="1"/>
  <c r="O845" i="5"/>
  <c r="Q844" i="5"/>
  <c r="R844" i="5" s="1"/>
  <c r="O844" i="5"/>
  <c r="O843" i="5"/>
  <c r="P842" i="5"/>
  <c r="S844" i="5" s="1"/>
  <c r="P834" i="5"/>
  <c r="Q833" i="5"/>
  <c r="Q834" i="5" s="1"/>
  <c r="Q827" i="5"/>
  <c r="R827" i="5" s="1"/>
  <c r="O827" i="5"/>
  <c r="Q826" i="5"/>
  <c r="R826" i="5" s="1"/>
  <c r="O826" i="5"/>
  <c r="Q825" i="5"/>
  <c r="R825" i="5" s="1"/>
  <c r="O825" i="5"/>
  <c r="Q824" i="5"/>
  <c r="R824" i="5" s="1"/>
  <c r="O824" i="5"/>
  <c r="Q823" i="5"/>
  <c r="R823" i="5" s="1"/>
  <c r="O823" i="5"/>
  <c r="S822" i="5"/>
  <c r="W839" i="5" s="1"/>
  <c r="Q822" i="5"/>
  <c r="R822" i="5" s="1"/>
  <c r="O822" i="5"/>
  <c r="O821" i="5"/>
  <c r="P820" i="5"/>
  <c r="Q821" i="5" s="1"/>
  <c r="R821" i="5" s="1"/>
  <c r="P812" i="5"/>
  <c r="Q811" i="5"/>
  <c r="Q812" i="5" s="1"/>
  <c r="Q805" i="5"/>
  <c r="R805" i="5" s="1"/>
  <c r="O805" i="5"/>
  <c r="Q804" i="5"/>
  <c r="R804" i="5" s="1"/>
  <c r="O804" i="5"/>
  <c r="Q803" i="5"/>
  <c r="R803" i="5" s="1"/>
  <c r="O803" i="5"/>
  <c r="Q802" i="5"/>
  <c r="R802" i="5" s="1"/>
  <c r="O802" i="5"/>
  <c r="Q801" i="5"/>
  <c r="R801" i="5" s="1"/>
  <c r="O801" i="5"/>
  <c r="Q800" i="5"/>
  <c r="R800" i="5" s="1"/>
  <c r="O800" i="5"/>
  <c r="O799" i="5"/>
  <c r="P798" i="5"/>
  <c r="S800" i="5" s="1"/>
  <c r="P790" i="5"/>
  <c r="Q789" i="5"/>
  <c r="Q790" i="5" s="1"/>
  <c r="Q783" i="5"/>
  <c r="R783" i="5" s="1"/>
  <c r="O783" i="5"/>
  <c r="Q782" i="5"/>
  <c r="R782" i="5" s="1"/>
  <c r="O782" i="5"/>
  <c r="Q781" i="5"/>
  <c r="R781" i="5" s="1"/>
  <c r="O781" i="5"/>
  <c r="Q780" i="5"/>
  <c r="R780" i="5" s="1"/>
  <c r="O780" i="5"/>
  <c r="Q779" i="5"/>
  <c r="R779" i="5" s="1"/>
  <c r="O779" i="5"/>
  <c r="Q778" i="5"/>
  <c r="R778" i="5" s="1"/>
  <c r="O778" i="5"/>
  <c r="O777" i="5"/>
  <c r="P776" i="5"/>
  <c r="Q777" i="5" s="1"/>
  <c r="R777" i="5" s="1"/>
  <c r="P768" i="5"/>
  <c r="Q767" i="5"/>
  <c r="Q768" i="5" s="1"/>
  <c r="Q761" i="5"/>
  <c r="R761" i="5" s="1"/>
  <c r="O761" i="5"/>
  <c r="Q760" i="5"/>
  <c r="R760" i="5" s="1"/>
  <c r="O760" i="5"/>
  <c r="Q759" i="5"/>
  <c r="R759" i="5" s="1"/>
  <c r="O759" i="5"/>
  <c r="Q758" i="5"/>
  <c r="R758" i="5" s="1"/>
  <c r="O758" i="5"/>
  <c r="Q757" i="5"/>
  <c r="R757" i="5" s="1"/>
  <c r="O757" i="5"/>
  <c r="Q756" i="5"/>
  <c r="R756" i="5" s="1"/>
  <c r="O756" i="5"/>
  <c r="O755" i="5"/>
  <c r="P754" i="5"/>
  <c r="Q755" i="5" s="1"/>
  <c r="R755" i="5" s="1"/>
  <c r="K748" i="5"/>
  <c r="P746" i="5"/>
  <c r="Q739" i="5"/>
  <c r="R739" i="5" s="1"/>
  <c r="O739" i="5"/>
  <c r="Q738" i="5"/>
  <c r="R738" i="5" s="1"/>
  <c r="O738" i="5"/>
  <c r="Q737" i="5"/>
  <c r="R737" i="5" s="1"/>
  <c r="O737" i="5"/>
  <c r="Q736" i="5"/>
  <c r="R736" i="5" s="1"/>
  <c r="O736" i="5"/>
  <c r="Q735" i="5"/>
  <c r="R735" i="5" s="1"/>
  <c r="O735" i="5"/>
  <c r="Q734" i="5"/>
  <c r="R734" i="5" s="1"/>
  <c r="O734" i="5"/>
  <c r="O733" i="5"/>
  <c r="P732" i="5"/>
  <c r="S734" i="5" s="1"/>
  <c r="L726" i="5"/>
  <c r="W729" i="5" s="1"/>
  <c r="K726" i="5"/>
  <c r="M726" i="5" s="1"/>
  <c r="P724" i="5"/>
  <c r="Q723" i="5"/>
  <c r="Q724" i="5" s="1"/>
  <c r="Q717" i="5"/>
  <c r="R717" i="5" s="1"/>
  <c r="O717" i="5"/>
  <c r="Q716" i="5"/>
  <c r="R716" i="5" s="1"/>
  <c r="O716" i="5"/>
  <c r="Q715" i="5"/>
  <c r="R715" i="5" s="1"/>
  <c r="O715" i="5"/>
  <c r="Q714" i="5"/>
  <c r="R714" i="5" s="1"/>
  <c r="O714" i="5"/>
  <c r="Q713" i="5"/>
  <c r="R713" i="5" s="1"/>
  <c r="O713" i="5"/>
  <c r="S712" i="5"/>
  <c r="Q712" i="5"/>
  <c r="R712" i="5" s="1"/>
  <c r="O712" i="5"/>
  <c r="Q711" i="5"/>
  <c r="R711" i="5" s="1"/>
  <c r="O711" i="5"/>
  <c r="P710" i="5"/>
  <c r="L704" i="5"/>
  <c r="K704" i="5"/>
  <c r="M704" i="5" s="1"/>
  <c r="P702" i="5"/>
  <c r="Q701" i="5"/>
  <c r="Q702" i="5" s="1"/>
  <c r="Q694" i="5"/>
  <c r="R694" i="5" s="1"/>
  <c r="O694" i="5"/>
  <c r="Q693" i="5"/>
  <c r="R693" i="5" s="1"/>
  <c r="O693" i="5"/>
  <c r="Q692" i="5"/>
  <c r="R692" i="5" s="1"/>
  <c r="O692" i="5"/>
  <c r="Q691" i="5"/>
  <c r="R691" i="5" s="1"/>
  <c r="O691" i="5"/>
  <c r="R690" i="5"/>
  <c r="Q690" i="5"/>
  <c r="O690" i="5"/>
  <c r="Q689" i="5"/>
  <c r="R689" i="5" s="1"/>
  <c r="O689" i="5"/>
  <c r="O688" i="5"/>
  <c r="P687" i="5"/>
  <c r="L681" i="5"/>
  <c r="K681" i="5"/>
  <c r="M681" i="5" s="1"/>
  <c r="N681" i="5" s="1"/>
  <c r="P679" i="5"/>
  <c r="Q678" i="5"/>
  <c r="Q679" i="5" s="1"/>
  <c r="Q671" i="5"/>
  <c r="R671" i="5" s="1"/>
  <c r="O671" i="5"/>
  <c r="Q670" i="5"/>
  <c r="R670" i="5" s="1"/>
  <c r="O670" i="5"/>
  <c r="Q669" i="5"/>
  <c r="R669" i="5" s="1"/>
  <c r="O669" i="5"/>
  <c r="Q668" i="5"/>
  <c r="R668" i="5" s="1"/>
  <c r="O668" i="5"/>
  <c r="Q667" i="5"/>
  <c r="R667" i="5" s="1"/>
  <c r="O667" i="5"/>
  <c r="Q666" i="5"/>
  <c r="R666" i="5" s="1"/>
  <c r="O666" i="5"/>
  <c r="O665" i="5"/>
  <c r="P664" i="5"/>
  <c r="L658" i="5"/>
  <c r="K658" i="5"/>
  <c r="M658" i="5" s="1"/>
  <c r="N658" i="5" s="1"/>
  <c r="P656" i="5"/>
  <c r="Q655" i="5"/>
  <c r="Q656" i="5" s="1"/>
  <c r="R648" i="5"/>
  <c r="Q648" i="5"/>
  <c r="O648" i="5"/>
  <c r="Q647" i="5"/>
  <c r="R647" i="5" s="1"/>
  <c r="O647" i="5"/>
  <c r="Q646" i="5"/>
  <c r="R646" i="5" s="1"/>
  <c r="O646" i="5"/>
  <c r="Q645" i="5"/>
  <c r="R645" i="5" s="1"/>
  <c r="O645" i="5"/>
  <c r="Q644" i="5"/>
  <c r="R644" i="5" s="1"/>
  <c r="O644" i="5"/>
  <c r="Q643" i="5"/>
  <c r="R643" i="5" s="1"/>
  <c r="O643" i="5"/>
  <c r="O642" i="5"/>
  <c r="P641" i="5"/>
  <c r="Q642" i="5" s="1"/>
  <c r="R642" i="5" s="1"/>
  <c r="L635" i="5"/>
  <c r="K635" i="5"/>
  <c r="Q632" i="5" s="1"/>
  <c r="Q633" i="5" s="1"/>
  <c r="P633" i="5"/>
  <c r="Q625" i="5"/>
  <c r="R625" i="5" s="1"/>
  <c r="O625" i="5"/>
  <c r="Q624" i="5"/>
  <c r="R624" i="5" s="1"/>
  <c r="O624" i="5"/>
  <c r="Q623" i="5"/>
  <c r="R623" i="5" s="1"/>
  <c r="O623" i="5"/>
  <c r="Q622" i="5"/>
  <c r="R622" i="5" s="1"/>
  <c r="O622" i="5"/>
  <c r="Q621" i="5"/>
  <c r="R621" i="5" s="1"/>
  <c r="O621" i="5"/>
  <c r="Q620" i="5"/>
  <c r="R620" i="5" s="1"/>
  <c r="O620" i="5"/>
  <c r="O619" i="5"/>
  <c r="P618" i="5"/>
  <c r="L612" i="5"/>
  <c r="K612" i="5"/>
  <c r="M612" i="5" s="1"/>
  <c r="N612" i="5" s="1"/>
  <c r="P610" i="5"/>
  <c r="Q609" i="5"/>
  <c r="Q610" i="5" s="1"/>
  <c r="Q602" i="5"/>
  <c r="R602" i="5" s="1"/>
  <c r="O602" i="5"/>
  <c r="Q601" i="5"/>
  <c r="R601" i="5" s="1"/>
  <c r="O601" i="5"/>
  <c r="Q600" i="5"/>
  <c r="R600" i="5" s="1"/>
  <c r="O600" i="5"/>
  <c r="Q599" i="5"/>
  <c r="R599" i="5" s="1"/>
  <c r="O599" i="5"/>
  <c r="Q598" i="5"/>
  <c r="R598" i="5" s="1"/>
  <c r="O598" i="5"/>
  <c r="Q597" i="5"/>
  <c r="R597" i="5" s="1"/>
  <c r="O597" i="5"/>
  <c r="O596" i="5"/>
  <c r="P595" i="5"/>
  <c r="L589" i="5"/>
  <c r="K589" i="5"/>
  <c r="M589" i="5" s="1"/>
  <c r="P587" i="5"/>
  <c r="Q586" i="5"/>
  <c r="Q587" i="5" s="1"/>
  <c r="Q579" i="5"/>
  <c r="R579" i="5" s="1"/>
  <c r="O579" i="5"/>
  <c r="Q578" i="5"/>
  <c r="R578" i="5" s="1"/>
  <c r="O578" i="5"/>
  <c r="Q577" i="5"/>
  <c r="R577" i="5" s="1"/>
  <c r="O577" i="5"/>
  <c r="Q576" i="5"/>
  <c r="R576" i="5" s="1"/>
  <c r="O576" i="5"/>
  <c r="Q575" i="5"/>
  <c r="R575" i="5" s="1"/>
  <c r="O575" i="5"/>
  <c r="Q574" i="5"/>
  <c r="R574" i="5" s="1"/>
  <c r="O574" i="5"/>
  <c r="O573" i="5"/>
  <c r="P572" i="5"/>
  <c r="Q573" i="5" s="1"/>
  <c r="R573" i="5" s="1"/>
  <c r="L566" i="5"/>
  <c r="K566" i="5"/>
  <c r="M566" i="5" s="1"/>
  <c r="P564" i="5"/>
  <c r="Q563" i="5"/>
  <c r="Q564" i="5" s="1"/>
  <c r="Q556" i="5"/>
  <c r="R556" i="5" s="1"/>
  <c r="O556" i="5"/>
  <c r="Q555" i="5"/>
  <c r="R555" i="5" s="1"/>
  <c r="O555" i="5"/>
  <c r="Q554" i="5"/>
  <c r="R554" i="5" s="1"/>
  <c r="O554" i="5"/>
  <c r="Q553" i="5"/>
  <c r="R553" i="5" s="1"/>
  <c r="O553" i="5"/>
  <c r="Q552" i="5"/>
  <c r="R552" i="5" s="1"/>
  <c r="O552" i="5"/>
  <c r="Q551" i="5"/>
  <c r="R551" i="5" s="1"/>
  <c r="O551" i="5"/>
  <c r="O550" i="5"/>
  <c r="P549" i="5"/>
  <c r="S551" i="5" s="1"/>
  <c r="L543" i="5"/>
  <c r="K543" i="5"/>
  <c r="M543" i="5" s="1"/>
  <c r="P541" i="5"/>
  <c r="Q540" i="5"/>
  <c r="Q541" i="5" s="1"/>
  <c r="V537" i="5"/>
  <c r="U537" i="5"/>
  <c r="X537" i="5" s="1"/>
  <c r="U536" i="5"/>
  <c r="V535" i="5"/>
  <c r="U535" i="5"/>
  <c r="Q533" i="5"/>
  <c r="R533" i="5" s="1"/>
  <c r="O533" i="5"/>
  <c r="Q532" i="5"/>
  <c r="R532" i="5" s="1"/>
  <c r="O532" i="5"/>
  <c r="Q531" i="5"/>
  <c r="R531" i="5" s="1"/>
  <c r="O531" i="5"/>
  <c r="Q530" i="5"/>
  <c r="R530" i="5" s="1"/>
  <c r="O530" i="5"/>
  <c r="Q529" i="5"/>
  <c r="R529" i="5" s="1"/>
  <c r="O529" i="5"/>
  <c r="Q528" i="5"/>
  <c r="R528" i="5" s="1"/>
  <c r="O528" i="5"/>
  <c r="O527" i="5"/>
  <c r="P526" i="5"/>
  <c r="L520" i="5"/>
  <c r="K520" i="5"/>
  <c r="M520" i="5" s="1"/>
  <c r="N520" i="5" s="1"/>
  <c r="P518" i="5"/>
  <c r="W523" i="5" s="1"/>
  <c r="Q517" i="5"/>
  <c r="Q511" i="5"/>
  <c r="R511" i="5" s="1"/>
  <c r="O511" i="5"/>
  <c r="Q510" i="5"/>
  <c r="R510" i="5" s="1"/>
  <c r="O510" i="5"/>
  <c r="Q509" i="5"/>
  <c r="R509" i="5" s="1"/>
  <c r="O509" i="5"/>
  <c r="Q508" i="5"/>
  <c r="R508" i="5" s="1"/>
  <c r="O508" i="5"/>
  <c r="Q507" i="5"/>
  <c r="R507" i="5" s="1"/>
  <c r="O507" i="5"/>
  <c r="Q506" i="5"/>
  <c r="R506" i="5" s="1"/>
  <c r="O506" i="5"/>
  <c r="Q505" i="5"/>
  <c r="R505" i="5" s="1"/>
  <c r="O505" i="5"/>
  <c r="O504" i="5"/>
  <c r="P503" i="5"/>
  <c r="Q504" i="5" s="1"/>
  <c r="R504" i="5" s="1"/>
  <c r="L497" i="5"/>
  <c r="K497" i="5"/>
  <c r="M497" i="5" s="1"/>
  <c r="P495" i="5"/>
  <c r="Q494" i="5"/>
  <c r="Q495" i="5" s="1"/>
  <c r="Q488" i="5"/>
  <c r="R488" i="5" s="1"/>
  <c r="O488" i="5"/>
  <c r="Q487" i="5"/>
  <c r="R487" i="5" s="1"/>
  <c r="O487" i="5"/>
  <c r="Q486" i="5"/>
  <c r="R486" i="5" s="1"/>
  <c r="O486" i="5"/>
  <c r="Q485" i="5"/>
  <c r="R485" i="5" s="1"/>
  <c r="O485" i="5"/>
  <c r="Q484" i="5"/>
  <c r="R484" i="5" s="1"/>
  <c r="O484" i="5"/>
  <c r="Q483" i="5"/>
  <c r="R483" i="5" s="1"/>
  <c r="O483" i="5"/>
  <c r="Q482" i="5"/>
  <c r="R482" i="5" s="1"/>
  <c r="O482" i="5"/>
  <c r="O481" i="5"/>
  <c r="P480" i="5"/>
  <c r="S482" i="5" s="1"/>
  <c r="L474" i="5"/>
  <c r="K474" i="5"/>
  <c r="M474" i="5" s="1"/>
  <c r="N474" i="5" s="1"/>
  <c r="P472" i="5"/>
  <c r="Q471" i="5"/>
  <c r="Q472" i="5" s="1"/>
  <c r="Q465" i="5"/>
  <c r="R465" i="5" s="1"/>
  <c r="O465" i="5"/>
  <c r="Q464" i="5"/>
  <c r="R464" i="5" s="1"/>
  <c r="O464" i="5"/>
  <c r="Q463" i="5"/>
  <c r="R463" i="5" s="1"/>
  <c r="O463" i="5"/>
  <c r="Q462" i="5"/>
  <c r="R462" i="5" s="1"/>
  <c r="O462" i="5"/>
  <c r="Q461" i="5"/>
  <c r="R461" i="5" s="1"/>
  <c r="O461" i="5"/>
  <c r="Q460" i="5"/>
  <c r="R460" i="5" s="1"/>
  <c r="O460" i="5"/>
  <c r="Q459" i="5"/>
  <c r="R459" i="5" s="1"/>
  <c r="O459" i="5"/>
  <c r="O458" i="5"/>
  <c r="P457" i="5"/>
  <c r="Q458" i="5" s="1"/>
  <c r="R458" i="5" s="1"/>
  <c r="L451" i="5"/>
  <c r="K451" i="5"/>
  <c r="P449" i="5"/>
  <c r="Q442" i="5"/>
  <c r="R442" i="5" s="1"/>
  <c r="O442" i="5"/>
  <c r="Q441" i="5"/>
  <c r="R441" i="5" s="1"/>
  <c r="O441" i="5"/>
  <c r="Q440" i="5"/>
  <c r="R440" i="5" s="1"/>
  <c r="O440" i="5"/>
  <c r="Q439" i="5"/>
  <c r="R439" i="5" s="1"/>
  <c r="O439" i="5"/>
  <c r="Q438" i="5"/>
  <c r="R438" i="5" s="1"/>
  <c r="O438" i="5"/>
  <c r="R437" i="5"/>
  <c r="Q437" i="5"/>
  <c r="O437" i="5"/>
  <c r="Q436" i="5"/>
  <c r="R436" i="5" s="1"/>
  <c r="O436" i="5"/>
  <c r="O435" i="5"/>
  <c r="P434" i="5"/>
  <c r="S436" i="5" s="1"/>
  <c r="L428" i="5"/>
  <c r="K428" i="5"/>
  <c r="M428" i="5" s="1"/>
  <c r="N428" i="5" s="1"/>
  <c r="P426" i="5"/>
  <c r="Q419" i="5"/>
  <c r="R419" i="5" s="1"/>
  <c r="O419" i="5"/>
  <c r="Q418" i="5"/>
  <c r="R418" i="5" s="1"/>
  <c r="O418" i="5"/>
  <c r="Q417" i="5"/>
  <c r="R417" i="5" s="1"/>
  <c r="O417" i="5"/>
  <c r="Q416" i="5"/>
  <c r="R416" i="5" s="1"/>
  <c r="O416" i="5"/>
  <c r="Q415" i="5"/>
  <c r="R415" i="5" s="1"/>
  <c r="O415" i="5"/>
  <c r="Q414" i="5"/>
  <c r="R414" i="5" s="1"/>
  <c r="O414" i="5"/>
  <c r="Q413" i="5"/>
  <c r="R413" i="5" s="1"/>
  <c r="O413" i="5"/>
  <c r="O412" i="5"/>
  <c r="P411" i="5"/>
  <c r="S413" i="5" s="1"/>
  <c r="L405" i="5"/>
  <c r="K405" i="5"/>
  <c r="M405" i="5" s="1"/>
  <c r="N405" i="5" s="1"/>
  <c r="P403" i="5"/>
  <c r="Q402" i="5"/>
  <c r="Q403" i="5" s="1"/>
  <c r="Q396" i="5"/>
  <c r="R396" i="5" s="1"/>
  <c r="O396" i="5"/>
  <c r="Q395" i="5"/>
  <c r="R395" i="5" s="1"/>
  <c r="O395" i="5"/>
  <c r="Q394" i="5"/>
  <c r="R394" i="5" s="1"/>
  <c r="O394" i="5"/>
  <c r="Q393" i="5"/>
  <c r="R393" i="5" s="1"/>
  <c r="O393" i="5"/>
  <c r="Q392" i="5"/>
  <c r="R392" i="5" s="1"/>
  <c r="O392" i="5"/>
  <c r="Q391" i="5"/>
  <c r="R391" i="5" s="1"/>
  <c r="O391" i="5"/>
  <c r="Q390" i="5"/>
  <c r="R390" i="5" s="1"/>
  <c r="O390" i="5"/>
  <c r="O389" i="5"/>
  <c r="P388" i="5"/>
  <c r="L382" i="5"/>
  <c r="K382" i="5"/>
  <c r="Q379" i="5" s="1"/>
  <c r="Q380" i="5" s="1"/>
  <c r="P380" i="5"/>
  <c r="Q373" i="5"/>
  <c r="R373" i="5" s="1"/>
  <c r="O373" i="5"/>
  <c r="Q372" i="5"/>
  <c r="R372" i="5" s="1"/>
  <c r="O372" i="5"/>
  <c r="Q371" i="5"/>
  <c r="R371" i="5" s="1"/>
  <c r="O371" i="5"/>
  <c r="Q370" i="5"/>
  <c r="R370" i="5" s="1"/>
  <c r="O370" i="5"/>
  <c r="Q369" i="5"/>
  <c r="R369" i="5" s="1"/>
  <c r="O369" i="5"/>
  <c r="Q368" i="5"/>
  <c r="R368" i="5" s="1"/>
  <c r="O368" i="5"/>
  <c r="Q367" i="5"/>
  <c r="R367" i="5" s="1"/>
  <c r="O367" i="5"/>
  <c r="O366" i="5"/>
  <c r="P365" i="5"/>
  <c r="Q366" i="5" s="1"/>
  <c r="R366" i="5" s="1"/>
  <c r="L359" i="5"/>
  <c r="K359" i="5"/>
  <c r="M359" i="5" s="1"/>
  <c r="N359" i="5" s="1"/>
  <c r="Q357" i="5"/>
  <c r="P357" i="5"/>
  <c r="Q356" i="5"/>
  <c r="Q350" i="5"/>
  <c r="R350" i="5" s="1"/>
  <c r="O350" i="5"/>
  <c r="Q349" i="5"/>
  <c r="R349" i="5" s="1"/>
  <c r="O349" i="5"/>
  <c r="Q348" i="5"/>
  <c r="R348" i="5" s="1"/>
  <c r="O348" i="5"/>
  <c r="Q347" i="5"/>
  <c r="R347" i="5" s="1"/>
  <c r="O347" i="5"/>
  <c r="Q346" i="5"/>
  <c r="R346" i="5" s="1"/>
  <c r="O346" i="5"/>
  <c r="Q345" i="5"/>
  <c r="R345" i="5" s="1"/>
  <c r="O345" i="5"/>
  <c r="Q344" i="5"/>
  <c r="R344" i="5" s="1"/>
  <c r="O344" i="5"/>
  <c r="O343" i="5"/>
  <c r="P342" i="5"/>
  <c r="S344" i="5" s="1"/>
  <c r="L336" i="5"/>
  <c r="K336" i="5"/>
  <c r="M336" i="5" s="1"/>
  <c r="N336" i="5" s="1"/>
  <c r="P334" i="5"/>
  <c r="Q333" i="5"/>
  <c r="Q334" i="5" s="1"/>
  <c r="Q327" i="5"/>
  <c r="R327" i="5" s="1"/>
  <c r="O327" i="5"/>
  <c r="Q326" i="5"/>
  <c r="R326" i="5" s="1"/>
  <c r="O326" i="5"/>
  <c r="Q325" i="5"/>
  <c r="R325" i="5" s="1"/>
  <c r="O325" i="5"/>
  <c r="Q324" i="5"/>
  <c r="R324" i="5" s="1"/>
  <c r="O324" i="5"/>
  <c r="Q323" i="5"/>
  <c r="R323" i="5" s="1"/>
  <c r="O323" i="5"/>
  <c r="Q322" i="5"/>
  <c r="R322" i="5" s="1"/>
  <c r="O322" i="5"/>
  <c r="Q321" i="5"/>
  <c r="R321" i="5" s="1"/>
  <c r="O321" i="5"/>
  <c r="O320" i="5"/>
  <c r="P319" i="5"/>
  <c r="S321" i="5" s="1"/>
  <c r="L313" i="5"/>
  <c r="K313" i="5"/>
  <c r="M313" i="5" s="1"/>
  <c r="N313" i="5" s="1"/>
  <c r="T311" i="5"/>
  <c r="U310" i="5"/>
  <c r="U311" i="5" s="1"/>
  <c r="Q310" i="5"/>
  <c r="R310" i="5" s="1"/>
  <c r="O310" i="5"/>
  <c r="Q309" i="5"/>
  <c r="R309" i="5" s="1"/>
  <c r="O309" i="5"/>
  <c r="Q308" i="5"/>
  <c r="R308" i="5" s="1"/>
  <c r="O308" i="5"/>
  <c r="Q307" i="5"/>
  <c r="R307" i="5" s="1"/>
  <c r="O307" i="5"/>
  <c r="Q306" i="5"/>
  <c r="R306" i="5" s="1"/>
  <c r="O306" i="5"/>
  <c r="Q305" i="5"/>
  <c r="R305" i="5" s="1"/>
  <c r="O305" i="5"/>
  <c r="Q304" i="5"/>
  <c r="R304" i="5" s="1"/>
  <c r="O304" i="5"/>
  <c r="O303" i="5"/>
  <c r="P302" i="5"/>
  <c r="Q303" i="5" s="1"/>
  <c r="R303" i="5" s="1"/>
  <c r="L298" i="5"/>
  <c r="K298" i="5"/>
  <c r="M298" i="5" s="1"/>
  <c r="T295" i="5"/>
  <c r="U294" i="5"/>
  <c r="U295" i="5" s="1"/>
  <c r="Q294" i="5"/>
  <c r="R294" i="5" s="1"/>
  <c r="O294" i="5"/>
  <c r="Q293" i="5"/>
  <c r="R293" i="5" s="1"/>
  <c r="O293" i="5"/>
  <c r="Q292" i="5"/>
  <c r="R292" i="5" s="1"/>
  <c r="O292" i="5"/>
  <c r="Q291" i="5"/>
  <c r="R291" i="5" s="1"/>
  <c r="O291" i="5"/>
  <c r="Q290" i="5"/>
  <c r="R290" i="5" s="1"/>
  <c r="O290" i="5"/>
  <c r="Q289" i="5"/>
  <c r="R289" i="5" s="1"/>
  <c r="O289" i="5"/>
  <c r="Q288" i="5"/>
  <c r="R288" i="5" s="1"/>
  <c r="O288" i="5"/>
  <c r="Q287" i="5"/>
  <c r="R287" i="5" s="1"/>
  <c r="O287" i="5"/>
  <c r="P286" i="5"/>
  <c r="L282" i="5"/>
  <c r="K282" i="5"/>
  <c r="M282" i="5" s="1"/>
  <c r="N282" i="5" s="1"/>
  <c r="T280" i="5"/>
  <c r="U279" i="5"/>
  <c r="U280" i="5" s="1"/>
  <c r="Q279" i="5"/>
  <c r="R279" i="5" s="1"/>
  <c r="O279" i="5"/>
  <c r="Q278" i="5"/>
  <c r="R278" i="5" s="1"/>
  <c r="O278" i="5"/>
  <c r="Q277" i="5"/>
  <c r="R277" i="5" s="1"/>
  <c r="O277" i="5"/>
  <c r="Q276" i="5"/>
  <c r="R276" i="5" s="1"/>
  <c r="O276" i="5"/>
  <c r="Q275" i="5"/>
  <c r="R275" i="5" s="1"/>
  <c r="O275" i="5"/>
  <c r="Q274" i="5"/>
  <c r="R274" i="5" s="1"/>
  <c r="O274" i="5"/>
  <c r="Q273" i="5"/>
  <c r="R273" i="5" s="1"/>
  <c r="O273" i="5"/>
  <c r="O272" i="5"/>
  <c r="P271" i="5"/>
  <c r="AJ146" i="5" s="1"/>
  <c r="L267" i="5"/>
  <c r="K267" i="5"/>
  <c r="M267" i="5" s="1"/>
  <c r="T264" i="5"/>
  <c r="U263" i="5"/>
  <c r="U264" i="5" s="1"/>
  <c r="Q263" i="5"/>
  <c r="R263" i="5" s="1"/>
  <c r="O263" i="5"/>
  <c r="Q262" i="5"/>
  <c r="R262" i="5" s="1"/>
  <c r="O262" i="5"/>
  <c r="Q261" i="5"/>
  <c r="R261" i="5" s="1"/>
  <c r="O261" i="5"/>
  <c r="Q260" i="5"/>
  <c r="R260" i="5" s="1"/>
  <c r="O260" i="5"/>
  <c r="Q259" i="5"/>
  <c r="R259" i="5" s="1"/>
  <c r="O259" i="5"/>
  <c r="Q258" i="5"/>
  <c r="R258" i="5" s="1"/>
  <c r="O258" i="5"/>
  <c r="Q257" i="5"/>
  <c r="R257" i="5" s="1"/>
  <c r="O257" i="5"/>
  <c r="O256" i="5"/>
  <c r="P255" i="5"/>
  <c r="Q256" i="5" s="1"/>
  <c r="R256" i="5" s="1"/>
  <c r="L251" i="5"/>
  <c r="K251" i="5"/>
  <c r="M251" i="5" s="1"/>
  <c r="N251" i="5" s="1"/>
  <c r="T247" i="5"/>
  <c r="Q246" i="5"/>
  <c r="R246" i="5" s="1"/>
  <c r="O246" i="5"/>
  <c r="Q245" i="5"/>
  <c r="R245" i="5" s="1"/>
  <c r="O245" i="5"/>
  <c r="Q244" i="5"/>
  <c r="R244" i="5" s="1"/>
  <c r="O244" i="5"/>
  <c r="Q243" i="5"/>
  <c r="R243" i="5" s="1"/>
  <c r="O243" i="5"/>
  <c r="Q242" i="5"/>
  <c r="R242" i="5" s="1"/>
  <c r="O242" i="5"/>
  <c r="Q241" i="5"/>
  <c r="R241" i="5" s="1"/>
  <c r="O241" i="5"/>
  <c r="Q240" i="5"/>
  <c r="R240" i="5" s="1"/>
  <c r="O240" i="5"/>
  <c r="O239" i="5"/>
  <c r="P238" i="5"/>
  <c r="Q239" i="5" s="1"/>
  <c r="R239" i="5" s="1"/>
  <c r="L234" i="5"/>
  <c r="K234" i="5"/>
  <c r="M234" i="5" s="1"/>
  <c r="T230" i="5"/>
  <c r="Q229" i="5"/>
  <c r="R229" i="5" s="1"/>
  <c r="O229" i="5"/>
  <c r="Q228" i="5"/>
  <c r="R228" i="5" s="1"/>
  <c r="O228" i="5"/>
  <c r="Q227" i="5"/>
  <c r="R227" i="5" s="1"/>
  <c r="O227" i="5"/>
  <c r="Q226" i="5"/>
  <c r="R226" i="5" s="1"/>
  <c r="O226" i="5"/>
  <c r="Q225" i="5"/>
  <c r="R225" i="5" s="1"/>
  <c r="O225" i="5"/>
  <c r="Q224" i="5"/>
  <c r="R224" i="5" s="1"/>
  <c r="O224" i="5"/>
  <c r="Q223" i="5"/>
  <c r="R223" i="5" s="1"/>
  <c r="O223" i="5"/>
  <c r="O222" i="5"/>
  <c r="P221" i="5"/>
  <c r="L217" i="5"/>
  <c r="K217" i="5"/>
  <c r="M217" i="5" s="1"/>
  <c r="Q213" i="5"/>
  <c r="R213" i="5" s="1"/>
  <c r="O213" i="5"/>
  <c r="Q212" i="5"/>
  <c r="R212" i="5" s="1"/>
  <c r="O212" i="5"/>
  <c r="Q211" i="5"/>
  <c r="R211" i="5" s="1"/>
  <c r="O211" i="5"/>
  <c r="Q210" i="5"/>
  <c r="R210" i="5" s="1"/>
  <c r="O210" i="5"/>
  <c r="Q209" i="5"/>
  <c r="R209" i="5" s="1"/>
  <c r="O209" i="5"/>
  <c r="Q208" i="5"/>
  <c r="R208" i="5" s="1"/>
  <c r="O208" i="5"/>
  <c r="Q207" i="5"/>
  <c r="R207" i="5" s="1"/>
  <c r="O207" i="5"/>
  <c r="O206" i="5"/>
  <c r="P205" i="5"/>
  <c r="Q206" i="5" s="1"/>
  <c r="R206" i="5" s="1"/>
  <c r="L201" i="5"/>
  <c r="K201" i="5"/>
  <c r="M201" i="5" s="1"/>
  <c r="N201" i="5" s="1"/>
  <c r="Q197" i="5"/>
  <c r="R197" i="5" s="1"/>
  <c r="O197" i="5"/>
  <c r="Q196" i="5"/>
  <c r="R196" i="5" s="1"/>
  <c r="O196" i="5"/>
  <c r="Q195" i="5"/>
  <c r="R195" i="5" s="1"/>
  <c r="O195" i="5"/>
  <c r="Q194" i="5"/>
  <c r="R194" i="5" s="1"/>
  <c r="O194" i="5"/>
  <c r="Q193" i="5"/>
  <c r="R193" i="5" s="1"/>
  <c r="O193" i="5"/>
  <c r="Q192" i="5"/>
  <c r="R192" i="5" s="1"/>
  <c r="O192" i="5"/>
  <c r="Q191" i="5"/>
  <c r="R191" i="5" s="1"/>
  <c r="O191" i="5"/>
  <c r="O190" i="5"/>
  <c r="P189" i="5"/>
  <c r="L185" i="5"/>
  <c r="K185" i="5"/>
  <c r="M185" i="5" s="1"/>
  <c r="Q182" i="5"/>
  <c r="R182" i="5" s="1"/>
  <c r="O182" i="5"/>
  <c r="Q181" i="5"/>
  <c r="R181" i="5" s="1"/>
  <c r="O181" i="5"/>
  <c r="Q180" i="5"/>
  <c r="R180" i="5" s="1"/>
  <c r="O180" i="5"/>
  <c r="Q179" i="5"/>
  <c r="R179" i="5" s="1"/>
  <c r="O179" i="5"/>
  <c r="Q178" i="5"/>
  <c r="R178" i="5" s="1"/>
  <c r="O178" i="5"/>
  <c r="Q177" i="5"/>
  <c r="R177" i="5" s="1"/>
  <c r="O177" i="5"/>
  <c r="Q176" i="5"/>
  <c r="R176" i="5" s="1"/>
  <c r="O176" i="5"/>
  <c r="O175" i="5"/>
  <c r="P174" i="5"/>
  <c r="AD146" i="5" s="1"/>
  <c r="L170" i="5"/>
  <c r="K170" i="5"/>
  <c r="M170" i="5" s="1"/>
  <c r="Q167" i="5"/>
  <c r="R167" i="5" s="1"/>
  <c r="O167" i="5"/>
  <c r="Q166" i="5"/>
  <c r="R166" i="5" s="1"/>
  <c r="O166" i="5"/>
  <c r="Q165" i="5"/>
  <c r="R165" i="5" s="1"/>
  <c r="O165" i="5"/>
  <c r="Q164" i="5"/>
  <c r="R164" i="5" s="1"/>
  <c r="O164" i="5"/>
  <c r="Q163" i="5"/>
  <c r="R163" i="5" s="1"/>
  <c r="O163" i="5"/>
  <c r="Q162" i="5"/>
  <c r="R162" i="5" s="1"/>
  <c r="O162" i="5"/>
  <c r="Q161" i="5"/>
  <c r="R161" i="5" s="1"/>
  <c r="O161" i="5"/>
  <c r="O160" i="5"/>
  <c r="P159" i="5"/>
  <c r="Q160" i="5" s="1"/>
  <c r="R160" i="5" s="1"/>
  <c r="L155" i="5"/>
  <c r="K155" i="5"/>
  <c r="M155" i="5" s="1"/>
  <c r="N155" i="5" s="1"/>
  <c r="Q151" i="5"/>
  <c r="R151" i="5" s="1"/>
  <c r="O151" i="5"/>
  <c r="Q150" i="5"/>
  <c r="R150" i="5" s="1"/>
  <c r="O150" i="5"/>
  <c r="Q149" i="5"/>
  <c r="R149" i="5" s="1"/>
  <c r="O149" i="5"/>
  <c r="Q148" i="5"/>
  <c r="R148" i="5" s="1"/>
  <c r="O148" i="5"/>
  <c r="Q147" i="5"/>
  <c r="R147" i="5" s="1"/>
  <c r="O147" i="5"/>
  <c r="AK146" i="5"/>
  <c r="AI146" i="5"/>
  <c r="Z146" i="5"/>
  <c r="Q146" i="5"/>
  <c r="R146" i="5" s="1"/>
  <c r="O146" i="5"/>
  <c r="Q145" i="5"/>
  <c r="R145" i="5" s="1"/>
  <c r="O145" i="5"/>
  <c r="Q144" i="5"/>
  <c r="O144" i="5"/>
  <c r="AA18" i="5" s="1"/>
  <c r="P143" i="5"/>
  <c r="AB146" i="5" s="1"/>
  <c r="L139" i="5"/>
  <c r="K139" i="5"/>
  <c r="M139" i="5" s="1"/>
  <c r="N139" i="5" s="1"/>
  <c r="Q134" i="5"/>
  <c r="R134" i="5" s="1"/>
  <c r="O134" i="5"/>
  <c r="Q133" i="5"/>
  <c r="R133" i="5" s="1"/>
  <c r="O133" i="5"/>
  <c r="Q132" i="5"/>
  <c r="R132" i="5" s="1"/>
  <c r="O132" i="5"/>
  <c r="Q131" i="5"/>
  <c r="R131" i="5" s="1"/>
  <c r="O131" i="5"/>
  <c r="Q130" i="5"/>
  <c r="R130" i="5" s="1"/>
  <c r="O130" i="5"/>
  <c r="Q129" i="5"/>
  <c r="R129" i="5" s="1"/>
  <c r="O129" i="5"/>
  <c r="Q128" i="5"/>
  <c r="Z55" i="5" s="1"/>
  <c r="O128" i="5"/>
  <c r="Z19" i="5" s="1"/>
  <c r="O127" i="5"/>
  <c r="Z18" i="5" s="1"/>
  <c r="P126" i="5"/>
  <c r="Q127" i="5" s="1"/>
  <c r="L122" i="5"/>
  <c r="K122" i="5"/>
  <c r="M122" i="5" s="1"/>
  <c r="Q115" i="5"/>
  <c r="R115" i="5" s="1"/>
  <c r="O115" i="5"/>
  <c r="Q114" i="5"/>
  <c r="R114" i="5" s="1"/>
  <c r="O114" i="5"/>
  <c r="Q113" i="5"/>
  <c r="R113" i="5" s="1"/>
  <c r="O113" i="5"/>
  <c r="Q112" i="5"/>
  <c r="R112" i="5" s="1"/>
  <c r="O112" i="5"/>
  <c r="Q111" i="5"/>
  <c r="R111" i="5" s="1"/>
  <c r="O111" i="5"/>
  <c r="Q110" i="5"/>
  <c r="R110" i="5" s="1"/>
  <c r="O110" i="5"/>
  <c r="Q109" i="5"/>
  <c r="R109" i="5" s="1"/>
  <c r="O109" i="5"/>
  <c r="Q108" i="5"/>
  <c r="R108" i="5" s="1"/>
  <c r="O108" i="5"/>
  <c r="L103" i="5"/>
  <c r="K103" i="5"/>
  <c r="M103" i="5" s="1"/>
  <c r="N103" i="5" s="1"/>
  <c r="Q95" i="5"/>
  <c r="R95" i="5" s="1"/>
  <c r="O95" i="5"/>
  <c r="Q94" i="5"/>
  <c r="R94" i="5" s="1"/>
  <c r="O94" i="5"/>
  <c r="Q93" i="5"/>
  <c r="R93" i="5" s="1"/>
  <c r="O93" i="5"/>
  <c r="Q92" i="5"/>
  <c r="R92" i="5" s="1"/>
  <c r="O92" i="5"/>
  <c r="Q91" i="5"/>
  <c r="Y57" i="5" s="1"/>
  <c r="O91" i="5"/>
  <c r="Y21" i="5" s="1"/>
  <c r="Q90" i="5"/>
  <c r="R90" i="5" s="1"/>
  <c r="Y126" i="5" s="1"/>
  <c r="O90" i="5"/>
  <c r="Y20" i="5" s="1"/>
  <c r="Q89" i="5"/>
  <c r="R89" i="5" s="1"/>
  <c r="Y125" i="5" s="1"/>
  <c r="O89" i="5"/>
  <c r="O88" i="5"/>
  <c r="P87" i="5"/>
  <c r="Q88" i="5" s="1"/>
  <c r="R88" i="5" s="1"/>
  <c r="Y124" i="5" s="1"/>
  <c r="L83" i="5"/>
  <c r="K83" i="5"/>
  <c r="M83" i="5" s="1"/>
  <c r="Q78" i="5"/>
  <c r="R78" i="5" s="1"/>
  <c r="O78" i="5"/>
  <c r="Q77" i="5"/>
  <c r="R77" i="5" s="1"/>
  <c r="O77" i="5"/>
  <c r="Q76" i="5"/>
  <c r="R76" i="5" s="1"/>
  <c r="O76" i="5"/>
  <c r="Q75" i="5"/>
  <c r="R75" i="5" s="1"/>
  <c r="X128" i="5" s="1"/>
  <c r="O75" i="5"/>
  <c r="Q74" i="5"/>
  <c r="X57" i="5" s="1"/>
  <c r="O74" i="5"/>
  <c r="X21" i="5" s="1"/>
  <c r="Q73" i="5"/>
  <c r="O73" i="5"/>
  <c r="X20" i="5" s="1"/>
  <c r="Q72" i="5"/>
  <c r="O72" i="5"/>
  <c r="X19" i="5" s="1"/>
  <c r="O71" i="5"/>
  <c r="X18" i="5" s="1"/>
  <c r="P70" i="5"/>
  <c r="L66" i="5"/>
  <c r="K66" i="5"/>
  <c r="M66" i="5" s="1"/>
  <c r="Q62" i="5"/>
  <c r="R62" i="5" s="1"/>
  <c r="Q61" i="5"/>
  <c r="R61" i="5" s="1"/>
  <c r="O61" i="5"/>
  <c r="Q60" i="5"/>
  <c r="R60" i="5" s="1"/>
  <c r="O60" i="5"/>
  <c r="Q59" i="5"/>
  <c r="R59" i="5" s="1"/>
  <c r="O59" i="5"/>
  <c r="X58" i="5"/>
  <c r="Q58" i="5"/>
  <c r="W58" i="5" s="1"/>
  <c r="O58" i="5"/>
  <c r="W22" i="5" s="1"/>
  <c r="V57" i="5"/>
  <c r="Q57" i="5"/>
  <c r="W57" i="5" s="1"/>
  <c r="O57" i="5"/>
  <c r="W21" i="5" s="1"/>
  <c r="Q56" i="5"/>
  <c r="W56" i="5" s="1"/>
  <c r="O56" i="5"/>
  <c r="W20" i="5" s="1"/>
  <c r="V55" i="5"/>
  <c r="Q55" i="5"/>
  <c r="W55" i="5" s="1"/>
  <c r="O55" i="5"/>
  <c r="W19" i="5" s="1"/>
  <c r="Y54" i="5"/>
  <c r="O54" i="5"/>
  <c r="P53" i="5"/>
  <c r="W146" i="5" s="1"/>
  <c r="L49" i="5"/>
  <c r="K49" i="5"/>
  <c r="M49" i="5" s="1"/>
  <c r="Q43" i="5"/>
  <c r="R43" i="5" s="1"/>
  <c r="O43" i="5"/>
  <c r="Q42" i="5"/>
  <c r="O42" i="5"/>
  <c r="V24" i="5" s="1"/>
  <c r="Q41" i="5"/>
  <c r="R41" i="5" s="1"/>
  <c r="V130" i="5" s="1"/>
  <c r="O41" i="5"/>
  <c r="V23" i="5" s="1"/>
  <c r="Q40" i="5"/>
  <c r="V58" i="5" s="1"/>
  <c r="O40" i="5"/>
  <c r="V22" i="5" s="1"/>
  <c r="Q39" i="5"/>
  <c r="R39" i="5" s="1"/>
  <c r="V127" i="5" s="1"/>
  <c r="O39" i="5"/>
  <c r="V21" i="5" s="1"/>
  <c r="Q38" i="5"/>
  <c r="O38" i="5"/>
  <c r="V20" i="5" s="1"/>
  <c r="Q37" i="5"/>
  <c r="R37" i="5" s="1"/>
  <c r="V125" i="5" s="1"/>
  <c r="O37" i="5"/>
  <c r="V19" i="5" s="1"/>
  <c r="O36" i="5"/>
  <c r="V18" i="5" s="1"/>
  <c r="P35" i="5"/>
  <c r="Q36" i="5" s="1"/>
  <c r="L30" i="5"/>
  <c r="K30" i="5"/>
  <c r="M30" i="5" s="1"/>
  <c r="Q26" i="5"/>
  <c r="U68" i="5" s="1"/>
  <c r="O26" i="5"/>
  <c r="U25" i="5" s="1"/>
  <c r="Q25" i="5"/>
  <c r="U67" i="5" s="1"/>
  <c r="O25" i="5"/>
  <c r="U24" i="5" s="1"/>
  <c r="Q24" i="5"/>
  <c r="U66" i="5" s="1"/>
  <c r="O24" i="5"/>
  <c r="U23" i="5" s="1"/>
  <c r="Q23" i="5"/>
  <c r="R23" i="5" s="1"/>
  <c r="U128" i="5" s="1"/>
  <c r="O23" i="5"/>
  <c r="U22" i="5" s="1"/>
  <c r="X22" i="5"/>
  <c r="Q22" i="5"/>
  <c r="R22" i="5" s="1"/>
  <c r="U127" i="5" s="1"/>
  <c r="O22" i="5"/>
  <c r="U21" i="5" s="1"/>
  <c r="Q21" i="5"/>
  <c r="O21" i="5"/>
  <c r="U20" i="5" s="1"/>
  <c r="Q20" i="5"/>
  <c r="R20" i="5" s="1"/>
  <c r="U125" i="5" s="1"/>
  <c r="O20" i="5"/>
  <c r="U19" i="5" s="1"/>
  <c r="Y19" i="5"/>
  <c r="O19" i="5"/>
  <c r="U18" i="5" s="1"/>
  <c r="Y18" i="5"/>
  <c r="W18" i="5"/>
  <c r="P18" i="5"/>
  <c r="U146" i="5" s="1"/>
  <c r="N927" i="4"/>
  <c r="L927" i="4"/>
  <c r="K927" i="4"/>
  <c r="M927" i="4" s="1"/>
  <c r="P925" i="4"/>
  <c r="Q924" i="4"/>
  <c r="Q925" i="4" s="1"/>
  <c r="R919" i="4"/>
  <c r="Q919" i="4"/>
  <c r="O919" i="4"/>
  <c r="R918" i="4"/>
  <c r="Q918" i="4"/>
  <c r="O918" i="4"/>
  <c r="Q917" i="4"/>
  <c r="R917" i="4" s="1"/>
  <c r="O917" i="4"/>
  <c r="Q916" i="4"/>
  <c r="R916" i="4" s="1"/>
  <c r="O916" i="4"/>
  <c r="Q915" i="4"/>
  <c r="R915" i="4" s="1"/>
  <c r="O915" i="4"/>
  <c r="Q914" i="4"/>
  <c r="R914" i="4" s="1"/>
  <c r="O914" i="4"/>
  <c r="Q913" i="4"/>
  <c r="R913" i="4" s="1"/>
  <c r="O913" i="4"/>
  <c r="O912" i="4"/>
  <c r="P911" i="4"/>
  <c r="S913" i="4" s="1"/>
  <c r="N905" i="4"/>
  <c r="L905" i="4"/>
  <c r="K905" i="4"/>
  <c r="M905" i="4" s="1"/>
  <c r="P903" i="4"/>
  <c r="Q902" i="4"/>
  <c r="Q903" i="4" s="1"/>
  <c r="R897" i="4"/>
  <c r="Q897" i="4"/>
  <c r="O897" i="4"/>
  <c r="Q896" i="4"/>
  <c r="R896" i="4" s="1"/>
  <c r="O896" i="4"/>
  <c r="Q895" i="4"/>
  <c r="R895" i="4" s="1"/>
  <c r="O895" i="4"/>
  <c r="Q894" i="4"/>
  <c r="R894" i="4" s="1"/>
  <c r="O894" i="4"/>
  <c r="Q893" i="4"/>
  <c r="R893" i="4" s="1"/>
  <c r="O893" i="4"/>
  <c r="Q892" i="4"/>
  <c r="R892" i="4" s="1"/>
  <c r="O892" i="4"/>
  <c r="Q891" i="4"/>
  <c r="R891" i="4" s="1"/>
  <c r="O891" i="4"/>
  <c r="O890" i="4"/>
  <c r="P889" i="4"/>
  <c r="S891" i="4" s="1"/>
  <c r="L883" i="4"/>
  <c r="K883" i="4"/>
  <c r="M883" i="4" s="1"/>
  <c r="N883" i="4" s="1"/>
  <c r="P881" i="4"/>
  <c r="Q880" i="4"/>
  <c r="Q881" i="4" s="1"/>
  <c r="Q875" i="4"/>
  <c r="R875" i="4" s="1"/>
  <c r="O875" i="4"/>
  <c r="Q874" i="4"/>
  <c r="R874" i="4" s="1"/>
  <c r="O874" i="4"/>
  <c r="Q873" i="4"/>
  <c r="R873" i="4" s="1"/>
  <c r="O873" i="4"/>
  <c r="Q872" i="4"/>
  <c r="R872" i="4" s="1"/>
  <c r="O872" i="4"/>
  <c r="Q871" i="4"/>
  <c r="R871" i="4" s="1"/>
  <c r="O871" i="4"/>
  <c r="Q870" i="4"/>
  <c r="R870" i="4" s="1"/>
  <c r="O870" i="4"/>
  <c r="Q869" i="4"/>
  <c r="R869" i="4" s="1"/>
  <c r="O869" i="4"/>
  <c r="O868" i="4"/>
  <c r="P867" i="4"/>
  <c r="L861" i="4"/>
  <c r="K861" i="4"/>
  <c r="M861" i="4" s="1"/>
  <c r="P859" i="4"/>
  <c r="Q858" i="4"/>
  <c r="Q859" i="4" s="1"/>
  <c r="Q853" i="4"/>
  <c r="R853" i="4" s="1"/>
  <c r="O853" i="4"/>
  <c r="Q852" i="4"/>
  <c r="R852" i="4" s="1"/>
  <c r="O852" i="4"/>
  <c r="Q851" i="4"/>
  <c r="R851" i="4" s="1"/>
  <c r="O851" i="4"/>
  <c r="Q850" i="4"/>
  <c r="R850" i="4" s="1"/>
  <c r="O850" i="4"/>
  <c r="Q849" i="4"/>
  <c r="R849" i="4" s="1"/>
  <c r="O849" i="4"/>
  <c r="Q848" i="4"/>
  <c r="R848" i="4" s="1"/>
  <c r="O848" i="4"/>
  <c r="Q847" i="4"/>
  <c r="R847" i="4" s="1"/>
  <c r="O847" i="4"/>
  <c r="O846" i="4"/>
  <c r="P845" i="4"/>
  <c r="S847" i="4" s="1"/>
  <c r="L839" i="4"/>
  <c r="K839" i="4"/>
  <c r="M839" i="4" s="1"/>
  <c r="N839" i="4" s="1"/>
  <c r="P837" i="4"/>
  <c r="Q836" i="4"/>
  <c r="Q837" i="4" s="1"/>
  <c r="Q831" i="4"/>
  <c r="R831" i="4" s="1"/>
  <c r="O831" i="4"/>
  <c r="Q830" i="4"/>
  <c r="R830" i="4" s="1"/>
  <c r="O830" i="4"/>
  <c r="Q829" i="4"/>
  <c r="R829" i="4" s="1"/>
  <c r="O829" i="4"/>
  <c r="Q828" i="4"/>
  <c r="R828" i="4" s="1"/>
  <c r="O828" i="4"/>
  <c r="Q827" i="4"/>
  <c r="R827" i="4" s="1"/>
  <c r="O827" i="4"/>
  <c r="Q826" i="4"/>
  <c r="R826" i="4" s="1"/>
  <c r="O826" i="4"/>
  <c r="Q825" i="4"/>
  <c r="R825" i="4" s="1"/>
  <c r="O825" i="4"/>
  <c r="O824" i="4"/>
  <c r="P823" i="4"/>
  <c r="S825" i="4" s="1"/>
  <c r="L817" i="4"/>
  <c r="K817" i="4"/>
  <c r="M817" i="4" s="1"/>
  <c r="P815" i="4"/>
  <c r="Q815" i="4"/>
  <c r="Q809" i="4"/>
  <c r="R809" i="4" s="1"/>
  <c r="O809" i="4"/>
  <c r="Q808" i="4"/>
  <c r="R808" i="4" s="1"/>
  <c r="O808" i="4"/>
  <c r="Q807" i="4"/>
  <c r="R807" i="4" s="1"/>
  <c r="O807" i="4"/>
  <c r="Q806" i="4"/>
  <c r="R806" i="4" s="1"/>
  <c r="O806" i="4"/>
  <c r="Q805" i="4"/>
  <c r="R805" i="4" s="1"/>
  <c r="O805" i="4"/>
  <c r="Q804" i="4"/>
  <c r="R804" i="4" s="1"/>
  <c r="O804" i="4"/>
  <c r="Q803" i="4"/>
  <c r="R803" i="4" s="1"/>
  <c r="O803" i="4"/>
  <c r="O802" i="4"/>
  <c r="P801" i="4"/>
  <c r="Q802" i="4" s="1"/>
  <c r="R802" i="4" s="1"/>
  <c r="L795" i="4"/>
  <c r="K795" i="4"/>
  <c r="P793" i="4"/>
  <c r="Q787" i="4"/>
  <c r="R787" i="4" s="1"/>
  <c r="O787" i="4"/>
  <c r="Q786" i="4"/>
  <c r="R786" i="4" s="1"/>
  <c r="O786" i="4"/>
  <c r="Q785" i="4"/>
  <c r="R785" i="4" s="1"/>
  <c r="O785" i="4"/>
  <c r="Q784" i="4"/>
  <c r="R784" i="4" s="1"/>
  <c r="O784" i="4"/>
  <c r="Q783" i="4"/>
  <c r="R783" i="4" s="1"/>
  <c r="O783" i="4"/>
  <c r="Q782" i="4"/>
  <c r="R782" i="4" s="1"/>
  <c r="O782" i="4"/>
  <c r="Q781" i="4"/>
  <c r="R781" i="4" s="1"/>
  <c r="O781" i="4"/>
  <c r="O780" i="4"/>
  <c r="P779" i="4"/>
  <c r="L773" i="4"/>
  <c r="K773" i="4"/>
  <c r="P771" i="4"/>
  <c r="Q765" i="4"/>
  <c r="R765" i="4" s="1"/>
  <c r="O765" i="4"/>
  <c r="Q764" i="4"/>
  <c r="R764" i="4" s="1"/>
  <c r="O764" i="4"/>
  <c r="Q763" i="4"/>
  <c r="R763" i="4" s="1"/>
  <c r="O763" i="4"/>
  <c r="Q762" i="4"/>
  <c r="R762" i="4" s="1"/>
  <c r="O762" i="4"/>
  <c r="Q761" i="4"/>
  <c r="R761" i="4" s="1"/>
  <c r="O761" i="4"/>
  <c r="Q760" i="4"/>
  <c r="R760" i="4" s="1"/>
  <c r="O760" i="4"/>
  <c r="Q759" i="4"/>
  <c r="R759" i="4" s="1"/>
  <c r="O759" i="4"/>
  <c r="O758" i="4"/>
  <c r="P757" i="4"/>
  <c r="S759" i="4" s="1"/>
  <c r="L751" i="4"/>
  <c r="K751" i="4"/>
  <c r="P749" i="4"/>
  <c r="Q743" i="4"/>
  <c r="R743" i="4" s="1"/>
  <c r="O743" i="4"/>
  <c r="Q742" i="4"/>
  <c r="R742" i="4" s="1"/>
  <c r="O742" i="4"/>
  <c r="Q741" i="4"/>
  <c r="R741" i="4" s="1"/>
  <c r="O741" i="4"/>
  <c r="Q740" i="4"/>
  <c r="R740" i="4" s="1"/>
  <c r="O740" i="4"/>
  <c r="Q739" i="4"/>
  <c r="R739" i="4" s="1"/>
  <c r="O739" i="4"/>
  <c r="Q738" i="4"/>
  <c r="R738" i="4" s="1"/>
  <c r="O738" i="4"/>
  <c r="Q737" i="4"/>
  <c r="R737" i="4" s="1"/>
  <c r="O737" i="4"/>
  <c r="O736" i="4"/>
  <c r="P735" i="4"/>
  <c r="S737" i="4" s="1"/>
  <c r="L729" i="4"/>
  <c r="K729" i="4"/>
  <c r="P727" i="4"/>
  <c r="Q720" i="4"/>
  <c r="R720" i="4" s="1"/>
  <c r="O720" i="4"/>
  <c r="Q719" i="4"/>
  <c r="R719" i="4" s="1"/>
  <c r="O719" i="4"/>
  <c r="Q718" i="4"/>
  <c r="R718" i="4" s="1"/>
  <c r="O718" i="4"/>
  <c r="Q717" i="4"/>
  <c r="R717" i="4" s="1"/>
  <c r="O717" i="4"/>
  <c r="Q716" i="4"/>
  <c r="R716" i="4" s="1"/>
  <c r="O716" i="4"/>
  <c r="Q715" i="4"/>
  <c r="R715" i="4" s="1"/>
  <c r="O715" i="4"/>
  <c r="Q714" i="4"/>
  <c r="R714" i="4" s="1"/>
  <c r="O714" i="4"/>
  <c r="O713" i="4"/>
  <c r="P712" i="4"/>
  <c r="S714" i="4" s="1"/>
  <c r="L706" i="4"/>
  <c r="M706" i="4"/>
  <c r="N706" i="4" s="1"/>
  <c r="Q704" i="4"/>
  <c r="P704" i="4"/>
  <c r="Q697" i="4"/>
  <c r="R697" i="4" s="1"/>
  <c r="O697" i="4"/>
  <c r="Q696" i="4"/>
  <c r="R696" i="4" s="1"/>
  <c r="O696" i="4"/>
  <c r="Q695" i="4"/>
  <c r="R695" i="4" s="1"/>
  <c r="O695" i="4"/>
  <c r="Q694" i="4"/>
  <c r="R694" i="4" s="1"/>
  <c r="O694" i="4"/>
  <c r="Q693" i="4"/>
  <c r="R693" i="4" s="1"/>
  <c r="O693" i="4"/>
  <c r="Q692" i="4"/>
  <c r="R692" i="4" s="1"/>
  <c r="O692" i="4"/>
  <c r="Q691" i="4"/>
  <c r="R691" i="4" s="1"/>
  <c r="O691" i="4"/>
  <c r="O690" i="4"/>
  <c r="P689" i="4"/>
  <c r="L683" i="4"/>
  <c r="K683" i="4"/>
  <c r="M683" i="4" s="1"/>
  <c r="P681" i="4"/>
  <c r="Q680" i="4"/>
  <c r="Q681" i="4" s="1"/>
  <c r="Q674" i="4"/>
  <c r="R674" i="4" s="1"/>
  <c r="O674" i="4"/>
  <c r="Q673" i="4"/>
  <c r="R673" i="4" s="1"/>
  <c r="O673" i="4"/>
  <c r="Q672" i="4"/>
  <c r="R672" i="4" s="1"/>
  <c r="O672" i="4"/>
  <c r="Q671" i="4"/>
  <c r="R671" i="4" s="1"/>
  <c r="O671" i="4"/>
  <c r="Q670" i="4"/>
  <c r="R670" i="4" s="1"/>
  <c r="O670" i="4"/>
  <c r="Q669" i="4"/>
  <c r="R669" i="4" s="1"/>
  <c r="O669" i="4"/>
  <c r="Q668" i="4"/>
  <c r="R668" i="4" s="1"/>
  <c r="O668" i="4"/>
  <c r="O667" i="4"/>
  <c r="P666" i="4"/>
  <c r="T668" i="4" s="1"/>
  <c r="L660" i="4"/>
  <c r="K660" i="4"/>
  <c r="M660" i="4" s="1"/>
  <c r="P658" i="4"/>
  <c r="Q651" i="4"/>
  <c r="R651" i="4" s="1"/>
  <c r="O651" i="4"/>
  <c r="Q650" i="4"/>
  <c r="R650" i="4" s="1"/>
  <c r="O650" i="4"/>
  <c r="Q649" i="4"/>
  <c r="R649" i="4" s="1"/>
  <c r="O649" i="4"/>
  <c r="Q648" i="4"/>
  <c r="R648" i="4" s="1"/>
  <c r="O648" i="4"/>
  <c r="Q647" i="4"/>
  <c r="R647" i="4" s="1"/>
  <c r="O647" i="4"/>
  <c r="Q646" i="4"/>
  <c r="R646" i="4" s="1"/>
  <c r="O646" i="4"/>
  <c r="Q645" i="4"/>
  <c r="R645" i="4" s="1"/>
  <c r="O645" i="4"/>
  <c r="O644" i="4"/>
  <c r="P643" i="4"/>
  <c r="T645" i="4" s="1"/>
  <c r="L637" i="4"/>
  <c r="K637" i="4"/>
  <c r="M637" i="4" s="1"/>
  <c r="P635" i="4"/>
  <c r="Q628" i="4"/>
  <c r="R628" i="4" s="1"/>
  <c r="O628" i="4"/>
  <c r="Q627" i="4"/>
  <c r="R627" i="4" s="1"/>
  <c r="O627" i="4"/>
  <c r="Q626" i="4"/>
  <c r="R626" i="4" s="1"/>
  <c r="O626" i="4"/>
  <c r="Q625" i="4"/>
  <c r="R625" i="4" s="1"/>
  <c r="O625" i="4"/>
  <c r="Q624" i="4"/>
  <c r="R624" i="4" s="1"/>
  <c r="O624" i="4"/>
  <c r="Q623" i="4"/>
  <c r="R623" i="4" s="1"/>
  <c r="O623" i="4"/>
  <c r="Q622" i="4"/>
  <c r="R622" i="4" s="1"/>
  <c r="O622" i="4"/>
  <c r="O621" i="4"/>
  <c r="P620" i="4"/>
  <c r="Q621" i="4" s="1"/>
  <c r="R621" i="4" s="1"/>
  <c r="L614" i="4"/>
  <c r="K614" i="4"/>
  <c r="P612" i="4"/>
  <c r="Q605" i="4"/>
  <c r="R605" i="4" s="1"/>
  <c r="O605" i="4"/>
  <c r="Q604" i="4"/>
  <c r="R604" i="4" s="1"/>
  <c r="O604" i="4"/>
  <c r="Q603" i="4"/>
  <c r="R603" i="4" s="1"/>
  <c r="O603" i="4"/>
  <c r="Q602" i="4"/>
  <c r="R602" i="4" s="1"/>
  <c r="O602" i="4"/>
  <c r="Q601" i="4"/>
  <c r="R601" i="4" s="1"/>
  <c r="O601" i="4"/>
  <c r="Q600" i="4"/>
  <c r="R600" i="4" s="1"/>
  <c r="O600" i="4"/>
  <c r="Q599" i="4"/>
  <c r="R599" i="4" s="1"/>
  <c r="O599" i="4"/>
  <c r="O598" i="4"/>
  <c r="P597" i="4"/>
  <c r="L591" i="4"/>
  <c r="K591" i="4"/>
  <c r="P589" i="4"/>
  <c r="Q582" i="4"/>
  <c r="R582" i="4" s="1"/>
  <c r="O582" i="4"/>
  <c r="Q581" i="4"/>
  <c r="R581" i="4" s="1"/>
  <c r="O581" i="4"/>
  <c r="Q580" i="4"/>
  <c r="R580" i="4" s="1"/>
  <c r="O580" i="4"/>
  <c r="Q579" i="4"/>
  <c r="R579" i="4" s="1"/>
  <c r="O579" i="4"/>
  <c r="Q578" i="4"/>
  <c r="R578" i="4" s="1"/>
  <c r="O578" i="4"/>
  <c r="Q577" i="4"/>
  <c r="R577" i="4" s="1"/>
  <c r="O577" i="4"/>
  <c r="Q576" i="4"/>
  <c r="R576" i="4" s="1"/>
  <c r="O576" i="4"/>
  <c r="O575" i="4"/>
  <c r="P574" i="4"/>
  <c r="T576" i="4" s="1"/>
  <c r="L568" i="4"/>
  <c r="K568" i="4"/>
  <c r="P566" i="4"/>
  <c r="Q559" i="4"/>
  <c r="R559" i="4" s="1"/>
  <c r="O559" i="4"/>
  <c r="Q558" i="4"/>
  <c r="R558" i="4" s="1"/>
  <c r="O558" i="4"/>
  <c r="Q557" i="4"/>
  <c r="R557" i="4" s="1"/>
  <c r="O557" i="4"/>
  <c r="Q556" i="4"/>
  <c r="R556" i="4" s="1"/>
  <c r="O556" i="4"/>
  <c r="Q555" i="4"/>
  <c r="R555" i="4" s="1"/>
  <c r="O555" i="4"/>
  <c r="Q554" i="4"/>
  <c r="R554" i="4" s="1"/>
  <c r="O554" i="4"/>
  <c r="Q553" i="4"/>
  <c r="R553" i="4" s="1"/>
  <c r="O553" i="4"/>
  <c r="O552" i="4"/>
  <c r="P551" i="4"/>
  <c r="T553" i="4" s="1"/>
  <c r="L545" i="4"/>
  <c r="K545" i="4"/>
  <c r="M545" i="4" s="1"/>
  <c r="P543" i="4"/>
  <c r="Q536" i="4"/>
  <c r="R536" i="4" s="1"/>
  <c r="O536" i="4"/>
  <c r="Q535" i="4"/>
  <c r="R535" i="4" s="1"/>
  <c r="O535" i="4"/>
  <c r="Q534" i="4"/>
  <c r="R534" i="4" s="1"/>
  <c r="O534" i="4"/>
  <c r="Q533" i="4"/>
  <c r="R533" i="4" s="1"/>
  <c r="O533" i="4"/>
  <c r="Q532" i="4"/>
  <c r="R532" i="4" s="1"/>
  <c r="O532" i="4"/>
  <c r="Q531" i="4"/>
  <c r="R531" i="4" s="1"/>
  <c r="O531" i="4"/>
  <c r="T530" i="4"/>
  <c r="Q530" i="4"/>
  <c r="R530" i="4" s="1"/>
  <c r="O530" i="4"/>
  <c r="O529" i="4"/>
  <c r="P528" i="4"/>
  <c r="Q529" i="4" s="1"/>
  <c r="R529" i="4" s="1"/>
  <c r="L522" i="4"/>
  <c r="K522" i="4"/>
  <c r="P520" i="4"/>
  <c r="Q513" i="4"/>
  <c r="R513" i="4" s="1"/>
  <c r="O513" i="4"/>
  <c r="Q512" i="4"/>
  <c r="R512" i="4" s="1"/>
  <c r="O512" i="4"/>
  <c r="Q511" i="4"/>
  <c r="R511" i="4" s="1"/>
  <c r="O511" i="4"/>
  <c r="Q510" i="4"/>
  <c r="R510" i="4" s="1"/>
  <c r="O510" i="4"/>
  <c r="Q509" i="4"/>
  <c r="R509" i="4" s="1"/>
  <c r="O509" i="4"/>
  <c r="Q508" i="4"/>
  <c r="R508" i="4" s="1"/>
  <c r="O508" i="4"/>
  <c r="Q507" i="4"/>
  <c r="R507" i="4" s="1"/>
  <c r="O507" i="4"/>
  <c r="O506" i="4"/>
  <c r="P505" i="4"/>
  <c r="L499" i="4"/>
  <c r="K499" i="4"/>
  <c r="M499" i="4" s="1"/>
  <c r="N499" i="4" s="1"/>
  <c r="P497" i="4"/>
  <c r="Q490" i="4"/>
  <c r="R490" i="4" s="1"/>
  <c r="O490" i="4"/>
  <c r="Q489" i="4"/>
  <c r="R489" i="4" s="1"/>
  <c r="O489" i="4"/>
  <c r="Q488" i="4"/>
  <c r="R488" i="4" s="1"/>
  <c r="O488" i="4"/>
  <c r="Q487" i="4"/>
  <c r="R487" i="4" s="1"/>
  <c r="O487" i="4"/>
  <c r="Q486" i="4"/>
  <c r="R486" i="4" s="1"/>
  <c r="O486" i="4"/>
  <c r="Q485" i="4"/>
  <c r="R485" i="4" s="1"/>
  <c r="O485" i="4"/>
  <c r="Q484" i="4"/>
  <c r="R484" i="4" s="1"/>
  <c r="O484" i="4"/>
  <c r="O483" i="4"/>
  <c r="P482" i="4"/>
  <c r="S484" i="4" s="1"/>
  <c r="L476" i="4"/>
  <c r="K476" i="4"/>
  <c r="M476" i="4" s="1"/>
  <c r="P474" i="4"/>
  <c r="Q467" i="4"/>
  <c r="R467" i="4" s="1"/>
  <c r="O467" i="4"/>
  <c r="Q466" i="4"/>
  <c r="R466" i="4" s="1"/>
  <c r="O466" i="4"/>
  <c r="Q465" i="4"/>
  <c r="R465" i="4" s="1"/>
  <c r="O465" i="4"/>
  <c r="Q464" i="4"/>
  <c r="R464" i="4" s="1"/>
  <c r="O464" i="4"/>
  <c r="Q463" i="4"/>
  <c r="R463" i="4" s="1"/>
  <c r="O463" i="4"/>
  <c r="Q462" i="4"/>
  <c r="R462" i="4" s="1"/>
  <c r="O462" i="4"/>
  <c r="Q461" i="4"/>
  <c r="R461" i="4" s="1"/>
  <c r="O461" i="4"/>
  <c r="O460" i="4"/>
  <c r="P459" i="4"/>
  <c r="S461" i="4" s="1"/>
  <c r="L453" i="4"/>
  <c r="K453" i="4"/>
  <c r="Q450" i="4" s="1"/>
  <c r="Q451" i="4" s="1"/>
  <c r="P451" i="4"/>
  <c r="Q444" i="4"/>
  <c r="R444" i="4" s="1"/>
  <c r="O444" i="4"/>
  <c r="Q443" i="4"/>
  <c r="R443" i="4" s="1"/>
  <c r="O443" i="4"/>
  <c r="Q442" i="4"/>
  <c r="R442" i="4" s="1"/>
  <c r="O442" i="4"/>
  <c r="Q441" i="4"/>
  <c r="R441" i="4" s="1"/>
  <c r="O441" i="4"/>
  <c r="Q440" i="4"/>
  <c r="R440" i="4" s="1"/>
  <c r="O440" i="4"/>
  <c r="Q439" i="4"/>
  <c r="R439" i="4" s="1"/>
  <c r="O439" i="4"/>
  <c r="Q438" i="4"/>
  <c r="R438" i="4" s="1"/>
  <c r="O438" i="4"/>
  <c r="O437" i="4"/>
  <c r="P436" i="4"/>
  <c r="S438" i="4" s="1"/>
  <c r="L430" i="4"/>
  <c r="K430" i="4"/>
  <c r="P428" i="4"/>
  <c r="Q421" i="4"/>
  <c r="R421" i="4" s="1"/>
  <c r="O421" i="4"/>
  <c r="Q420" i="4"/>
  <c r="R420" i="4" s="1"/>
  <c r="O420" i="4"/>
  <c r="Q419" i="4"/>
  <c r="R419" i="4" s="1"/>
  <c r="O419" i="4"/>
  <c r="Q418" i="4"/>
  <c r="R418" i="4" s="1"/>
  <c r="O418" i="4"/>
  <c r="Q417" i="4"/>
  <c r="R417" i="4" s="1"/>
  <c r="O417" i="4"/>
  <c r="Q416" i="4"/>
  <c r="R416" i="4" s="1"/>
  <c r="O416" i="4"/>
  <c r="Q415" i="4"/>
  <c r="R415" i="4" s="1"/>
  <c r="O415" i="4"/>
  <c r="O414" i="4"/>
  <c r="P413" i="4"/>
  <c r="L407" i="4"/>
  <c r="K407" i="4"/>
  <c r="M407" i="4" s="1"/>
  <c r="P405" i="4"/>
  <c r="Q398" i="4"/>
  <c r="R398" i="4" s="1"/>
  <c r="O398" i="4"/>
  <c r="Q397" i="4"/>
  <c r="R397" i="4" s="1"/>
  <c r="O397" i="4"/>
  <c r="Q396" i="4"/>
  <c r="R396" i="4" s="1"/>
  <c r="O396" i="4"/>
  <c r="Q395" i="4"/>
  <c r="R395" i="4" s="1"/>
  <c r="O395" i="4"/>
  <c r="Q394" i="4"/>
  <c r="R394" i="4" s="1"/>
  <c r="O394" i="4"/>
  <c r="Q393" i="4"/>
  <c r="R393" i="4" s="1"/>
  <c r="O393" i="4"/>
  <c r="Q392" i="4"/>
  <c r="R392" i="4" s="1"/>
  <c r="O392" i="4"/>
  <c r="O391" i="4"/>
  <c r="P390" i="4"/>
  <c r="S392" i="4" s="1"/>
  <c r="L384" i="4"/>
  <c r="K384" i="4"/>
  <c r="P382" i="4"/>
  <c r="Q375" i="4"/>
  <c r="R375" i="4" s="1"/>
  <c r="O375" i="4"/>
  <c r="Q374" i="4"/>
  <c r="R374" i="4" s="1"/>
  <c r="O374" i="4"/>
  <c r="Q373" i="4"/>
  <c r="R373" i="4" s="1"/>
  <c r="O373" i="4"/>
  <c r="Q372" i="4"/>
  <c r="R372" i="4" s="1"/>
  <c r="O372" i="4"/>
  <c r="Q371" i="4"/>
  <c r="R371" i="4" s="1"/>
  <c r="O371" i="4"/>
  <c r="Q370" i="4"/>
  <c r="R370" i="4" s="1"/>
  <c r="O370" i="4"/>
  <c r="Q369" i="4"/>
  <c r="R369" i="4" s="1"/>
  <c r="O369" i="4"/>
  <c r="O368" i="4"/>
  <c r="P367" i="4"/>
  <c r="Q368" i="4" s="1"/>
  <c r="R368" i="4" s="1"/>
  <c r="L361" i="4"/>
  <c r="K361" i="4"/>
  <c r="M361" i="4" s="1"/>
  <c r="T359" i="4"/>
  <c r="Q358" i="4"/>
  <c r="R358" i="4" s="1"/>
  <c r="O358" i="4"/>
  <c r="Q357" i="4"/>
  <c r="R357" i="4" s="1"/>
  <c r="O357" i="4"/>
  <c r="Q356" i="4"/>
  <c r="R356" i="4" s="1"/>
  <c r="O356" i="4"/>
  <c r="Q355" i="4"/>
  <c r="R355" i="4" s="1"/>
  <c r="O355" i="4"/>
  <c r="Q354" i="4"/>
  <c r="R354" i="4" s="1"/>
  <c r="O354" i="4"/>
  <c r="Q353" i="4"/>
  <c r="R353" i="4" s="1"/>
  <c r="O353" i="4"/>
  <c r="Q352" i="4"/>
  <c r="R352" i="4" s="1"/>
  <c r="O352" i="4"/>
  <c r="O351" i="4"/>
  <c r="P350" i="4"/>
  <c r="AR161" i="4" s="1"/>
  <c r="L346" i="4"/>
  <c r="K346" i="4"/>
  <c r="U342" i="4" s="1"/>
  <c r="U343" i="4" s="1"/>
  <c r="T343" i="4"/>
  <c r="Q342" i="4"/>
  <c r="R342" i="4" s="1"/>
  <c r="O342" i="4"/>
  <c r="Q341" i="4"/>
  <c r="R341" i="4" s="1"/>
  <c r="O341" i="4"/>
  <c r="Q340" i="4"/>
  <c r="R340" i="4" s="1"/>
  <c r="O340" i="4"/>
  <c r="Q339" i="4"/>
  <c r="R339" i="4" s="1"/>
  <c r="O339" i="4"/>
  <c r="Q338" i="4"/>
  <c r="R338" i="4" s="1"/>
  <c r="O338" i="4"/>
  <c r="Q337" i="4"/>
  <c r="R337" i="4" s="1"/>
  <c r="O337" i="4"/>
  <c r="Q336" i="4"/>
  <c r="R336" i="4" s="1"/>
  <c r="O336" i="4"/>
  <c r="O335" i="4"/>
  <c r="P334" i="4"/>
  <c r="AQ161" i="4" s="1"/>
  <c r="L330" i="4"/>
  <c r="K330" i="4"/>
  <c r="U325" i="4" s="1"/>
  <c r="U326" i="4" s="1"/>
  <c r="T326" i="4"/>
  <c r="Q325" i="4"/>
  <c r="R325" i="4" s="1"/>
  <c r="O325" i="4"/>
  <c r="Q324" i="4"/>
  <c r="R324" i="4" s="1"/>
  <c r="O324" i="4"/>
  <c r="Q323" i="4"/>
  <c r="R323" i="4" s="1"/>
  <c r="O323" i="4"/>
  <c r="Q322" i="4"/>
  <c r="R322" i="4" s="1"/>
  <c r="O322" i="4"/>
  <c r="Q321" i="4"/>
  <c r="R321" i="4" s="1"/>
  <c r="O321" i="4"/>
  <c r="Q320" i="4"/>
  <c r="R320" i="4" s="1"/>
  <c r="O320" i="4"/>
  <c r="Q319" i="4"/>
  <c r="R319" i="4" s="1"/>
  <c r="O319" i="4"/>
  <c r="O318" i="4"/>
  <c r="P317" i="4"/>
  <c r="Q318" i="4" s="1"/>
  <c r="R318" i="4" s="1"/>
  <c r="L313" i="4"/>
  <c r="K313" i="4"/>
  <c r="M313" i="4" s="1"/>
  <c r="N313" i="4" s="1"/>
  <c r="T308" i="4"/>
  <c r="Q307" i="4"/>
  <c r="R307" i="4" s="1"/>
  <c r="O307" i="4"/>
  <c r="Q306" i="4"/>
  <c r="R306" i="4" s="1"/>
  <c r="O306" i="4"/>
  <c r="Q305" i="4"/>
  <c r="R305" i="4" s="1"/>
  <c r="O305" i="4"/>
  <c r="Q304" i="4"/>
  <c r="R304" i="4" s="1"/>
  <c r="O304" i="4"/>
  <c r="Q303" i="4"/>
  <c r="R303" i="4" s="1"/>
  <c r="O303" i="4"/>
  <c r="Q302" i="4"/>
  <c r="R302" i="4" s="1"/>
  <c r="O302" i="4"/>
  <c r="Q301" i="4"/>
  <c r="R301" i="4" s="1"/>
  <c r="O301" i="4"/>
  <c r="O300" i="4"/>
  <c r="P299" i="4"/>
  <c r="AO161" i="4" s="1"/>
  <c r="L295" i="4"/>
  <c r="K295" i="4"/>
  <c r="U290" i="4" s="1"/>
  <c r="U291" i="4" s="1"/>
  <c r="T291" i="4"/>
  <c r="Q290" i="4"/>
  <c r="R290" i="4" s="1"/>
  <c r="O290" i="4"/>
  <c r="Q289" i="4"/>
  <c r="R289" i="4" s="1"/>
  <c r="O289" i="4"/>
  <c r="Q288" i="4"/>
  <c r="R288" i="4" s="1"/>
  <c r="O288" i="4"/>
  <c r="Q287" i="4"/>
  <c r="R287" i="4" s="1"/>
  <c r="O287" i="4"/>
  <c r="Q286" i="4"/>
  <c r="R286" i="4" s="1"/>
  <c r="O286" i="4"/>
  <c r="Q285" i="4"/>
  <c r="R285" i="4" s="1"/>
  <c r="O285" i="4"/>
  <c r="Q284" i="4"/>
  <c r="R284" i="4" s="1"/>
  <c r="O284" i="4"/>
  <c r="O283" i="4"/>
  <c r="P282" i="4"/>
  <c r="Q283" i="4" s="1"/>
  <c r="R283" i="4" s="1"/>
  <c r="L278" i="4"/>
  <c r="K278" i="4"/>
  <c r="U272" i="4" s="1"/>
  <c r="U273" i="4" s="1"/>
  <c r="T273" i="4"/>
  <c r="Q272" i="4"/>
  <c r="R272" i="4" s="1"/>
  <c r="O272" i="4"/>
  <c r="Q271" i="4"/>
  <c r="R271" i="4" s="1"/>
  <c r="O271" i="4"/>
  <c r="Q270" i="4"/>
  <c r="R270" i="4" s="1"/>
  <c r="O270" i="4"/>
  <c r="Q268" i="4"/>
  <c r="R268" i="4" s="1"/>
  <c r="O268" i="4"/>
  <c r="Q267" i="4"/>
  <c r="R267" i="4" s="1"/>
  <c r="O267" i="4"/>
  <c r="Q266" i="4"/>
  <c r="R266" i="4" s="1"/>
  <c r="O266" i="4"/>
  <c r="O265" i="4"/>
  <c r="P264" i="4"/>
  <c r="Q265" i="4" s="1"/>
  <c r="R265" i="4" s="1"/>
  <c r="L260" i="4"/>
  <c r="K260" i="4"/>
  <c r="M260" i="4" s="1"/>
  <c r="N260" i="4" s="1"/>
  <c r="Q254" i="4"/>
  <c r="R254" i="4" s="1"/>
  <c r="O254" i="4"/>
  <c r="Q253" i="4"/>
  <c r="R253" i="4" s="1"/>
  <c r="O253" i="4"/>
  <c r="Q252" i="4"/>
  <c r="R252" i="4" s="1"/>
  <c r="O252" i="4"/>
  <c r="Q251" i="4"/>
  <c r="R251" i="4" s="1"/>
  <c r="O251" i="4"/>
  <c r="Q250" i="4"/>
  <c r="R250" i="4" s="1"/>
  <c r="O250" i="4"/>
  <c r="Q249" i="4"/>
  <c r="R249" i="4" s="1"/>
  <c r="O249" i="4"/>
  <c r="Q248" i="4"/>
  <c r="R248" i="4" s="1"/>
  <c r="O248" i="4"/>
  <c r="O247" i="4"/>
  <c r="P246" i="4"/>
  <c r="Q247" i="4" s="1"/>
  <c r="R247" i="4" s="1"/>
  <c r="L242" i="4"/>
  <c r="K242" i="4"/>
  <c r="M242" i="4" s="1"/>
  <c r="Q236" i="4"/>
  <c r="R236" i="4" s="1"/>
  <c r="O236" i="4"/>
  <c r="Q235" i="4"/>
  <c r="R235" i="4" s="1"/>
  <c r="O235" i="4"/>
  <c r="Q234" i="4"/>
  <c r="R234" i="4" s="1"/>
  <c r="O234" i="4"/>
  <c r="Q233" i="4"/>
  <c r="R233" i="4" s="1"/>
  <c r="O233" i="4"/>
  <c r="Q232" i="4"/>
  <c r="R232" i="4" s="1"/>
  <c r="O232" i="4"/>
  <c r="Q231" i="4"/>
  <c r="R231" i="4" s="1"/>
  <c r="O231" i="4"/>
  <c r="Q230" i="4"/>
  <c r="R230" i="4" s="1"/>
  <c r="O230" i="4"/>
  <c r="O229" i="4"/>
  <c r="P228" i="4"/>
  <c r="L224" i="4"/>
  <c r="K224" i="4"/>
  <c r="M224" i="4" s="1"/>
  <c r="N224" i="4" s="1"/>
  <c r="Q219" i="4"/>
  <c r="R219" i="4" s="1"/>
  <c r="O219" i="4"/>
  <c r="Q218" i="4"/>
  <c r="R218" i="4" s="1"/>
  <c r="O218" i="4"/>
  <c r="Q217" i="4"/>
  <c r="R217" i="4" s="1"/>
  <c r="O217" i="4"/>
  <c r="Q216" i="4"/>
  <c r="R216" i="4" s="1"/>
  <c r="O216" i="4"/>
  <c r="Q215" i="4"/>
  <c r="R215" i="4" s="1"/>
  <c r="O215" i="4"/>
  <c r="Q214" i="4"/>
  <c r="R214" i="4" s="1"/>
  <c r="O214" i="4"/>
  <c r="Q213" i="4"/>
  <c r="R213" i="4" s="1"/>
  <c r="O213" i="4"/>
  <c r="O212" i="4"/>
  <c r="P211" i="4"/>
  <c r="AJ161" i="4" s="1"/>
  <c r="L207" i="4"/>
  <c r="K207" i="4"/>
  <c r="M207" i="4" s="1"/>
  <c r="Q202" i="4"/>
  <c r="R202" i="4" s="1"/>
  <c r="O202" i="4"/>
  <c r="Q201" i="4"/>
  <c r="R201" i="4" s="1"/>
  <c r="O201" i="4"/>
  <c r="Q200" i="4"/>
  <c r="R200" i="4" s="1"/>
  <c r="O200" i="4"/>
  <c r="Q199" i="4"/>
  <c r="R199" i="4" s="1"/>
  <c r="O199" i="4"/>
  <c r="Q198" i="4"/>
  <c r="R198" i="4" s="1"/>
  <c r="O198" i="4"/>
  <c r="Q197" i="4"/>
  <c r="R197" i="4" s="1"/>
  <c r="O197" i="4"/>
  <c r="Q196" i="4"/>
  <c r="R196" i="4" s="1"/>
  <c r="O196" i="4"/>
  <c r="O195" i="4"/>
  <c r="P194" i="4"/>
  <c r="Q195" i="4" s="1"/>
  <c r="R195" i="4" s="1"/>
  <c r="L190" i="4"/>
  <c r="K190" i="4"/>
  <c r="M190" i="4" s="1"/>
  <c r="Q185" i="4"/>
  <c r="R185" i="4" s="1"/>
  <c r="O185" i="4"/>
  <c r="Q184" i="4"/>
  <c r="R184" i="4" s="1"/>
  <c r="O184" i="4"/>
  <c r="Q183" i="4"/>
  <c r="R183" i="4" s="1"/>
  <c r="O183" i="4"/>
  <c r="Q182" i="4"/>
  <c r="R182" i="4" s="1"/>
  <c r="O182" i="4"/>
  <c r="Q181" i="4"/>
  <c r="R181" i="4" s="1"/>
  <c r="O181" i="4"/>
  <c r="Q180" i="4"/>
  <c r="R180" i="4" s="1"/>
  <c r="O180" i="4"/>
  <c r="Q179" i="4"/>
  <c r="R179" i="4" s="1"/>
  <c r="O179" i="4"/>
  <c r="O178" i="4"/>
  <c r="AH18" i="4" s="1"/>
  <c r="P177" i="4"/>
  <c r="L173" i="4"/>
  <c r="K173" i="4"/>
  <c r="M173" i="4" s="1"/>
  <c r="Q167" i="4"/>
  <c r="R167" i="4" s="1"/>
  <c r="O167" i="4"/>
  <c r="Q166" i="4"/>
  <c r="R166" i="4" s="1"/>
  <c r="O166" i="4"/>
  <c r="Q165" i="4"/>
  <c r="R165" i="4" s="1"/>
  <c r="O165" i="4"/>
  <c r="Q164" i="4"/>
  <c r="R164" i="4" s="1"/>
  <c r="O164" i="4"/>
  <c r="Q163" i="4"/>
  <c r="R163" i="4" s="1"/>
  <c r="O163" i="4"/>
  <c r="Q162" i="4"/>
  <c r="R162" i="4" s="1"/>
  <c r="O162" i="4"/>
  <c r="AM161" i="4"/>
  <c r="AF161" i="4"/>
  <c r="Q161" i="4"/>
  <c r="R161" i="4" s="1"/>
  <c r="AG136" i="4" s="1"/>
  <c r="O161" i="4"/>
  <c r="AG19" i="4" s="1"/>
  <c r="O160" i="4"/>
  <c r="AG18" i="4" s="1"/>
  <c r="P159" i="4"/>
  <c r="Q160" i="4" s="1"/>
  <c r="L155" i="4"/>
  <c r="K155" i="4"/>
  <c r="M155" i="4" s="1"/>
  <c r="Q148" i="4"/>
  <c r="R148" i="4" s="1"/>
  <c r="O148" i="4"/>
  <c r="Q147" i="4"/>
  <c r="R147" i="4" s="1"/>
  <c r="O147" i="4"/>
  <c r="Q146" i="4"/>
  <c r="R146" i="4" s="1"/>
  <c r="O146" i="4"/>
  <c r="Q145" i="4"/>
  <c r="R145" i="4" s="1"/>
  <c r="O145" i="4"/>
  <c r="Q144" i="4"/>
  <c r="R144" i="4" s="1"/>
  <c r="O144" i="4"/>
  <c r="Q143" i="4"/>
  <c r="O143" i="4"/>
  <c r="AF20" i="4" s="1"/>
  <c r="AB142" i="4"/>
  <c r="AA142" i="4"/>
  <c r="Q142" i="4"/>
  <c r="AF59" i="4" s="1"/>
  <c r="O142" i="4"/>
  <c r="AF19" i="4" s="1"/>
  <c r="Q141" i="4"/>
  <c r="O141" i="4"/>
  <c r="AF18" i="4" s="1"/>
  <c r="AA138" i="4"/>
  <c r="L136" i="4"/>
  <c r="K136" i="4"/>
  <c r="M136" i="4" s="1"/>
  <c r="Q128" i="4"/>
  <c r="R128" i="4" s="1"/>
  <c r="O128" i="4"/>
  <c r="Q127" i="4"/>
  <c r="R127" i="4" s="1"/>
  <c r="O127" i="4"/>
  <c r="Q126" i="4"/>
  <c r="R126" i="4" s="1"/>
  <c r="O126" i="4"/>
  <c r="Q125" i="4"/>
  <c r="R125" i="4" s="1"/>
  <c r="O125" i="4"/>
  <c r="Q124" i="4"/>
  <c r="R124" i="4" s="1"/>
  <c r="AE138" i="4" s="1"/>
  <c r="O124" i="4"/>
  <c r="AE21" i="4" s="1"/>
  <c r="Q123" i="4"/>
  <c r="AE60" i="4" s="1"/>
  <c r="O123" i="4"/>
  <c r="AE20" i="4" s="1"/>
  <c r="Q122" i="4"/>
  <c r="AE59" i="4" s="1"/>
  <c r="O122" i="4"/>
  <c r="AE19" i="4" s="1"/>
  <c r="O121" i="4"/>
  <c r="AE18" i="4" s="1"/>
  <c r="P120" i="4"/>
  <c r="AE161" i="4" s="1"/>
  <c r="L115" i="4"/>
  <c r="K115" i="4"/>
  <c r="M115" i="4" s="1"/>
  <c r="N115" i="4" s="1"/>
  <c r="Q108" i="4"/>
  <c r="R108" i="4" s="1"/>
  <c r="O108" i="4"/>
  <c r="Q107" i="4"/>
  <c r="R107" i="4" s="1"/>
  <c r="O107" i="4"/>
  <c r="Q106" i="4"/>
  <c r="R106" i="4" s="1"/>
  <c r="O106" i="4"/>
  <c r="Q105" i="4"/>
  <c r="O105" i="4"/>
  <c r="AD22" i="4" s="1"/>
  <c r="Q104" i="4"/>
  <c r="R104" i="4" s="1"/>
  <c r="AD138" i="4" s="1"/>
  <c r="O104" i="4"/>
  <c r="AD21" i="4" s="1"/>
  <c r="Q103" i="4"/>
  <c r="AD60" i="4" s="1"/>
  <c r="O103" i="4"/>
  <c r="AD20" i="4" s="1"/>
  <c r="Q102" i="4"/>
  <c r="R102" i="4" s="1"/>
  <c r="AD136" i="4" s="1"/>
  <c r="O102" i="4"/>
  <c r="AD19" i="4" s="1"/>
  <c r="O101" i="4"/>
  <c r="AD18" i="4" s="1"/>
  <c r="P100" i="4"/>
  <c r="AD161" i="4" s="1"/>
  <c r="L96" i="4"/>
  <c r="T20" i="4" s="1"/>
  <c r="K96" i="4"/>
  <c r="M96" i="4" s="1"/>
  <c r="Q89" i="4"/>
  <c r="R89" i="4" s="1"/>
  <c r="O89" i="4"/>
  <c r="Q88" i="4"/>
  <c r="R88" i="4" s="1"/>
  <c r="AC141" i="4" s="1"/>
  <c r="O88" i="4"/>
  <c r="Q87" i="4"/>
  <c r="AC63" i="4" s="1"/>
  <c r="O87" i="4"/>
  <c r="AC23" i="4" s="1"/>
  <c r="Q86" i="4"/>
  <c r="AC62" i="4" s="1"/>
  <c r="O86" i="4"/>
  <c r="AC22" i="4" s="1"/>
  <c r="Q85" i="4"/>
  <c r="AC61" i="4" s="1"/>
  <c r="O85" i="4"/>
  <c r="AC21" i="4" s="1"/>
  <c r="Q84" i="4"/>
  <c r="AC60" i="4" s="1"/>
  <c r="O84" i="4"/>
  <c r="AC20" i="4" s="1"/>
  <c r="Q83" i="4"/>
  <c r="AC59" i="4" s="1"/>
  <c r="O83" i="4"/>
  <c r="AC19" i="4" s="1"/>
  <c r="O82" i="4"/>
  <c r="AC18" i="4" s="1"/>
  <c r="P81" i="4"/>
  <c r="AC161" i="4" s="1"/>
  <c r="L76" i="4"/>
  <c r="T19" i="4" s="1"/>
  <c r="K76" i="4"/>
  <c r="M76" i="4" s="1"/>
  <c r="Q69" i="4"/>
  <c r="R69" i="4" s="1"/>
  <c r="O69" i="4"/>
  <c r="Q68" i="4"/>
  <c r="AB64" i="4" s="1"/>
  <c r="AB141" i="4" s="1"/>
  <c r="O68" i="4"/>
  <c r="AB24" i="4" s="1"/>
  <c r="Q67" i="4"/>
  <c r="R67" i="4" s="1"/>
  <c r="O67" i="4"/>
  <c r="AB23" i="4" s="1"/>
  <c r="Q66" i="4"/>
  <c r="R66" i="4" s="1"/>
  <c r="O66" i="4"/>
  <c r="Q65" i="4"/>
  <c r="O65" i="4"/>
  <c r="AB21" i="4" s="1"/>
  <c r="AA64" i="4"/>
  <c r="AA141" i="4" s="1"/>
  <c r="Q64" i="4"/>
  <c r="R64" i="4" s="1"/>
  <c r="O64" i="4"/>
  <c r="AA63" i="4"/>
  <c r="AA140" i="4" s="1"/>
  <c r="Q63" i="4"/>
  <c r="AB59" i="4" s="1"/>
  <c r="AB136" i="4" s="1"/>
  <c r="O63" i="4"/>
  <c r="AB19" i="4" s="1"/>
  <c r="AA62" i="4"/>
  <c r="AA139" i="4" s="1"/>
  <c r="O62" i="4"/>
  <c r="AB18" i="4" s="1"/>
  <c r="AA61" i="4"/>
  <c r="P61" i="4"/>
  <c r="AA60" i="4"/>
  <c r="AA137" i="4" s="1"/>
  <c r="AG59" i="4"/>
  <c r="AA59" i="4"/>
  <c r="AA136" i="4" s="1"/>
  <c r="L56" i="4"/>
  <c r="K56" i="4"/>
  <c r="M56" i="4" s="1"/>
  <c r="Q50" i="4"/>
  <c r="R50" i="4" s="1"/>
  <c r="O50" i="4"/>
  <c r="AA25" i="4" s="1"/>
  <c r="Q49" i="4"/>
  <c r="R49" i="4" s="1"/>
  <c r="O49" i="4"/>
  <c r="AA24" i="4" s="1"/>
  <c r="Q48" i="4"/>
  <c r="R48" i="4" s="1"/>
  <c r="O48" i="4"/>
  <c r="AA23" i="4" s="1"/>
  <c r="Q47" i="4"/>
  <c r="R47" i="4" s="1"/>
  <c r="O47" i="4"/>
  <c r="AA22" i="4" s="1"/>
  <c r="Q46" i="4"/>
  <c r="R46" i="4" s="1"/>
  <c r="O46" i="4"/>
  <c r="AA21" i="4" s="1"/>
  <c r="Q45" i="4"/>
  <c r="R45" i="4" s="1"/>
  <c r="O45" i="4"/>
  <c r="Q44" i="4"/>
  <c r="R44" i="4" s="1"/>
  <c r="O44" i="4"/>
  <c r="O43" i="4"/>
  <c r="P42" i="4"/>
  <c r="Q43" i="4" s="1"/>
  <c r="R43" i="4" s="1"/>
  <c r="L33" i="4"/>
  <c r="T17" i="4" s="1"/>
  <c r="K33" i="4"/>
  <c r="Q27" i="4"/>
  <c r="R27" i="4" s="1"/>
  <c r="O27" i="4"/>
  <c r="Q26" i="4"/>
  <c r="R26" i="4" s="1"/>
  <c r="Z142" i="4" s="1"/>
  <c r="O26" i="4"/>
  <c r="Z25" i="4" s="1"/>
  <c r="Q25" i="4"/>
  <c r="Z64" i="4" s="1"/>
  <c r="O25" i="4"/>
  <c r="Z24" i="4" s="1"/>
  <c r="Q24" i="4"/>
  <c r="Z63" i="4" s="1"/>
  <c r="O24" i="4"/>
  <c r="Z23" i="4" s="1"/>
  <c r="Q23" i="4"/>
  <c r="R23" i="4" s="1"/>
  <c r="Z139" i="4" s="1"/>
  <c r="O23" i="4"/>
  <c r="Z22" i="4" s="1"/>
  <c r="AB22" i="4"/>
  <c r="Q22" i="4"/>
  <c r="Z61" i="4" s="1"/>
  <c r="O22" i="4"/>
  <c r="Z21" i="4" s="1"/>
  <c r="Q21" i="4"/>
  <c r="Z60" i="4" s="1"/>
  <c r="AB20" i="4"/>
  <c r="AA20" i="4"/>
  <c r="Z20" i="4"/>
  <c r="Q20" i="4"/>
  <c r="Z59" i="4" s="1"/>
  <c r="O20" i="4"/>
  <c r="Z19" i="4" s="1"/>
  <c r="AA19" i="4"/>
  <c r="O19" i="4"/>
  <c r="Z18" i="4" s="1"/>
  <c r="AA18" i="4"/>
  <c r="T18" i="4"/>
  <c r="P18" i="4"/>
  <c r="Q19" i="4" s="1"/>
  <c r="M394" i="3"/>
  <c r="K394" i="3"/>
  <c r="J394" i="3"/>
  <c r="L394" i="3" s="1"/>
  <c r="O392" i="3"/>
  <c r="P391" i="3"/>
  <c r="P392" i="3" s="1"/>
  <c r="Q385" i="3"/>
  <c r="P385" i="3"/>
  <c r="N385" i="3"/>
  <c r="P384" i="3"/>
  <c r="Q384" i="3" s="1"/>
  <c r="N384" i="3"/>
  <c r="P383" i="3"/>
  <c r="Q383" i="3" s="1"/>
  <c r="N383" i="3"/>
  <c r="P382" i="3"/>
  <c r="Q382" i="3" s="1"/>
  <c r="N382" i="3"/>
  <c r="P381" i="3"/>
  <c r="Q381" i="3" s="1"/>
  <c r="N381" i="3"/>
  <c r="P380" i="3"/>
  <c r="Q380" i="3" s="1"/>
  <c r="N380" i="3"/>
  <c r="N379" i="3"/>
  <c r="O378" i="3"/>
  <c r="S380" i="3" s="1"/>
  <c r="O370" i="3"/>
  <c r="P369" i="3"/>
  <c r="P370" i="3" s="1"/>
  <c r="P363" i="3"/>
  <c r="Q363" i="3" s="1"/>
  <c r="N363" i="3"/>
  <c r="P362" i="3"/>
  <c r="Q362" i="3" s="1"/>
  <c r="N362" i="3"/>
  <c r="P361" i="3"/>
  <c r="Q361" i="3" s="1"/>
  <c r="N361" i="3"/>
  <c r="P360" i="3"/>
  <c r="Q360" i="3" s="1"/>
  <c r="N360" i="3"/>
  <c r="P359" i="3"/>
  <c r="Q359" i="3" s="1"/>
  <c r="N359" i="3"/>
  <c r="P358" i="3"/>
  <c r="Q358" i="3" s="1"/>
  <c r="N358" i="3"/>
  <c r="N357" i="3"/>
  <c r="O356" i="3"/>
  <c r="P357" i="3" s="1"/>
  <c r="Q357" i="3" s="1"/>
  <c r="O348" i="3"/>
  <c r="P347" i="3"/>
  <c r="P348" i="3" s="1"/>
  <c r="P341" i="3"/>
  <c r="Q341" i="3" s="1"/>
  <c r="N341" i="3"/>
  <c r="P340" i="3"/>
  <c r="Q340" i="3" s="1"/>
  <c r="N340" i="3"/>
  <c r="P339" i="3"/>
  <c r="Q339" i="3" s="1"/>
  <c r="N339" i="3"/>
  <c r="P338" i="3"/>
  <c r="Q338" i="3" s="1"/>
  <c r="N338" i="3"/>
  <c r="P337" i="3"/>
  <c r="Q337" i="3" s="1"/>
  <c r="N337" i="3"/>
  <c r="P336" i="3"/>
  <c r="Q336" i="3" s="1"/>
  <c r="N336" i="3"/>
  <c r="N335" i="3"/>
  <c r="O334" i="3"/>
  <c r="O326" i="3"/>
  <c r="P325" i="3"/>
  <c r="P326" i="3" s="1"/>
  <c r="P319" i="3"/>
  <c r="Q319" i="3" s="1"/>
  <c r="N319" i="3"/>
  <c r="P318" i="3"/>
  <c r="Q318" i="3" s="1"/>
  <c r="N318" i="3"/>
  <c r="P317" i="3"/>
  <c r="Q317" i="3" s="1"/>
  <c r="N317" i="3"/>
  <c r="P316" i="3"/>
  <c r="Q316" i="3" s="1"/>
  <c r="N316" i="3"/>
  <c r="P315" i="3"/>
  <c r="Q315" i="3" s="1"/>
  <c r="N315" i="3"/>
  <c r="P314" i="3"/>
  <c r="Q314" i="3" s="1"/>
  <c r="N314" i="3"/>
  <c r="N313" i="3"/>
  <c r="O312" i="3"/>
  <c r="P313" i="3" s="1"/>
  <c r="Q313" i="3" s="1"/>
  <c r="L306" i="3"/>
  <c r="M306" i="3" s="1"/>
  <c r="O304" i="3"/>
  <c r="P303" i="3"/>
  <c r="P304" i="3" s="1"/>
  <c r="P297" i="3"/>
  <c r="Q297" i="3" s="1"/>
  <c r="N297" i="3"/>
  <c r="P296" i="3"/>
  <c r="Q296" i="3" s="1"/>
  <c r="N296" i="3"/>
  <c r="P295" i="3"/>
  <c r="Q295" i="3" s="1"/>
  <c r="N295" i="3"/>
  <c r="P294" i="3"/>
  <c r="Q294" i="3" s="1"/>
  <c r="N294" i="3"/>
  <c r="P293" i="3"/>
  <c r="Q293" i="3" s="1"/>
  <c r="N293" i="3"/>
  <c r="P292" i="3"/>
  <c r="Q292" i="3" s="1"/>
  <c r="N292" i="3"/>
  <c r="N291" i="3"/>
  <c r="O290" i="3"/>
  <c r="S292" i="3" s="1"/>
  <c r="L284" i="3"/>
  <c r="M284" i="3" s="1"/>
  <c r="O282" i="3"/>
  <c r="P282" i="3"/>
  <c r="P275" i="3"/>
  <c r="Q275" i="3" s="1"/>
  <c r="N275" i="3"/>
  <c r="P274" i="3"/>
  <c r="Q274" i="3" s="1"/>
  <c r="N274" i="3"/>
  <c r="P273" i="3"/>
  <c r="Q273" i="3" s="1"/>
  <c r="N273" i="3"/>
  <c r="P272" i="3"/>
  <c r="Q272" i="3" s="1"/>
  <c r="N272" i="3"/>
  <c r="P271" i="3"/>
  <c r="Q271" i="3" s="1"/>
  <c r="N271" i="3"/>
  <c r="P270" i="3"/>
  <c r="Q270" i="3" s="1"/>
  <c r="N270" i="3"/>
  <c r="N269" i="3"/>
  <c r="O268" i="3"/>
  <c r="P269" i="3" s="1"/>
  <c r="Q269" i="3" s="1"/>
  <c r="K262" i="3"/>
  <c r="J262" i="3"/>
  <c r="L262" i="3" s="1"/>
  <c r="O260" i="3"/>
  <c r="P259" i="3"/>
  <c r="P260" i="3" s="1"/>
  <c r="P253" i="3"/>
  <c r="Q253" i="3" s="1"/>
  <c r="N253" i="3"/>
  <c r="P252" i="3"/>
  <c r="Q252" i="3" s="1"/>
  <c r="N252" i="3"/>
  <c r="P251" i="3"/>
  <c r="Q251" i="3" s="1"/>
  <c r="N251" i="3"/>
  <c r="P250" i="3"/>
  <c r="Q250" i="3" s="1"/>
  <c r="N250" i="3"/>
  <c r="P249" i="3"/>
  <c r="Q249" i="3" s="1"/>
  <c r="N249" i="3"/>
  <c r="P248" i="3"/>
  <c r="Q248" i="3" s="1"/>
  <c r="N248" i="3"/>
  <c r="N247" i="3"/>
  <c r="O246" i="3"/>
  <c r="P247" i="3" s="1"/>
  <c r="Q247" i="3" s="1"/>
  <c r="K240" i="3"/>
  <c r="J240" i="3"/>
  <c r="O238" i="3"/>
  <c r="P231" i="3"/>
  <c r="Q231" i="3" s="1"/>
  <c r="N231" i="3"/>
  <c r="P230" i="3"/>
  <c r="Q230" i="3" s="1"/>
  <c r="N230" i="3"/>
  <c r="P229" i="3"/>
  <c r="Q229" i="3" s="1"/>
  <c r="N229" i="3"/>
  <c r="P228" i="3"/>
  <c r="Q228" i="3" s="1"/>
  <c r="N228" i="3"/>
  <c r="P227" i="3"/>
  <c r="Q227" i="3" s="1"/>
  <c r="N227" i="3"/>
  <c r="P226" i="3"/>
  <c r="Q226" i="3" s="1"/>
  <c r="N226" i="3"/>
  <c r="N225" i="3"/>
  <c r="O224" i="3"/>
  <c r="P225" i="3" s="1"/>
  <c r="Q225" i="3" s="1"/>
  <c r="K218" i="3"/>
  <c r="J218" i="3"/>
  <c r="L218" i="3" s="1"/>
  <c r="O216" i="3"/>
  <c r="P215" i="3"/>
  <c r="P216" i="3" s="1"/>
  <c r="P209" i="3"/>
  <c r="Q209" i="3" s="1"/>
  <c r="N209" i="3"/>
  <c r="P208" i="3"/>
  <c r="Q208" i="3" s="1"/>
  <c r="N208" i="3"/>
  <c r="P207" i="3"/>
  <c r="Q207" i="3" s="1"/>
  <c r="N207" i="3"/>
  <c r="P206" i="3"/>
  <c r="Q206" i="3" s="1"/>
  <c r="N206" i="3"/>
  <c r="P205" i="3"/>
  <c r="Q205" i="3" s="1"/>
  <c r="N205" i="3"/>
  <c r="P204" i="3"/>
  <c r="Q204" i="3" s="1"/>
  <c r="N204" i="3"/>
  <c r="N203" i="3"/>
  <c r="O202" i="3"/>
  <c r="P203" i="3" s="1"/>
  <c r="Q203" i="3" s="1"/>
  <c r="K196" i="3"/>
  <c r="J196" i="3"/>
  <c r="L196" i="3" s="1"/>
  <c r="M196" i="3" s="1"/>
  <c r="O194" i="3"/>
  <c r="P193" i="3"/>
  <c r="P194" i="3" s="1"/>
  <c r="P186" i="3"/>
  <c r="Q186" i="3" s="1"/>
  <c r="N186" i="3"/>
  <c r="P185" i="3"/>
  <c r="Q185" i="3" s="1"/>
  <c r="N185" i="3"/>
  <c r="P184" i="3"/>
  <c r="Q184" i="3" s="1"/>
  <c r="N184" i="3"/>
  <c r="P183" i="3"/>
  <c r="Q183" i="3" s="1"/>
  <c r="N183" i="3"/>
  <c r="P182" i="3"/>
  <c r="Q182" i="3" s="1"/>
  <c r="N182" i="3"/>
  <c r="P181" i="3"/>
  <c r="Q181" i="3" s="1"/>
  <c r="N181" i="3"/>
  <c r="N180" i="3"/>
  <c r="O179" i="3"/>
  <c r="K173" i="3"/>
  <c r="J173" i="3"/>
  <c r="L173" i="3" s="1"/>
  <c r="M173" i="3" s="1"/>
  <c r="O171" i="3"/>
  <c r="P170" i="3"/>
  <c r="P171" i="3" s="1"/>
  <c r="P163" i="3"/>
  <c r="Q163" i="3" s="1"/>
  <c r="N163" i="3"/>
  <c r="P162" i="3"/>
  <c r="Q162" i="3" s="1"/>
  <c r="N162" i="3"/>
  <c r="P161" i="3"/>
  <c r="Q161" i="3" s="1"/>
  <c r="N161" i="3"/>
  <c r="P160" i="3"/>
  <c r="Q160" i="3" s="1"/>
  <c r="N160" i="3"/>
  <c r="P159" i="3"/>
  <c r="Q159" i="3" s="1"/>
  <c r="N159" i="3"/>
  <c r="P158" i="3"/>
  <c r="Q158" i="3" s="1"/>
  <c r="N158" i="3"/>
  <c r="N157" i="3"/>
  <c r="O156" i="3"/>
  <c r="S158" i="3" s="1"/>
  <c r="K150" i="3"/>
  <c r="J150" i="3"/>
  <c r="L150" i="3" s="1"/>
  <c r="M150" i="3" s="1"/>
  <c r="O148" i="3"/>
  <c r="P147" i="3"/>
  <c r="P148" i="3" s="1"/>
  <c r="P140" i="3"/>
  <c r="Q140" i="3" s="1"/>
  <c r="N140" i="3"/>
  <c r="P139" i="3"/>
  <c r="Q139" i="3" s="1"/>
  <c r="N139" i="3"/>
  <c r="P138" i="3"/>
  <c r="Q138" i="3" s="1"/>
  <c r="N138" i="3"/>
  <c r="P137" i="3"/>
  <c r="Q137" i="3" s="1"/>
  <c r="N137" i="3"/>
  <c r="P136" i="3"/>
  <c r="Q136" i="3" s="1"/>
  <c r="N136" i="3"/>
  <c r="P135" i="3"/>
  <c r="Q135" i="3" s="1"/>
  <c r="N135" i="3"/>
  <c r="N134" i="3"/>
  <c r="O133" i="3"/>
  <c r="K127" i="3"/>
  <c r="J127" i="3"/>
  <c r="L127" i="3" s="1"/>
  <c r="O125" i="3"/>
  <c r="P124" i="3"/>
  <c r="P125" i="3" s="1"/>
  <c r="P117" i="3"/>
  <c r="Q117" i="3" s="1"/>
  <c r="N117" i="3"/>
  <c r="P116" i="3"/>
  <c r="Q116" i="3" s="1"/>
  <c r="N116" i="3"/>
  <c r="P115" i="3"/>
  <c r="Q115" i="3" s="1"/>
  <c r="N115" i="3"/>
  <c r="P114" i="3"/>
  <c r="Q114" i="3" s="1"/>
  <c r="N114" i="3"/>
  <c r="P113" i="3"/>
  <c r="Q113" i="3" s="1"/>
  <c r="N113" i="3"/>
  <c r="P112" i="3"/>
  <c r="Q112" i="3" s="1"/>
  <c r="N112" i="3"/>
  <c r="N111" i="3"/>
  <c r="O110" i="3"/>
  <c r="S112" i="3" s="1"/>
  <c r="K104" i="3"/>
  <c r="J104" i="3"/>
  <c r="L104" i="3" s="1"/>
  <c r="O102" i="3"/>
  <c r="P101" i="3"/>
  <c r="P102" i="3" s="1"/>
  <c r="P94" i="3"/>
  <c r="Q94" i="3" s="1"/>
  <c r="N94" i="3"/>
  <c r="P93" i="3"/>
  <c r="Q93" i="3" s="1"/>
  <c r="N93" i="3"/>
  <c r="P92" i="3"/>
  <c r="Q92" i="3" s="1"/>
  <c r="N92" i="3"/>
  <c r="P91" i="3"/>
  <c r="Q91" i="3" s="1"/>
  <c r="N91" i="3"/>
  <c r="P90" i="3"/>
  <c r="Q90" i="3" s="1"/>
  <c r="N90" i="3"/>
  <c r="P89" i="3"/>
  <c r="Q89" i="3" s="1"/>
  <c r="N89" i="3"/>
  <c r="N88" i="3"/>
  <c r="O87" i="3"/>
  <c r="K81" i="3"/>
  <c r="J81" i="3"/>
  <c r="L81" i="3" s="1"/>
  <c r="O79" i="3"/>
  <c r="P78" i="3"/>
  <c r="P79" i="3" s="1"/>
  <c r="P71" i="3"/>
  <c r="Q71" i="3" s="1"/>
  <c r="N71" i="3"/>
  <c r="P70" i="3"/>
  <c r="Q70" i="3" s="1"/>
  <c r="N70" i="3"/>
  <c r="P69" i="3"/>
  <c r="Q69" i="3" s="1"/>
  <c r="N69" i="3"/>
  <c r="P68" i="3"/>
  <c r="Q68" i="3" s="1"/>
  <c r="N68" i="3"/>
  <c r="P67" i="3"/>
  <c r="Q67" i="3" s="1"/>
  <c r="N67" i="3"/>
  <c r="P66" i="3"/>
  <c r="Q66" i="3" s="1"/>
  <c r="N66" i="3"/>
  <c r="N65" i="3"/>
  <c r="O64" i="3"/>
  <c r="K58" i="3"/>
  <c r="J58" i="3"/>
  <c r="L58" i="3" s="1"/>
  <c r="O56" i="3"/>
  <c r="P55" i="3"/>
  <c r="P56" i="3" s="1"/>
  <c r="P48" i="3"/>
  <c r="Q48" i="3" s="1"/>
  <c r="N48" i="3"/>
  <c r="P47" i="3"/>
  <c r="Q47" i="3" s="1"/>
  <c r="N47" i="3"/>
  <c r="P46" i="3"/>
  <c r="Q46" i="3" s="1"/>
  <c r="N46" i="3"/>
  <c r="P45" i="3"/>
  <c r="Q45" i="3" s="1"/>
  <c r="N45" i="3"/>
  <c r="P44" i="3"/>
  <c r="Q44" i="3" s="1"/>
  <c r="N44" i="3"/>
  <c r="P43" i="3"/>
  <c r="Q43" i="3" s="1"/>
  <c r="N43" i="3"/>
  <c r="N42" i="3"/>
  <c r="O41" i="3"/>
  <c r="K35" i="3"/>
  <c r="J35" i="3"/>
  <c r="L35" i="3" s="1"/>
  <c r="M35" i="3" s="1"/>
  <c r="O33" i="3"/>
  <c r="P32" i="3"/>
  <c r="P33" i="3" s="1"/>
  <c r="P25" i="3"/>
  <c r="Q25" i="3" s="1"/>
  <c r="N25" i="3"/>
  <c r="P24" i="3"/>
  <c r="Q24" i="3" s="1"/>
  <c r="N24" i="3"/>
  <c r="P23" i="3"/>
  <c r="Q23" i="3" s="1"/>
  <c r="N23" i="3"/>
  <c r="P22" i="3"/>
  <c r="Q22" i="3" s="1"/>
  <c r="N22" i="3"/>
  <c r="P21" i="3"/>
  <c r="Q21" i="3" s="1"/>
  <c r="N21" i="3"/>
  <c r="P20" i="3"/>
  <c r="Q20" i="3" s="1"/>
  <c r="N20" i="3"/>
  <c r="N19" i="3"/>
  <c r="O18" i="3"/>
  <c r="S20" i="3" s="1"/>
  <c r="K586" i="2"/>
  <c r="J586" i="2"/>
  <c r="L586" i="2" s="1"/>
  <c r="O584" i="2"/>
  <c r="P583" i="2"/>
  <c r="P584" i="2" s="1"/>
  <c r="P576" i="2"/>
  <c r="Q576" i="2" s="1"/>
  <c r="N576" i="2"/>
  <c r="P575" i="2"/>
  <c r="Q575" i="2" s="1"/>
  <c r="N575" i="2"/>
  <c r="P574" i="2"/>
  <c r="Q574" i="2" s="1"/>
  <c r="N574" i="2"/>
  <c r="P573" i="2"/>
  <c r="Q573" i="2" s="1"/>
  <c r="N573" i="2"/>
  <c r="P572" i="2"/>
  <c r="Q572" i="2" s="1"/>
  <c r="N572" i="2"/>
  <c r="P571" i="2"/>
  <c r="Q571" i="2" s="1"/>
  <c r="N571" i="2"/>
  <c r="N570" i="2"/>
  <c r="O569" i="2"/>
  <c r="K563" i="2"/>
  <c r="J563" i="2"/>
  <c r="L563" i="2" s="1"/>
  <c r="O561" i="2"/>
  <c r="P553" i="2"/>
  <c r="Q553" i="2" s="1"/>
  <c r="N553" i="2"/>
  <c r="P552" i="2"/>
  <c r="Q552" i="2" s="1"/>
  <c r="N552" i="2"/>
  <c r="P551" i="2"/>
  <c r="Q551" i="2" s="1"/>
  <c r="N551" i="2"/>
  <c r="P550" i="2"/>
  <c r="Q550" i="2" s="1"/>
  <c r="N550" i="2"/>
  <c r="P549" i="2"/>
  <c r="Q549" i="2" s="1"/>
  <c r="N549" i="2"/>
  <c r="P548" i="2"/>
  <c r="Q548" i="2" s="1"/>
  <c r="N548" i="2"/>
  <c r="N547" i="2"/>
  <c r="O546" i="2"/>
  <c r="R548" i="2" s="1"/>
  <c r="K540" i="2"/>
  <c r="J540" i="2"/>
  <c r="L540" i="2" s="1"/>
  <c r="O538" i="2"/>
  <c r="P530" i="2"/>
  <c r="Q530" i="2" s="1"/>
  <c r="N530" i="2"/>
  <c r="P529" i="2"/>
  <c r="Q529" i="2" s="1"/>
  <c r="N529" i="2"/>
  <c r="P528" i="2"/>
  <c r="Q528" i="2" s="1"/>
  <c r="N528" i="2"/>
  <c r="P527" i="2"/>
  <c r="Q527" i="2" s="1"/>
  <c r="N527" i="2"/>
  <c r="P526" i="2"/>
  <c r="Q526" i="2" s="1"/>
  <c r="N526" i="2"/>
  <c r="P525" i="2"/>
  <c r="Q525" i="2" s="1"/>
  <c r="N525" i="2"/>
  <c r="N524" i="2"/>
  <c r="O523" i="2"/>
  <c r="K517" i="2"/>
  <c r="J517" i="2"/>
  <c r="L517" i="2" s="1"/>
  <c r="O515" i="2"/>
  <c r="P507" i="2"/>
  <c r="Q507" i="2" s="1"/>
  <c r="N507" i="2"/>
  <c r="P506" i="2"/>
  <c r="Q506" i="2" s="1"/>
  <c r="N506" i="2"/>
  <c r="P505" i="2"/>
  <c r="Q505" i="2" s="1"/>
  <c r="N505" i="2"/>
  <c r="P504" i="2"/>
  <c r="Q504" i="2" s="1"/>
  <c r="N504" i="2"/>
  <c r="P503" i="2"/>
  <c r="Q503" i="2" s="1"/>
  <c r="N503" i="2"/>
  <c r="P502" i="2"/>
  <c r="Q502" i="2" s="1"/>
  <c r="N502" i="2"/>
  <c r="N501" i="2"/>
  <c r="O500" i="2"/>
  <c r="R502" i="2" s="1"/>
  <c r="K494" i="2"/>
  <c r="J494" i="2"/>
  <c r="L494" i="2" s="1"/>
  <c r="O492" i="2"/>
  <c r="P484" i="2"/>
  <c r="Q484" i="2" s="1"/>
  <c r="N484" i="2"/>
  <c r="P483" i="2"/>
  <c r="Q483" i="2" s="1"/>
  <c r="N483" i="2"/>
  <c r="P482" i="2"/>
  <c r="Q482" i="2" s="1"/>
  <c r="N482" i="2"/>
  <c r="P481" i="2"/>
  <c r="Q481" i="2" s="1"/>
  <c r="N481" i="2"/>
  <c r="P480" i="2"/>
  <c r="Q480" i="2" s="1"/>
  <c r="N480" i="2"/>
  <c r="P479" i="2"/>
  <c r="Q479" i="2" s="1"/>
  <c r="N479" i="2"/>
  <c r="N478" i="2"/>
  <c r="O477" i="2"/>
  <c r="R479" i="2" s="1"/>
  <c r="K471" i="2"/>
  <c r="J471" i="2"/>
  <c r="P468" i="2" s="1"/>
  <c r="P469" i="2" s="1"/>
  <c r="O469" i="2"/>
  <c r="P461" i="2"/>
  <c r="Q461" i="2" s="1"/>
  <c r="N461" i="2"/>
  <c r="P460" i="2"/>
  <c r="Q460" i="2" s="1"/>
  <c r="N460" i="2"/>
  <c r="P459" i="2"/>
  <c r="Q459" i="2" s="1"/>
  <c r="N459" i="2"/>
  <c r="P458" i="2"/>
  <c r="Q458" i="2" s="1"/>
  <c r="N458" i="2"/>
  <c r="P457" i="2"/>
  <c r="Q457" i="2" s="1"/>
  <c r="N457" i="2"/>
  <c r="P456" i="2"/>
  <c r="Q456" i="2" s="1"/>
  <c r="N456" i="2"/>
  <c r="N455" i="2"/>
  <c r="O454" i="2"/>
  <c r="R456" i="2" s="1"/>
  <c r="K448" i="2"/>
  <c r="J448" i="2"/>
  <c r="L448" i="2" s="1"/>
  <c r="M448" i="2" s="1"/>
  <c r="O446" i="2"/>
  <c r="P438" i="2"/>
  <c r="Q438" i="2" s="1"/>
  <c r="N438" i="2"/>
  <c r="Q437" i="2"/>
  <c r="P437" i="2"/>
  <c r="N437" i="2"/>
  <c r="P436" i="2"/>
  <c r="Q436" i="2" s="1"/>
  <c r="N436" i="2"/>
  <c r="P435" i="2"/>
  <c r="Q435" i="2" s="1"/>
  <c r="N435" i="2"/>
  <c r="P434" i="2"/>
  <c r="Q434" i="2" s="1"/>
  <c r="N434" i="2"/>
  <c r="P433" i="2"/>
  <c r="Q433" i="2" s="1"/>
  <c r="N433" i="2"/>
  <c r="N432" i="2"/>
  <c r="O431" i="2"/>
  <c r="P432" i="2" s="1"/>
  <c r="Q432" i="2" s="1"/>
  <c r="K425" i="2"/>
  <c r="J425" i="2"/>
  <c r="P422" i="2" s="1"/>
  <c r="P423" i="2" s="1"/>
  <c r="O423" i="2"/>
  <c r="P415" i="2"/>
  <c r="Q415" i="2" s="1"/>
  <c r="N415" i="2"/>
  <c r="P414" i="2"/>
  <c r="Q414" i="2" s="1"/>
  <c r="N414" i="2"/>
  <c r="P413" i="2"/>
  <c r="Q413" i="2" s="1"/>
  <c r="N413" i="2"/>
  <c r="P412" i="2"/>
  <c r="Q412" i="2" s="1"/>
  <c r="N412" i="2"/>
  <c r="P411" i="2"/>
  <c r="Q411" i="2" s="1"/>
  <c r="N411" i="2"/>
  <c r="P410" i="2"/>
  <c r="Q410" i="2" s="1"/>
  <c r="N410" i="2"/>
  <c r="N409" i="2"/>
  <c r="O408" i="2"/>
  <c r="P409" i="2" s="1"/>
  <c r="Q409" i="2" s="1"/>
  <c r="K402" i="2"/>
  <c r="J402" i="2"/>
  <c r="O400" i="2"/>
  <c r="P392" i="2"/>
  <c r="Q392" i="2" s="1"/>
  <c r="N392" i="2"/>
  <c r="P391" i="2"/>
  <c r="Q391" i="2" s="1"/>
  <c r="N391" i="2"/>
  <c r="P390" i="2"/>
  <c r="Q390" i="2" s="1"/>
  <c r="N390" i="2"/>
  <c r="P389" i="2"/>
  <c r="Q389" i="2" s="1"/>
  <c r="N389" i="2"/>
  <c r="P388" i="2"/>
  <c r="Q388" i="2" s="1"/>
  <c r="N388" i="2"/>
  <c r="Q387" i="2"/>
  <c r="P387" i="2"/>
  <c r="N387" i="2"/>
  <c r="N386" i="2"/>
  <c r="O385" i="2"/>
  <c r="P386" i="2" s="1"/>
  <c r="Q386" i="2" s="1"/>
  <c r="K379" i="2"/>
  <c r="J379" i="2"/>
  <c r="T375" i="2" s="1"/>
  <c r="T376" i="2" s="1"/>
  <c r="S376" i="2"/>
  <c r="P375" i="2"/>
  <c r="Q375" i="2" s="1"/>
  <c r="N375" i="2"/>
  <c r="P374" i="2"/>
  <c r="Q374" i="2" s="1"/>
  <c r="N374" i="2"/>
  <c r="P373" i="2"/>
  <c r="Q373" i="2" s="1"/>
  <c r="N373" i="2"/>
  <c r="P372" i="2"/>
  <c r="Q372" i="2" s="1"/>
  <c r="N372" i="2"/>
  <c r="P371" i="2"/>
  <c r="Q371" i="2" s="1"/>
  <c r="N371" i="2"/>
  <c r="P370" i="2"/>
  <c r="Q370" i="2" s="1"/>
  <c r="N370" i="2"/>
  <c r="N369" i="2"/>
  <c r="O368" i="2"/>
  <c r="P369" i="2" s="1"/>
  <c r="Q369" i="2" s="1"/>
  <c r="K364" i="2"/>
  <c r="J364" i="2"/>
  <c r="L364" i="2" s="1"/>
  <c r="S360" i="2"/>
  <c r="P359" i="2"/>
  <c r="Q359" i="2" s="1"/>
  <c r="N359" i="2"/>
  <c r="P358" i="2"/>
  <c r="Q358" i="2" s="1"/>
  <c r="N358" i="2"/>
  <c r="P357" i="2"/>
  <c r="Q357" i="2" s="1"/>
  <c r="N357" i="2"/>
  <c r="P356" i="2"/>
  <c r="Q356" i="2" s="1"/>
  <c r="N356" i="2"/>
  <c r="P355" i="2"/>
  <c r="Q355" i="2" s="1"/>
  <c r="N355" i="2"/>
  <c r="P354" i="2"/>
  <c r="Q354" i="2" s="1"/>
  <c r="N354" i="2"/>
  <c r="P353" i="2"/>
  <c r="Q353" i="2" s="1"/>
  <c r="N353" i="2"/>
  <c r="O352" i="2"/>
  <c r="K348" i="2"/>
  <c r="J348" i="2"/>
  <c r="T343" i="2" s="1"/>
  <c r="T344" i="2" s="1"/>
  <c r="S344" i="2"/>
  <c r="P344" i="2"/>
  <c r="Q344" i="2" s="1"/>
  <c r="P343" i="2"/>
  <c r="Q343" i="2" s="1"/>
  <c r="N343" i="2"/>
  <c r="P342" i="2"/>
  <c r="Q342" i="2" s="1"/>
  <c r="N342" i="2"/>
  <c r="P341" i="2"/>
  <c r="Q341" i="2" s="1"/>
  <c r="N341" i="2"/>
  <c r="P340" i="2"/>
  <c r="Q340" i="2" s="1"/>
  <c r="N340" i="2"/>
  <c r="P339" i="2"/>
  <c r="Q339" i="2" s="1"/>
  <c r="N339" i="2"/>
  <c r="P338" i="2"/>
  <c r="Q338" i="2" s="1"/>
  <c r="N338" i="2"/>
  <c r="N337" i="2"/>
  <c r="O336" i="2"/>
  <c r="P337" i="2" s="1"/>
  <c r="Q337" i="2" s="1"/>
  <c r="K332" i="2"/>
  <c r="J332" i="2"/>
  <c r="L332" i="2" s="1"/>
  <c r="M332" i="2" s="1"/>
  <c r="S328" i="2"/>
  <c r="P327" i="2"/>
  <c r="Q327" i="2" s="1"/>
  <c r="N327" i="2"/>
  <c r="P326" i="2"/>
  <c r="Q326" i="2" s="1"/>
  <c r="N326" i="2"/>
  <c r="P325" i="2"/>
  <c r="Q325" i="2" s="1"/>
  <c r="N325" i="2"/>
  <c r="P324" i="2"/>
  <c r="Q324" i="2" s="1"/>
  <c r="N324" i="2"/>
  <c r="P323" i="2"/>
  <c r="Q323" i="2" s="1"/>
  <c r="N323" i="2"/>
  <c r="P322" i="2"/>
  <c r="Q322" i="2" s="1"/>
  <c r="N322" i="2"/>
  <c r="N321" i="2"/>
  <c r="O320" i="2"/>
  <c r="P321" i="2" s="1"/>
  <c r="Q321" i="2" s="1"/>
  <c r="K315" i="2"/>
  <c r="J315" i="2"/>
  <c r="L315" i="2" s="1"/>
  <c r="M315" i="2" s="1"/>
  <c r="S311" i="2"/>
  <c r="P310" i="2"/>
  <c r="Q310" i="2" s="1"/>
  <c r="N310" i="2"/>
  <c r="P309" i="2"/>
  <c r="Q309" i="2" s="1"/>
  <c r="N309" i="2"/>
  <c r="P308" i="2"/>
  <c r="Q308" i="2" s="1"/>
  <c r="N308" i="2"/>
  <c r="P307" i="2"/>
  <c r="Q307" i="2" s="1"/>
  <c r="N307" i="2"/>
  <c r="P306" i="2"/>
  <c r="Q306" i="2" s="1"/>
  <c r="N306" i="2"/>
  <c r="P305" i="2"/>
  <c r="Q305" i="2" s="1"/>
  <c r="N305" i="2"/>
  <c r="N304" i="2"/>
  <c r="O303" i="2"/>
  <c r="AQ96" i="2" s="1"/>
  <c r="K299" i="2"/>
  <c r="J299" i="2"/>
  <c r="L299" i="2" s="1"/>
  <c r="M299" i="2" s="1"/>
  <c r="P294" i="2"/>
  <c r="Q294" i="2" s="1"/>
  <c r="N294" i="2"/>
  <c r="P293" i="2"/>
  <c r="Q293" i="2" s="1"/>
  <c r="N293" i="2"/>
  <c r="P292" i="2"/>
  <c r="Q292" i="2" s="1"/>
  <c r="N292" i="2"/>
  <c r="P291" i="2"/>
  <c r="Q291" i="2" s="1"/>
  <c r="N291" i="2"/>
  <c r="P290" i="2"/>
  <c r="Q290" i="2" s="1"/>
  <c r="N290" i="2"/>
  <c r="P289" i="2"/>
  <c r="Q289" i="2" s="1"/>
  <c r="N289" i="2"/>
  <c r="N288" i="2"/>
  <c r="O287" i="2"/>
  <c r="P288" i="2" s="1"/>
  <c r="Q288" i="2" s="1"/>
  <c r="K283" i="2"/>
  <c r="J283" i="2"/>
  <c r="L283" i="2" s="1"/>
  <c r="M283" i="2" s="1"/>
  <c r="P278" i="2"/>
  <c r="Q278" i="2" s="1"/>
  <c r="N278" i="2"/>
  <c r="P277" i="2"/>
  <c r="Q277" i="2" s="1"/>
  <c r="N277" i="2"/>
  <c r="P276" i="2"/>
  <c r="Q276" i="2" s="1"/>
  <c r="N276" i="2"/>
  <c r="P275" i="2"/>
  <c r="Q275" i="2" s="1"/>
  <c r="N275" i="2"/>
  <c r="P274" i="2"/>
  <c r="Q274" i="2" s="1"/>
  <c r="N274" i="2"/>
  <c r="P273" i="2"/>
  <c r="Q273" i="2" s="1"/>
  <c r="N273" i="2"/>
  <c r="N272" i="2"/>
  <c r="O271" i="2"/>
  <c r="P272" i="2" s="1"/>
  <c r="Q272" i="2" s="1"/>
  <c r="K267" i="2"/>
  <c r="J267" i="2"/>
  <c r="L267" i="2" s="1"/>
  <c r="M267" i="2" s="1"/>
  <c r="P261" i="2"/>
  <c r="Q261" i="2" s="1"/>
  <c r="N261" i="2"/>
  <c r="P260" i="2"/>
  <c r="Q260" i="2" s="1"/>
  <c r="N260" i="2"/>
  <c r="P259" i="2"/>
  <c r="Q259" i="2" s="1"/>
  <c r="N259" i="2"/>
  <c r="P258" i="2"/>
  <c r="Q258" i="2" s="1"/>
  <c r="N258" i="2"/>
  <c r="P257" i="2"/>
  <c r="Q257" i="2" s="1"/>
  <c r="N257" i="2"/>
  <c r="P256" i="2"/>
  <c r="Q256" i="2" s="1"/>
  <c r="N256" i="2"/>
  <c r="N255" i="2"/>
  <c r="O254" i="2"/>
  <c r="P255" i="2" s="1"/>
  <c r="Q255" i="2" s="1"/>
  <c r="K249" i="2"/>
  <c r="J249" i="2"/>
  <c r="L249" i="2" s="1"/>
  <c r="M249" i="2" s="1"/>
  <c r="P244" i="2"/>
  <c r="Q244" i="2" s="1"/>
  <c r="N244" i="2"/>
  <c r="P243" i="2"/>
  <c r="Q243" i="2" s="1"/>
  <c r="N243" i="2"/>
  <c r="P242" i="2"/>
  <c r="Q242" i="2" s="1"/>
  <c r="N242" i="2"/>
  <c r="P241" i="2"/>
  <c r="Q241" i="2" s="1"/>
  <c r="N241" i="2"/>
  <c r="P240" i="2"/>
  <c r="Q240" i="2" s="1"/>
  <c r="N240" i="2"/>
  <c r="P239" i="2"/>
  <c r="Q239" i="2" s="1"/>
  <c r="N239" i="2"/>
  <c r="N238" i="2"/>
  <c r="O237" i="2"/>
  <c r="P238" i="2" s="1"/>
  <c r="Q238" i="2" s="1"/>
  <c r="K233" i="2"/>
  <c r="J233" i="2"/>
  <c r="L233" i="2" s="1"/>
  <c r="M233" i="2" s="1"/>
  <c r="P228" i="2"/>
  <c r="Q228" i="2" s="1"/>
  <c r="N228" i="2"/>
  <c r="P227" i="2"/>
  <c r="Q227" i="2" s="1"/>
  <c r="N227" i="2"/>
  <c r="P226" i="2"/>
  <c r="Q226" i="2" s="1"/>
  <c r="N226" i="2"/>
  <c r="P225" i="2"/>
  <c r="Q225" i="2" s="1"/>
  <c r="N225" i="2"/>
  <c r="P224" i="2"/>
  <c r="Q224" i="2" s="1"/>
  <c r="N224" i="2"/>
  <c r="P223" i="2"/>
  <c r="Q223" i="2" s="1"/>
  <c r="N223" i="2"/>
  <c r="N222" i="2"/>
  <c r="O221" i="2"/>
  <c r="P222" i="2" s="1"/>
  <c r="Q222" i="2" s="1"/>
  <c r="K217" i="2"/>
  <c r="J217" i="2"/>
  <c r="L217" i="2" s="1"/>
  <c r="M217" i="2" s="1"/>
  <c r="P211" i="2"/>
  <c r="Q211" i="2" s="1"/>
  <c r="N211" i="2"/>
  <c r="P210" i="2"/>
  <c r="Q210" i="2" s="1"/>
  <c r="N210" i="2"/>
  <c r="P209" i="2"/>
  <c r="Q209" i="2" s="1"/>
  <c r="N209" i="2"/>
  <c r="P208" i="2"/>
  <c r="Q208" i="2" s="1"/>
  <c r="N208" i="2"/>
  <c r="P207" i="2"/>
  <c r="Q207" i="2" s="1"/>
  <c r="N207" i="2"/>
  <c r="P206" i="2"/>
  <c r="Q206" i="2" s="1"/>
  <c r="N206" i="2"/>
  <c r="N205" i="2"/>
  <c r="O204" i="2"/>
  <c r="P205" i="2" s="1"/>
  <c r="K200" i="2"/>
  <c r="J200" i="2"/>
  <c r="L200" i="2" s="1"/>
  <c r="P194" i="2"/>
  <c r="Q194" i="2" s="1"/>
  <c r="N194" i="2"/>
  <c r="P193" i="2"/>
  <c r="Q193" i="2" s="1"/>
  <c r="N193" i="2"/>
  <c r="P192" i="2"/>
  <c r="Q192" i="2" s="1"/>
  <c r="N192" i="2"/>
  <c r="P191" i="2"/>
  <c r="Q191" i="2" s="1"/>
  <c r="N191" i="2"/>
  <c r="P190" i="2"/>
  <c r="Q190" i="2" s="1"/>
  <c r="N190" i="2"/>
  <c r="P189" i="2"/>
  <c r="N189" i="2"/>
  <c r="AJ19" i="2" s="1"/>
  <c r="N188" i="2"/>
  <c r="AJ18" i="2" s="1"/>
  <c r="O187" i="2"/>
  <c r="K183" i="2"/>
  <c r="J183" i="2"/>
  <c r="L183" i="2" s="1"/>
  <c r="M183" i="2" s="1"/>
  <c r="P176" i="2"/>
  <c r="Q176" i="2" s="1"/>
  <c r="N176" i="2"/>
  <c r="P175" i="2"/>
  <c r="Q175" i="2" s="1"/>
  <c r="N175" i="2"/>
  <c r="P174" i="2"/>
  <c r="Q174" i="2" s="1"/>
  <c r="N174" i="2"/>
  <c r="P173" i="2"/>
  <c r="Q173" i="2" s="1"/>
  <c r="N173" i="2"/>
  <c r="P172" i="2"/>
  <c r="Q172" i="2" s="1"/>
  <c r="N172" i="2"/>
  <c r="P171" i="2"/>
  <c r="Q171" i="2" s="1"/>
  <c r="N171" i="2"/>
  <c r="N170" i="2"/>
  <c r="O169" i="2"/>
  <c r="K164" i="2"/>
  <c r="J164" i="2"/>
  <c r="L164" i="2" s="1"/>
  <c r="P155" i="2"/>
  <c r="Q155" i="2" s="1"/>
  <c r="N155" i="2"/>
  <c r="P154" i="2"/>
  <c r="Q154" i="2" s="1"/>
  <c r="N154" i="2"/>
  <c r="P153" i="2"/>
  <c r="Q153" i="2" s="1"/>
  <c r="N153" i="2"/>
  <c r="P152" i="2"/>
  <c r="AI47" i="2" s="1"/>
  <c r="N152" i="2"/>
  <c r="P151" i="2"/>
  <c r="AI46" i="2" s="1"/>
  <c r="N151" i="2"/>
  <c r="P150" i="2"/>
  <c r="Q150" i="2" s="1"/>
  <c r="AI77" i="2" s="1"/>
  <c r="N150" i="2"/>
  <c r="AI19" i="2" s="1"/>
  <c r="N149" i="2"/>
  <c r="AI18" i="2" s="1"/>
  <c r="O148" i="2"/>
  <c r="P149" i="2" s="1"/>
  <c r="K143" i="2"/>
  <c r="J143" i="2"/>
  <c r="L143" i="2" s="1"/>
  <c r="P137" i="2"/>
  <c r="Q137" i="2" s="1"/>
  <c r="N137" i="2"/>
  <c r="P136" i="2"/>
  <c r="Q136" i="2" s="1"/>
  <c r="N136" i="2"/>
  <c r="P135" i="2"/>
  <c r="N135" i="2"/>
  <c r="AH22" i="2" s="1"/>
  <c r="P134" i="2"/>
  <c r="N134" i="2"/>
  <c r="AH21" i="2" s="1"/>
  <c r="P133" i="2"/>
  <c r="Q133" i="2" s="1"/>
  <c r="AH78" i="2" s="1"/>
  <c r="N133" i="2"/>
  <c r="Q132" i="2"/>
  <c r="AH77" i="2" s="1"/>
  <c r="P132" i="2"/>
  <c r="AH45" i="2" s="1"/>
  <c r="N132" i="2"/>
  <c r="AH19" i="2" s="1"/>
  <c r="N131" i="2"/>
  <c r="O130" i="2"/>
  <c r="P131" i="2" s="1"/>
  <c r="K125" i="2"/>
  <c r="T24" i="2" s="1"/>
  <c r="J125" i="2"/>
  <c r="L125" i="2" s="1"/>
  <c r="P119" i="2"/>
  <c r="Q119" i="2" s="1"/>
  <c r="N119" i="2"/>
  <c r="P118" i="2"/>
  <c r="AF49" i="2" s="1"/>
  <c r="N118" i="2"/>
  <c r="AF23" i="2" s="1"/>
  <c r="P117" i="2"/>
  <c r="Q117" i="2" s="1"/>
  <c r="AF80" i="2" s="1"/>
  <c r="N117" i="2"/>
  <c r="AF22" i="2" s="1"/>
  <c r="P116" i="2"/>
  <c r="Q116" i="2" s="1"/>
  <c r="AF79" i="2" s="1"/>
  <c r="N116" i="2"/>
  <c r="P115" i="2"/>
  <c r="Q115" i="2" s="1"/>
  <c r="AF78" i="2" s="1"/>
  <c r="N115" i="2"/>
  <c r="AF20" i="2" s="1"/>
  <c r="P114" i="2"/>
  <c r="Q114" i="2" s="1"/>
  <c r="AF77" i="2" s="1"/>
  <c r="N114" i="2"/>
  <c r="AF19" i="2" s="1"/>
  <c r="N113" i="2"/>
  <c r="AF18" i="2" s="1"/>
  <c r="O112" i="2"/>
  <c r="P113" i="2" s="1"/>
  <c r="L106" i="2"/>
  <c r="T46" i="2" s="1"/>
  <c r="K106" i="2"/>
  <c r="T23" i="2" s="1"/>
  <c r="J106" i="2"/>
  <c r="E107" i="2" s="1"/>
  <c r="P99" i="2"/>
  <c r="Q99" i="2" s="1"/>
  <c r="AE82" i="2" s="1"/>
  <c r="N99" i="2"/>
  <c r="P98" i="2"/>
  <c r="N98" i="2"/>
  <c r="AE23" i="2" s="1"/>
  <c r="P97" i="2"/>
  <c r="AE48" i="2" s="1"/>
  <c r="N97" i="2"/>
  <c r="AE22" i="2" s="1"/>
  <c r="AU96" i="2"/>
  <c r="AT96" i="2"/>
  <c r="AP96" i="2"/>
  <c r="AN96" i="2"/>
  <c r="AK96" i="2"/>
  <c r="AG96" i="2"/>
  <c r="P96" i="2"/>
  <c r="Q96" i="2" s="1"/>
  <c r="AE79" i="2" s="1"/>
  <c r="N96" i="2"/>
  <c r="AE21" i="2" s="1"/>
  <c r="P95" i="2"/>
  <c r="Q95" i="2" s="1"/>
  <c r="AE78" i="2" s="1"/>
  <c r="N95" i="2"/>
  <c r="AE20" i="2" s="1"/>
  <c r="P94" i="2"/>
  <c r="N94" i="2"/>
  <c r="N93" i="2"/>
  <c r="AE18" i="2" s="1"/>
  <c r="O92" i="2"/>
  <c r="AE96" i="2" s="1"/>
  <c r="K86" i="2"/>
  <c r="T22" i="2" s="1"/>
  <c r="J86" i="2"/>
  <c r="E87" i="2" s="1"/>
  <c r="P83" i="2"/>
  <c r="Q83" i="2" s="1"/>
  <c r="AD82" i="2" s="1"/>
  <c r="N83" i="2"/>
  <c r="AD24" i="2" s="1"/>
  <c r="P82" i="2"/>
  <c r="AD49" i="2" s="1"/>
  <c r="N82" i="2"/>
  <c r="AD23" i="2" s="1"/>
  <c r="Q81" i="2"/>
  <c r="AD80" i="2" s="1"/>
  <c r="P81" i="2"/>
  <c r="AD48" i="2" s="1"/>
  <c r="N81" i="2"/>
  <c r="P80" i="2"/>
  <c r="Q80" i="2" s="1"/>
  <c r="AD79" i="2" s="1"/>
  <c r="N80" i="2"/>
  <c r="AD21" i="2" s="1"/>
  <c r="P79" i="2"/>
  <c r="Q79" i="2" s="1"/>
  <c r="AD78" i="2" s="1"/>
  <c r="N79" i="2"/>
  <c r="AD20" i="2" s="1"/>
  <c r="P78" i="2"/>
  <c r="Q78" i="2" s="1"/>
  <c r="AD77" i="2" s="1"/>
  <c r="N78" i="2"/>
  <c r="AD19" i="2" s="1"/>
  <c r="N77" i="2"/>
  <c r="AD18" i="2" s="1"/>
  <c r="O76" i="2"/>
  <c r="AD96" i="2" s="1"/>
  <c r="E71" i="2"/>
  <c r="L70" i="2"/>
  <c r="K70" i="2"/>
  <c r="J70" i="2"/>
  <c r="P65" i="2"/>
  <c r="N65" i="2"/>
  <c r="AC24" i="2" s="1"/>
  <c r="P64" i="2"/>
  <c r="Q64" i="2" s="1"/>
  <c r="AC81" i="2" s="1"/>
  <c r="N64" i="2"/>
  <c r="AC23" i="2" s="1"/>
  <c r="P63" i="2"/>
  <c r="Q63" i="2" s="1"/>
  <c r="AC80" i="2" s="1"/>
  <c r="N63" i="2"/>
  <c r="P62" i="2"/>
  <c r="N62" i="2"/>
  <c r="Q61" i="2"/>
  <c r="AC78" i="2" s="1"/>
  <c r="P61" i="2"/>
  <c r="N61" i="2"/>
  <c r="AC20" i="2" s="1"/>
  <c r="P60" i="2"/>
  <c r="N60" i="2"/>
  <c r="AC19" i="2" s="1"/>
  <c r="N59" i="2"/>
  <c r="AC18" i="2" s="1"/>
  <c r="O58" i="2"/>
  <c r="K52" i="2"/>
  <c r="T20" i="2" s="1"/>
  <c r="J52" i="2"/>
  <c r="AE50" i="2"/>
  <c r="AD50" i="2"/>
  <c r="AF47" i="2"/>
  <c r="AD47" i="2"/>
  <c r="P47" i="2"/>
  <c r="Q47" i="2" s="1"/>
  <c r="AB82" i="2" s="1"/>
  <c r="N47" i="2"/>
  <c r="AB24" i="2" s="1"/>
  <c r="AD46" i="2"/>
  <c r="AC46" i="2"/>
  <c r="P46" i="2"/>
  <c r="AB49" i="2" s="1"/>
  <c r="N46" i="2"/>
  <c r="AB23" i="2" s="1"/>
  <c r="AB45" i="2"/>
  <c r="P45" i="2"/>
  <c r="N45" i="2"/>
  <c r="P44" i="2"/>
  <c r="AB47" i="2" s="1"/>
  <c r="N44" i="2"/>
  <c r="AB21" i="2" s="1"/>
  <c r="Q43" i="2"/>
  <c r="AB78" i="2" s="1"/>
  <c r="P43" i="2"/>
  <c r="AB46" i="2" s="1"/>
  <c r="N43" i="2"/>
  <c r="AB20" i="2" s="1"/>
  <c r="P42" i="2"/>
  <c r="Q42" i="2" s="1"/>
  <c r="AB77" i="2" s="1"/>
  <c r="N42" i="2"/>
  <c r="N41" i="2"/>
  <c r="AB18" i="2" s="1"/>
  <c r="O40" i="2"/>
  <c r="P41" i="2" s="1"/>
  <c r="AB44" i="2" s="1"/>
  <c r="P34" i="2"/>
  <c r="O34" i="2"/>
  <c r="K30" i="2"/>
  <c r="T19" i="2" s="1"/>
  <c r="J30" i="2"/>
  <c r="E31" i="2" s="1"/>
  <c r="T25" i="2"/>
  <c r="P25" i="2"/>
  <c r="N25" i="2"/>
  <c r="AA24" i="2" s="1"/>
  <c r="AE24" i="2"/>
  <c r="P24" i="2"/>
  <c r="N24" i="2"/>
  <c r="AA23" i="2" s="1"/>
  <c r="P23" i="2"/>
  <c r="N23" i="2"/>
  <c r="AA22" i="2" s="1"/>
  <c r="AD22" i="2"/>
  <c r="AC22" i="2"/>
  <c r="AB22" i="2"/>
  <c r="P22" i="2"/>
  <c r="Q22" i="2" s="1"/>
  <c r="AA79" i="2" s="1"/>
  <c r="N22" i="2"/>
  <c r="AA21" i="2" s="1"/>
  <c r="AI21" i="2"/>
  <c r="AF21" i="2"/>
  <c r="AC21" i="2"/>
  <c r="T21" i="2"/>
  <c r="P21" i="2"/>
  <c r="Q21" i="2" s="1"/>
  <c r="AA78" i="2" s="1"/>
  <c r="N21" i="2"/>
  <c r="AA20" i="2" s="1"/>
  <c r="AI20" i="2"/>
  <c r="AH20" i="2"/>
  <c r="P20" i="2"/>
  <c r="Q20" i="2" s="1"/>
  <c r="AA77" i="2" s="1"/>
  <c r="N20" i="2"/>
  <c r="AE19" i="2"/>
  <c r="AB19" i="2"/>
  <c r="AA19" i="2"/>
  <c r="N19" i="2"/>
  <c r="AA18" i="2" s="1"/>
  <c r="AK18" i="2"/>
  <c r="AH18" i="2"/>
  <c r="O18" i="2"/>
  <c r="P19" i="2" s="1"/>
  <c r="O1166" i="1"/>
  <c r="M1166" i="1"/>
  <c r="L1166" i="1"/>
  <c r="R1163" i="1" s="1"/>
  <c r="R1164" i="1" s="1"/>
  <c r="Q1164" i="1"/>
  <c r="S1158" i="1"/>
  <c r="R1158" i="1"/>
  <c r="P1158" i="1"/>
  <c r="S1157" i="1"/>
  <c r="R1157" i="1"/>
  <c r="P1157" i="1"/>
  <c r="R1156" i="1"/>
  <c r="S1156" i="1" s="1"/>
  <c r="P1156" i="1"/>
  <c r="R1155" i="1"/>
  <c r="S1155" i="1" s="1"/>
  <c r="P1155" i="1"/>
  <c r="R1154" i="1"/>
  <c r="S1154" i="1" s="1"/>
  <c r="P1154" i="1"/>
  <c r="R1153" i="1"/>
  <c r="S1153" i="1" s="1"/>
  <c r="P1153" i="1"/>
  <c r="T1152" i="1"/>
  <c r="R1152" i="1"/>
  <c r="S1152" i="1" s="1"/>
  <c r="P1152" i="1"/>
  <c r="R1151" i="1"/>
  <c r="S1151" i="1" s="1"/>
  <c r="P1151" i="1"/>
  <c r="O1144" i="1"/>
  <c r="M1144" i="1"/>
  <c r="L1144" i="1"/>
  <c r="Q1142" i="1"/>
  <c r="S1136" i="1"/>
  <c r="R1136" i="1"/>
  <c r="P1136" i="1"/>
  <c r="R1135" i="1"/>
  <c r="S1135" i="1" s="1"/>
  <c r="P1135" i="1"/>
  <c r="R1134" i="1"/>
  <c r="S1134" i="1" s="1"/>
  <c r="P1134" i="1"/>
  <c r="R1133" i="1"/>
  <c r="S1133" i="1" s="1"/>
  <c r="P1133" i="1"/>
  <c r="R1132" i="1"/>
  <c r="S1132" i="1" s="1"/>
  <c r="P1132" i="1"/>
  <c r="R1131" i="1"/>
  <c r="S1131" i="1" s="1"/>
  <c r="P1131" i="1"/>
  <c r="T1130" i="1"/>
  <c r="R1130" i="1"/>
  <c r="S1130" i="1" s="1"/>
  <c r="P1130" i="1"/>
  <c r="R1129" i="1"/>
  <c r="S1129" i="1" s="1"/>
  <c r="P1129" i="1"/>
  <c r="R1119" i="1"/>
  <c r="R1120" i="1" s="1"/>
  <c r="Q1120" i="1"/>
  <c r="R1114" i="1"/>
  <c r="S1114" i="1" s="1"/>
  <c r="P1114" i="1"/>
  <c r="R1113" i="1"/>
  <c r="S1113" i="1" s="1"/>
  <c r="P1113" i="1"/>
  <c r="R1112" i="1"/>
  <c r="S1112" i="1" s="1"/>
  <c r="P1112" i="1"/>
  <c r="R1111" i="1"/>
  <c r="S1111" i="1" s="1"/>
  <c r="P1111" i="1"/>
  <c r="R1110" i="1"/>
  <c r="S1110" i="1" s="1"/>
  <c r="P1110" i="1"/>
  <c r="R1109" i="1"/>
  <c r="S1109" i="1" s="1"/>
  <c r="P1109" i="1"/>
  <c r="R1108" i="1"/>
  <c r="S1108" i="1" s="1"/>
  <c r="P1108" i="1"/>
  <c r="P1107" i="1"/>
  <c r="Q1106" i="1"/>
  <c r="Q1098" i="1"/>
  <c r="R1092" i="1"/>
  <c r="S1092" i="1" s="1"/>
  <c r="P1092" i="1"/>
  <c r="R1091" i="1"/>
  <c r="S1091" i="1" s="1"/>
  <c r="P1091" i="1"/>
  <c r="R1090" i="1"/>
  <c r="S1090" i="1" s="1"/>
  <c r="P1090" i="1"/>
  <c r="R1089" i="1"/>
  <c r="S1089" i="1" s="1"/>
  <c r="P1089" i="1"/>
  <c r="R1088" i="1"/>
  <c r="S1088" i="1" s="1"/>
  <c r="P1088" i="1"/>
  <c r="R1087" i="1"/>
  <c r="S1087" i="1" s="1"/>
  <c r="P1087" i="1"/>
  <c r="R1086" i="1"/>
  <c r="S1086" i="1" s="1"/>
  <c r="P1086" i="1"/>
  <c r="P1085" i="1"/>
  <c r="Q1084" i="1"/>
  <c r="R1085" i="1" s="1"/>
  <c r="S1085" i="1" s="1"/>
  <c r="N1078" i="1"/>
  <c r="O1078" i="1" s="1"/>
  <c r="Q1076" i="1"/>
  <c r="R1075" i="1"/>
  <c r="R1076" i="1" s="1"/>
  <c r="R1070" i="1"/>
  <c r="S1070" i="1" s="1"/>
  <c r="P1070" i="1"/>
  <c r="R1069" i="1"/>
  <c r="S1069" i="1" s="1"/>
  <c r="P1069" i="1"/>
  <c r="R1068" i="1"/>
  <c r="S1068" i="1" s="1"/>
  <c r="P1068" i="1"/>
  <c r="R1067" i="1"/>
  <c r="S1067" i="1" s="1"/>
  <c r="P1067" i="1"/>
  <c r="R1066" i="1"/>
  <c r="S1066" i="1" s="1"/>
  <c r="P1066" i="1"/>
  <c r="R1065" i="1"/>
  <c r="S1065" i="1" s="1"/>
  <c r="P1065" i="1"/>
  <c r="R1064" i="1"/>
  <c r="S1064" i="1" s="1"/>
  <c r="P1064" i="1"/>
  <c r="P1063" i="1"/>
  <c r="Q1062" i="1"/>
  <c r="T1064" i="1" s="1"/>
  <c r="N1056" i="1"/>
  <c r="O1056" i="1" s="1"/>
  <c r="R1053" i="1"/>
  <c r="R1054" i="1" s="1"/>
  <c r="Q1054" i="1"/>
  <c r="R1048" i="1"/>
  <c r="S1048" i="1" s="1"/>
  <c r="P1048" i="1"/>
  <c r="R1047" i="1"/>
  <c r="S1047" i="1" s="1"/>
  <c r="P1047" i="1"/>
  <c r="R1046" i="1"/>
  <c r="S1046" i="1" s="1"/>
  <c r="P1046" i="1"/>
  <c r="R1045" i="1"/>
  <c r="S1045" i="1" s="1"/>
  <c r="P1045" i="1"/>
  <c r="R1044" i="1"/>
  <c r="S1044" i="1" s="1"/>
  <c r="P1044" i="1"/>
  <c r="R1043" i="1"/>
  <c r="S1043" i="1" s="1"/>
  <c r="P1043" i="1"/>
  <c r="R1042" i="1"/>
  <c r="S1042" i="1" s="1"/>
  <c r="P1042" i="1"/>
  <c r="P1041" i="1"/>
  <c r="Q1040" i="1"/>
  <c r="N1034" i="1"/>
  <c r="O1034" i="1" s="1"/>
  <c r="Q1032" i="1"/>
  <c r="R1031" i="1"/>
  <c r="R1032" i="1" s="1"/>
  <c r="R1026" i="1"/>
  <c r="S1026" i="1" s="1"/>
  <c r="P1026" i="1"/>
  <c r="R1025" i="1"/>
  <c r="S1025" i="1" s="1"/>
  <c r="P1025" i="1"/>
  <c r="R1024" i="1"/>
  <c r="S1024" i="1" s="1"/>
  <c r="P1024" i="1"/>
  <c r="R1023" i="1"/>
  <c r="S1023" i="1" s="1"/>
  <c r="P1023" i="1"/>
  <c r="R1022" i="1"/>
  <c r="S1022" i="1" s="1"/>
  <c r="P1022" i="1"/>
  <c r="R1021" i="1"/>
  <c r="S1021" i="1" s="1"/>
  <c r="P1021" i="1"/>
  <c r="R1020" i="1"/>
  <c r="S1020" i="1" s="1"/>
  <c r="P1020" i="1"/>
  <c r="P1019" i="1"/>
  <c r="Q1018" i="1"/>
  <c r="N1012" i="1"/>
  <c r="O1012" i="1" s="1"/>
  <c r="R1009" i="1"/>
  <c r="R1010" i="1" s="1"/>
  <c r="Q1010" i="1"/>
  <c r="R1004" i="1"/>
  <c r="S1004" i="1" s="1"/>
  <c r="P1004" i="1"/>
  <c r="R1003" i="1"/>
  <c r="S1003" i="1" s="1"/>
  <c r="P1003" i="1"/>
  <c r="R1002" i="1"/>
  <c r="S1002" i="1" s="1"/>
  <c r="P1002" i="1"/>
  <c r="R1001" i="1"/>
  <c r="S1001" i="1" s="1"/>
  <c r="P1001" i="1"/>
  <c r="R1000" i="1"/>
  <c r="S1000" i="1" s="1"/>
  <c r="P1000" i="1"/>
  <c r="R999" i="1"/>
  <c r="S999" i="1" s="1"/>
  <c r="P999" i="1"/>
  <c r="R998" i="1"/>
  <c r="S998" i="1" s="1"/>
  <c r="P998" i="1"/>
  <c r="P997" i="1"/>
  <c r="Q996" i="1"/>
  <c r="Q988" i="1"/>
  <c r="R982" i="1"/>
  <c r="S982" i="1" s="1"/>
  <c r="P982" i="1"/>
  <c r="R981" i="1"/>
  <c r="S981" i="1" s="1"/>
  <c r="P981" i="1"/>
  <c r="R980" i="1"/>
  <c r="S980" i="1" s="1"/>
  <c r="P980" i="1"/>
  <c r="R979" i="1"/>
  <c r="S979" i="1" s="1"/>
  <c r="P979" i="1"/>
  <c r="R978" i="1"/>
  <c r="S978" i="1" s="1"/>
  <c r="P978" i="1"/>
  <c r="R977" i="1"/>
  <c r="S977" i="1" s="1"/>
  <c r="P977" i="1"/>
  <c r="R976" i="1"/>
  <c r="S976" i="1" s="1"/>
  <c r="P976" i="1"/>
  <c r="P975" i="1"/>
  <c r="Q974" i="1"/>
  <c r="R975" i="1" s="1"/>
  <c r="S975" i="1" s="1"/>
  <c r="N968" i="1"/>
  <c r="O968" i="1" s="1"/>
  <c r="R965" i="1"/>
  <c r="R966" i="1" s="1"/>
  <c r="Q966" i="1"/>
  <c r="R959" i="1"/>
  <c r="S959" i="1" s="1"/>
  <c r="P959" i="1"/>
  <c r="R958" i="1"/>
  <c r="S958" i="1" s="1"/>
  <c r="P958" i="1"/>
  <c r="R957" i="1"/>
  <c r="S957" i="1" s="1"/>
  <c r="P957" i="1"/>
  <c r="R956" i="1"/>
  <c r="S956" i="1" s="1"/>
  <c r="P956" i="1"/>
  <c r="R955" i="1"/>
  <c r="S955" i="1" s="1"/>
  <c r="P955" i="1"/>
  <c r="R954" i="1"/>
  <c r="S954" i="1" s="1"/>
  <c r="P954" i="1"/>
  <c r="R953" i="1"/>
  <c r="S953" i="1" s="1"/>
  <c r="P953" i="1"/>
  <c r="P952" i="1"/>
  <c r="Q951" i="1"/>
  <c r="T953" i="1" s="1"/>
  <c r="M945" i="1"/>
  <c r="L945" i="1"/>
  <c r="R942" i="1" s="1"/>
  <c r="R943" i="1" s="1"/>
  <c r="Q943" i="1"/>
  <c r="R936" i="1"/>
  <c r="S936" i="1" s="1"/>
  <c r="P936" i="1"/>
  <c r="R935" i="1"/>
  <c r="S935" i="1" s="1"/>
  <c r="P935" i="1"/>
  <c r="R934" i="1"/>
  <c r="S934" i="1" s="1"/>
  <c r="P934" i="1"/>
  <c r="R933" i="1"/>
  <c r="S933" i="1" s="1"/>
  <c r="P933" i="1"/>
  <c r="R932" i="1"/>
  <c r="S932" i="1" s="1"/>
  <c r="P932" i="1"/>
  <c r="R931" i="1"/>
  <c r="S931" i="1" s="1"/>
  <c r="P931" i="1"/>
  <c r="R930" i="1"/>
  <c r="S930" i="1" s="1"/>
  <c r="P930" i="1"/>
  <c r="P929" i="1"/>
  <c r="Q928" i="1"/>
  <c r="M922" i="1"/>
  <c r="L922" i="1"/>
  <c r="N922" i="1" s="1"/>
  <c r="Q920" i="1"/>
  <c r="R913" i="1"/>
  <c r="S913" i="1" s="1"/>
  <c r="P913" i="1"/>
  <c r="R912" i="1"/>
  <c r="S912" i="1" s="1"/>
  <c r="P912" i="1"/>
  <c r="R911" i="1"/>
  <c r="S911" i="1" s="1"/>
  <c r="P911" i="1"/>
  <c r="R910" i="1"/>
  <c r="S910" i="1" s="1"/>
  <c r="P910" i="1"/>
  <c r="R909" i="1"/>
  <c r="S909" i="1" s="1"/>
  <c r="P909" i="1"/>
  <c r="R908" i="1"/>
  <c r="S908" i="1" s="1"/>
  <c r="P908" i="1"/>
  <c r="R907" i="1"/>
  <c r="S907" i="1" s="1"/>
  <c r="P907" i="1"/>
  <c r="P906" i="1"/>
  <c r="Q905" i="1"/>
  <c r="R906" i="1" s="1"/>
  <c r="S906" i="1" s="1"/>
  <c r="M899" i="1"/>
  <c r="L899" i="1"/>
  <c r="N899" i="1" s="1"/>
  <c r="Q897" i="1"/>
  <c r="P890" i="1"/>
  <c r="R889" i="1"/>
  <c r="S889" i="1" s="1"/>
  <c r="P889" i="1"/>
  <c r="R888" i="1"/>
  <c r="S888" i="1" s="1"/>
  <c r="P888" i="1"/>
  <c r="R887" i="1"/>
  <c r="S887" i="1" s="1"/>
  <c r="P887" i="1"/>
  <c r="R886" i="1"/>
  <c r="S886" i="1" s="1"/>
  <c r="P886" i="1"/>
  <c r="R885" i="1"/>
  <c r="S885" i="1" s="1"/>
  <c r="P885" i="1"/>
  <c r="R884" i="1"/>
  <c r="S884" i="1" s="1"/>
  <c r="P884" i="1"/>
  <c r="P883" i="1"/>
  <c r="Q882" i="1"/>
  <c r="R883" i="1" s="1"/>
  <c r="S883" i="1" s="1"/>
  <c r="M876" i="1"/>
  <c r="L876" i="1"/>
  <c r="R873" i="1" s="1"/>
  <c r="R874" i="1" s="1"/>
  <c r="Q874" i="1"/>
  <c r="R867" i="1"/>
  <c r="S867" i="1" s="1"/>
  <c r="P867" i="1"/>
  <c r="R866" i="1"/>
  <c r="S866" i="1" s="1"/>
  <c r="P866" i="1"/>
  <c r="R865" i="1"/>
  <c r="S865" i="1" s="1"/>
  <c r="P865" i="1"/>
  <c r="R864" i="1"/>
  <c r="S864" i="1" s="1"/>
  <c r="P864" i="1"/>
  <c r="R863" i="1"/>
  <c r="S863" i="1" s="1"/>
  <c r="P863" i="1"/>
  <c r="R862" i="1"/>
  <c r="S862" i="1" s="1"/>
  <c r="P862" i="1"/>
  <c r="R861" i="1"/>
  <c r="S861" i="1" s="1"/>
  <c r="P861" i="1"/>
  <c r="P860" i="1"/>
  <c r="Q859" i="1"/>
  <c r="R860" i="1" s="1"/>
  <c r="S860" i="1" s="1"/>
  <c r="M853" i="1"/>
  <c r="L853" i="1"/>
  <c r="N853" i="1" s="1"/>
  <c r="Q852" i="1"/>
  <c r="R844" i="1"/>
  <c r="S844" i="1" s="1"/>
  <c r="P844" i="1"/>
  <c r="R843" i="1"/>
  <c r="S843" i="1" s="1"/>
  <c r="P843" i="1"/>
  <c r="R842" i="1"/>
  <c r="S842" i="1" s="1"/>
  <c r="P842" i="1"/>
  <c r="R841" i="1"/>
  <c r="S841" i="1" s="1"/>
  <c r="P841" i="1"/>
  <c r="R840" i="1"/>
  <c r="S840" i="1" s="1"/>
  <c r="P840" i="1"/>
  <c r="R839" i="1"/>
  <c r="S839" i="1" s="1"/>
  <c r="P839" i="1"/>
  <c r="R838" i="1"/>
  <c r="S838" i="1" s="1"/>
  <c r="P838" i="1"/>
  <c r="P837" i="1"/>
  <c r="Q836" i="1"/>
  <c r="M830" i="1"/>
  <c r="L830" i="1"/>
  <c r="N830" i="1" s="1"/>
  <c r="Q828" i="1"/>
  <c r="R822" i="1"/>
  <c r="S822" i="1" s="1"/>
  <c r="P822" i="1"/>
  <c r="R821" i="1"/>
  <c r="S821" i="1" s="1"/>
  <c r="P821" i="1"/>
  <c r="R820" i="1"/>
  <c r="S820" i="1" s="1"/>
  <c r="P820" i="1"/>
  <c r="R819" i="1"/>
  <c r="S819" i="1" s="1"/>
  <c r="P819" i="1"/>
  <c r="R818" i="1"/>
  <c r="S818" i="1" s="1"/>
  <c r="P818" i="1"/>
  <c r="R817" i="1"/>
  <c r="S817" i="1" s="1"/>
  <c r="P817" i="1"/>
  <c r="R816" i="1"/>
  <c r="S816" i="1" s="1"/>
  <c r="P816" i="1"/>
  <c r="R815" i="1"/>
  <c r="S815" i="1" s="1"/>
  <c r="P815" i="1"/>
  <c r="P814" i="1"/>
  <c r="Q813" i="1"/>
  <c r="M807" i="1"/>
  <c r="L807" i="1"/>
  <c r="N807" i="1" s="1"/>
  <c r="O807" i="1" s="1"/>
  <c r="Q805" i="1"/>
  <c r="R799" i="1"/>
  <c r="S799" i="1" s="1"/>
  <c r="P799" i="1"/>
  <c r="R798" i="1"/>
  <c r="S798" i="1" s="1"/>
  <c r="P798" i="1"/>
  <c r="R797" i="1"/>
  <c r="S797" i="1" s="1"/>
  <c r="P797" i="1"/>
  <c r="R796" i="1"/>
  <c r="S796" i="1" s="1"/>
  <c r="P796" i="1"/>
  <c r="R795" i="1"/>
  <c r="S795" i="1" s="1"/>
  <c r="P795" i="1"/>
  <c r="R794" i="1"/>
  <c r="S794" i="1" s="1"/>
  <c r="P794" i="1"/>
  <c r="R793" i="1"/>
  <c r="S793" i="1" s="1"/>
  <c r="P793" i="1"/>
  <c r="R792" i="1"/>
  <c r="S792" i="1" s="1"/>
  <c r="P792" i="1"/>
  <c r="P791" i="1"/>
  <c r="Q790" i="1"/>
  <c r="M784" i="1"/>
  <c r="L784" i="1"/>
  <c r="N784" i="1" s="1"/>
  <c r="Q782" i="1"/>
  <c r="P776" i="1"/>
  <c r="R775" i="1"/>
  <c r="S775" i="1" s="1"/>
  <c r="P775" i="1"/>
  <c r="R774" i="1"/>
  <c r="S774" i="1" s="1"/>
  <c r="P774" i="1"/>
  <c r="R773" i="1"/>
  <c r="S773" i="1" s="1"/>
  <c r="P773" i="1"/>
  <c r="R772" i="1"/>
  <c r="S772" i="1" s="1"/>
  <c r="P772" i="1"/>
  <c r="R771" i="1"/>
  <c r="S771" i="1" s="1"/>
  <c r="P771" i="1"/>
  <c r="R770" i="1"/>
  <c r="S770" i="1" s="1"/>
  <c r="P770" i="1"/>
  <c r="R769" i="1"/>
  <c r="S769" i="1" s="1"/>
  <c r="P769" i="1"/>
  <c r="P768" i="1"/>
  <c r="Q767" i="1"/>
  <c r="R768" i="1" s="1"/>
  <c r="S768" i="1" s="1"/>
  <c r="M761" i="1"/>
  <c r="L761" i="1"/>
  <c r="R758" i="1" s="1"/>
  <c r="R759" i="1" s="1"/>
  <c r="Q759" i="1"/>
  <c r="R753" i="1"/>
  <c r="S753" i="1" s="1"/>
  <c r="P753" i="1"/>
  <c r="R752" i="1"/>
  <c r="S752" i="1" s="1"/>
  <c r="P752" i="1"/>
  <c r="R751" i="1"/>
  <c r="S751" i="1" s="1"/>
  <c r="P751" i="1"/>
  <c r="R750" i="1"/>
  <c r="S750" i="1" s="1"/>
  <c r="P750" i="1"/>
  <c r="R749" i="1"/>
  <c r="S749" i="1" s="1"/>
  <c r="P749" i="1"/>
  <c r="R748" i="1"/>
  <c r="S748" i="1" s="1"/>
  <c r="P748" i="1"/>
  <c r="R747" i="1"/>
  <c r="S747" i="1" s="1"/>
  <c r="P747" i="1"/>
  <c r="R746" i="1"/>
  <c r="S746" i="1" s="1"/>
  <c r="P746" i="1"/>
  <c r="P745" i="1"/>
  <c r="Q744" i="1"/>
  <c r="R745" i="1" s="1"/>
  <c r="S745" i="1" s="1"/>
  <c r="M738" i="1"/>
  <c r="L738" i="1"/>
  <c r="R735" i="1" s="1"/>
  <c r="R736" i="1" s="1"/>
  <c r="Q736" i="1"/>
  <c r="R730" i="1"/>
  <c r="S730" i="1" s="1"/>
  <c r="P730" i="1"/>
  <c r="R729" i="1"/>
  <c r="S729" i="1" s="1"/>
  <c r="P729" i="1"/>
  <c r="R728" i="1"/>
  <c r="S728" i="1" s="1"/>
  <c r="P728" i="1"/>
  <c r="R727" i="1"/>
  <c r="S727" i="1" s="1"/>
  <c r="P727" i="1"/>
  <c r="R726" i="1"/>
  <c r="S726" i="1" s="1"/>
  <c r="P726" i="1"/>
  <c r="R725" i="1"/>
  <c r="S725" i="1" s="1"/>
  <c r="P725" i="1"/>
  <c r="R724" i="1"/>
  <c r="S724" i="1" s="1"/>
  <c r="P724" i="1"/>
  <c r="R723" i="1"/>
  <c r="S723" i="1" s="1"/>
  <c r="P723" i="1"/>
  <c r="P722" i="1"/>
  <c r="Q721" i="1"/>
  <c r="R722" i="1" s="1"/>
  <c r="S722" i="1" s="1"/>
  <c r="M715" i="1"/>
  <c r="L715" i="1"/>
  <c r="R712" i="1" s="1"/>
  <c r="R713" i="1" s="1"/>
  <c r="Q713" i="1"/>
  <c r="R707" i="1"/>
  <c r="S707" i="1" s="1"/>
  <c r="P707" i="1"/>
  <c r="R706" i="1"/>
  <c r="S706" i="1" s="1"/>
  <c r="P706" i="1"/>
  <c r="R705" i="1"/>
  <c r="S705" i="1" s="1"/>
  <c r="P705" i="1"/>
  <c r="R704" i="1"/>
  <c r="S704" i="1" s="1"/>
  <c r="P704" i="1"/>
  <c r="R703" i="1"/>
  <c r="S703" i="1" s="1"/>
  <c r="P703" i="1"/>
  <c r="R702" i="1"/>
  <c r="S702" i="1" s="1"/>
  <c r="P702" i="1"/>
  <c r="R701" i="1"/>
  <c r="S701" i="1" s="1"/>
  <c r="P701" i="1"/>
  <c r="R700" i="1"/>
  <c r="S700" i="1" s="1"/>
  <c r="P700" i="1"/>
  <c r="P699" i="1"/>
  <c r="Q698" i="1"/>
  <c r="R699" i="1" s="1"/>
  <c r="S699" i="1" s="1"/>
  <c r="M692" i="1"/>
  <c r="L692" i="1"/>
  <c r="R689" i="1" s="1"/>
  <c r="R690" i="1" s="1"/>
  <c r="Q690" i="1"/>
  <c r="R684" i="1"/>
  <c r="S684" i="1" s="1"/>
  <c r="P684" i="1"/>
  <c r="R683" i="1"/>
  <c r="S683" i="1" s="1"/>
  <c r="P683" i="1"/>
  <c r="R682" i="1"/>
  <c r="S682" i="1" s="1"/>
  <c r="P682" i="1"/>
  <c r="R681" i="1"/>
  <c r="S681" i="1" s="1"/>
  <c r="P681" i="1"/>
  <c r="R680" i="1"/>
  <c r="S680" i="1" s="1"/>
  <c r="P680" i="1"/>
  <c r="R679" i="1"/>
  <c r="S679" i="1" s="1"/>
  <c r="P679" i="1"/>
  <c r="R678" i="1"/>
  <c r="S678" i="1" s="1"/>
  <c r="P678" i="1"/>
  <c r="R677" i="1"/>
  <c r="S677" i="1" s="1"/>
  <c r="P677" i="1"/>
  <c r="P676" i="1"/>
  <c r="Q675" i="1"/>
  <c r="R676" i="1" s="1"/>
  <c r="S676" i="1" s="1"/>
  <c r="M669" i="1"/>
  <c r="L669" i="1"/>
  <c r="R666" i="1" s="1"/>
  <c r="R667" i="1" s="1"/>
  <c r="Q667" i="1"/>
  <c r="R660" i="1"/>
  <c r="S660" i="1" s="1"/>
  <c r="P660" i="1"/>
  <c r="R659" i="1"/>
  <c r="S659" i="1" s="1"/>
  <c r="P659" i="1"/>
  <c r="R658" i="1"/>
  <c r="S658" i="1" s="1"/>
  <c r="P658" i="1"/>
  <c r="R657" i="1"/>
  <c r="S657" i="1" s="1"/>
  <c r="P657" i="1"/>
  <c r="R656" i="1"/>
  <c r="S656" i="1" s="1"/>
  <c r="P656" i="1"/>
  <c r="R655" i="1"/>
  <c r="S655" i="1" s="1"/>
  <c r="P655" i="1"/>
  <c r="R654" i="1"/>
  <c r="S654" i="1" s="1"/>
  <c r="P654" i="1"/>
  <c r="P653" i="1"/>
  <c r="Q652" i="1"/>
  <c r="T654" i="1" s="1"/>
  <c r="M646" i="1"/>
  <c r="L646" i="1"/>
  <c r="Q644" i="1"/>
  <c r="R637" i="1"/>
  <c r="S637" i="1" s="1"/>
  <c r="P637" i="1"/>
  <c r="R636" i="1"/>
  <c r="S636" i="1" s="1"/>
  <c r="P636" i="1"/>
  <c r="R635" i="1"/>
  <c r="S635" i="1" s="1"/>
  <c r="P635" i="1"/>
  <c r="R634" i="1"/>
  <c r="S634" i="1" s="1"/>
  <c r="P634" i="1"/>
  <c r="R633" i="1"/>
  <c r="S633" i="1" s="1"/>
  <c r="P633" i="1"/>
  <c r="R632" i="1"/>
  <c r="S632" i="1" s="1"/>
  <c r="P632" i="1"/>
  <c r="R631" i="1"/>
  <c r="S631" i="1" s="1"/>
  <c r="P631" i="1"/>
  <c r="P630" i="1"/>
  <c r="Q629" i="1"/>
  <c r="R630" i="1" s="1"/>
  <c r="S630" i="1" s="1"/>
  <c r="M623" i="1"/>
  <c r="L623" i="1"/>
  <c r="N623" i="1" s="1"/>
  <c r="Q621" i="1"/>
  <c r="R615" i="1"/>
  <c r="S615" i="1" s="1"/>
  <c r="P615" i="1"/>
  <c r="R614" i="1"/>
  <c r="S614" i="1" s="1"/>
  <c r="P614" i="1"/>
  <c r="R613" i="1"/>
  <c r="S613" i="1" s="1"/>
  <c r="P613" i="1"/>
  <c r="R612" i="1"/>
  <c r="S612" i="1" s="1"/>
  <c r="P612" i="1"/>
  <c r="R611" i="1"/>
  <c r="S611" i="1" s="1"/>
  <c r="P611" i="1"/>
  <c r="R610" i="1"/>
  <c r="S610" i="1" s="1"/>
  <c r="P610" i="1"/>
  <c r="R609" i="1"/>
  <c r="S609" i="1" s="1"/>
  <c r="P609" i="1"/>
  <c r="R608" i="1"/>
  <c r="S608" i="1" s="1"/>
  <c r="P608" i="1"/>
  <c r="P607" i="1"/>
  <c r="Q606" i="1"/>
  <c r="T608" i="1" s="1"/>
  <c r="M600" i="1"/>
  <c r="L600" i="1"/>
  <c r="R597" i="1" s="1"/>
  <c r="R598" i="1" s="1"/>
  <c r="Q598" i="1"/>
  <c r="R591" i="1"/>
  <c r="S591" i="1" s="1"/>
  <c r="P591" i="1"/>
  <c r="R590" i="1"/>
  <c r="S590" i="1" s="1"/>
  <c r="P590" i="1"/>
  <c r="R589" i="1"/>
  <c r="S589" i="1" s="1"/>
  <c r="P589" i="1"/>
  <c r="R588" i="1"/>
  <c r="S588" i="1" s="1"/>
  <c r="P588" i="1"/>
  <c r="R587" i="1"/>
  <c r="S587" i="1" s="1"/>
  <c r="P587" i="1"/>
  <c r="R586" i="1"/>
  <c r="S586" i="1" s="1"/>
  <c r="P586" i="1"/>
  <c r="R585" i="1"/>
  <c r="S585" i="1" s="1"/>
  <c r="P585" i="1"/>
  <c r="R584" i="1"/>
  <c r="S584" i="1" s="1"/>
  <c r="P584" i="1"/>
  <c r="P583" i="1"/>
  <c r="Q582" i="1"/>
  <c r="T584" i="1" s="1"/>
  <c r="M575" i="1"/>
  <c r="L575" i="1"/>
  <c r="N575" i="1" s="1"/>
  <c r="U572" i="1"/>
  <c r="R570" i="1"/>
  <c r="S570" i="1" s="1"/>
  <c r="P570" i="1"/>
  <c r="R569" i="1"/>
  <c r="S569" i="1" s="1"/>
  <c r="P569" i="1"/>
  <c r="R568" i="1"/>
  <c r="S568" i="1" s="1"/>
  <c r="P568" i="1"/>
  <c r="R567" i="1"/>
  <c r="S567" i="1" s="1"/>
  <c r="P567" i="1"/>
  <c r="R566" i="1"/>
  <c r="S566" i="1" s="1"/>
  <c r="P566" i="1"/>
  <c r="R565" i="1"/>
  <c r="S565" i="1" s="1"/>
  <c r="P565" i="1"/>
  <c r="R564" i="1"/>
  <c r="S564" i="1" s="1"/>
  <c r="P564" i="1"/>
  <c r="R563" i="1"/>
  <c r="S563" i="1" s="1"/>
  <c r="P563" i="1"/>
  <c r="P562" i="1"/>
  <c r="Q561" i="1"/>
  <c r="R562" i="1" s="1"/>
  <c r="S562" i="1" s="1"/>
  <c r="M556" i="1"/>
  <c r="L556" i="1"/>
  <c r="V552" i="1" s="1"/>
  <c r="V553" i="1" s="1"/>
  <c r="U553" i="1"/>
  <c r="R550" i="1"/>
  <c r="S550" i="1" s="1"/>
  <c r="P550" i="1"/>
  <c r="R549" i="1"/>
  <c r="S549" i="1" s="1"/>
  <c r="P549" i="1"/>
  <c r="R548" i="1"/>
  <c r="S548" i="1" s="1"/>
  <c r="P548" i="1"/>
  <c r="R547" i="1"/>
  <c r="S547" i="1" s="1"/>
  <c r="P547" i="1"/>
  <c r="R546" i="1"/>
  <c r="S546" i="1" s="1"/>
  <c r="P546" i="1"/>
  <c r="R545" i="1"/>
  <c r="S545" i="1" s="1"/>
  <c r="P545" i="1"/>
  <c r="R544" i="1"/>
  <c r="S544" i="1" s="1"/>
  <c r="P544" i="1"/>
  <c r="R543" i="1"/>
  <c r="S543" i="1" s="1"/>
  <c r="P543" i="1"/>
  <c r="P542" i="1"/>
  <c r="Q541" i="1"/>
  <c r="R542" i="1" s="1"/>
  <c r="S542" i="1" s="1"/>
  <c r="M536" i="1"/>
  <c r="L536" i="1"/>
  <c r="N536" i="1" s="1"/>
  <c r="U533" i="1"/>
  <c r="V532" i="1"/>
  <c r="V533" i="1" s="1"/>
  <c r="R532" i="1"/>
  <c r="S532" i="1" s="1"/>
  <c r="P532" i="1"/>
  <c r="R531" i="1"/>
  <c r="S531" i="1" s="1"/>
  <c r="P531" i="1"/>
  <c r="R530" i="1"/>
  <c r="S530" i="1" s="1"/>
  <c r="P530" i="1"/>
  <c r="R529" i="1"/>
  <c r="S529" i="1" s="1"/>
  <c r="P529" i="1"/>
  <c r="R528" i="1"/>
  <c r="S528" i="1" s="1"/>
  <c r="P528" i="1"/>
  <c r="R527" i="1"/>
  <c r="S527" i="1" s="1"/>
  <c r="P527" i="1"/>
  <c r="R526" i="1"/>
  <c r="S526" i="1" s="1"/>
  <c r="P526" i="1"/>
  <c r="R525" i="1"/>
  <c r="S525" i="1" s="1"/>
  <c r="P525" i="1"/>
  <c r="P524" i="1"/>
  <c r="Q523" i="1"/>
  <c r="R524" i="1" s="1"/>
  <c r="S524" i="1" s="1"/>
  <c r="M518" i="1"/>
  <c r="L518" i="1"/>
  <c r="V510" i="1" s="1"/>
  <c r="V511" i="1" s="1"/>
  <c r="U511" i="1"/>
  <c r="R510" i="1"/>
  <c r="S510" i="1" s="1"/>
  <c r="P510" i="1"/>
  <c r="R509" i="1"/>
  <c r="S509" i="1" s="1"/>
  <c r="P509" i="1"/>
  <c r="R508" i="1"/>
  <c r="S508" i="1" s="1"/>
  <c r="P508" i="1"/>
  <c r="R507" i="1"/>
  <c r="S507" i="1" s="1"/>
  <c r="P507" i="1"/>
  <c r="R506" i="1"/>
  <c r="S506" i="1" s="1"/>
  <c r="P506" i="1"/>
  <c r="R505" i="1"/>
  <c r="S505" i="1" s="1"/>
  <c r="P505" i="1"/>
  <c r="R504" i="1"/>
  <c r="S504" i="1" s="1"/>
  <c r="P504" i="1"/>
  <c r="R503" i="1"/>
  <c r="S503" i="1" s="1"/>
  <c r="P503" i="1"/>
  <c r="P502" i="1"/>
  <c r="Q501" i="1"/>
  <c r="R502" i="1" s="1"/>
  <c r="S502" i="1" s="1"/>
  <c r="M497" i="1"/>
  <c r="L497" i="1"/>
  <c r="N497" i="1" s="1"/>
  <c r="U493" i="1"/>
  <c r="R492" i="1"/>
  <c r="S492" i="1" s="1"/>
  <c r="P492" i="1"/>
  <c r="R491" i="1"/>
  <c r="S491" i="1" s="1"/>
  <c r="P491" i="1"/>
  <c r="R490" i="1"/>
  <c r="S490" i="1" s="1"/>
  <c r="P490" i="1"/>
  <c r="R489" i="1"/>
  <c r="S489" i="1" s="1"/>
  <c r="P489" i="1"/>
  <c r="R488" i="1"/>
  <c r="S488" i="1" s="1"/>
  <c r="P488" i="1"/>
  <c r="R487" i="1"/>
  <c r="S487" i="1" s="1"/>
  <c r="P487" i="1"/>
  <c r="R486" i="1"/>
  <c r="S486" i="1" s="1"/>
  <c r="P486" i="1"/>
  <c r="R485" i="1"/>
  <c r="S485" i="1" s="1"/>
  <c r="P485" i="1"/>
  <c r="P484" i="1"/>
  <c r="Q483" i="1"/>
  <c r="R484" i="1" s="1"/>
  <c r="S484" i="1" s="1"/>
  <c r="M479" i="1"/>
  <c r="L479" i="1"/>
  <c r="N479" i="1" s="1"/>
  <c r="U475" i="1"/>
  <c r="R474" i="1"/>
  <c r="S474" i="1" s="1"/>
  <c r="P474" i="1"/>
  <c r="R473" i="1"/>
  <c r="S473" i="1" s="1"/>
  <c r="P473" i="1"/>
  <c r="R472" i="1"/>
  <c r="S472" i="1" s="1"/>
  <c r="P472" i="1"/>
  <c r="R471" i="1"/>
  <c r="S471" i="1" s="1"/>
  <c r="P471" i="1"/>
  <c r="R470" i="1"/>
  <c r="S470" i="1" s="1"/>
  <c r="P470" i="1"/>
  <c r="R469" i="1"/>
  <c r="S469" i="1" s="1"/>
  <c r="P469" i="1"/>
  <c r="R468" i="1"/>
  <c r="S468" i="1" s="1"/>
  <c r="P468" i="1"/>
  <c r="R467" i="1"/>
  <c r="S467" i="1" s="1"/>
  <c r="P467" i="1"/>
  <c r="P466" i="1"/>
  <c r="Q465" i="1"/>
  <c r="R466" i="1" s="1"/>
  <c r="S466" i="1" s="1"/>
  <c r="M461" i="1"/>
  <c r="L461" i="1"/>
  <c r="V455" i="1" s="1"/>
  <c r="V456" i="1" s="1"/>
  <c r="U456" i="1"/>
  <c r="R455" i="1"/>
  <c r="S455" i="1" s="1"/>
  <c r="P455" i="1"/>
  <c r="R454" i="1"/>
  <c r="S454" i="1" s="1"/>
  <c r="P454" i="1"/>
  <c r="R453" i="1"/>
  <c r="S453" i="1" s="1"/>
  <c r="P453" i="1"/>
  <c r="R452" i="1"/>
  <c r="S452" i="1" s="1"/>
  <c r="P452" i="1"/>
  <c r="R451" i="1"/>
  <c r="S451" i="1" s="1"/>
  <c r="P451" i="1"/>
  <c r="R450" i="1"/>
  <c r="S450" i="1" s="1"/>
  <c r="P450" i="1"/>
  <c r="R449" i="1"/>
  <c r="S449" i="1" s="1"/>
  <c r="P449" i="1"/>
  <c r="R448" i="1"/>
  <c r="S448" i="1" s="1"/>
  <c r="P448" i="1"/>
  <c r="P447" i="1"/>
  <c r="Q446" i="1"/>
  <c r="R447" i="1" s="1"/>
  <c r="S447" i="1" s="1"/>
  <c r="M442" i="1"/>
  <c r="L442" i="1"/>
  <c r="N442" i="1" s="1"/>
  <c r="R437" i="1"/>
  <c r="S437" i="1" s="1"/>
  <c r="P437" i="1"/>
  <c r="R436" i="1"/>
  <c r="S436" i="1" s="1"/>
  <c r="P436" i="1"/>
  <c r="R435" i="1"/>
  <c r="S435" i="1" s="1"/>
  <c r="P435" i="1"/>
  <c r="R434" i="1"/>
  <c r="S434" i="1" s="1"/>
  <c r="P434" i="1"/>
  <c r="R433" i="1"/>
  <c r="S433" i="1" s="1"/>
  <c r="P433" i="1"/>
  <c r="R432" i="1"/>
  <c r="S432" i="1" s="1"/>
  <c r="P432" i="1"/>
  <c r="R431" i="1"/>
  <c r="S431" i="1" s="1"/>
  <c r="P431" i="1"/>
  <c r="R430" i="1"/>
  <c r="S430" i="1" s="1"/>
  <c r="P430" i="1"/>
  <c r="P429" i="1"/>
  <c r="Q428" i="1"/>
  <c r="AT100" i="1" s="1"/>
  <c r="M424" i="1"/>
  <c r="L424" i="1"/>
  <c r="N424" i="1" s="1"/>
  <c r="O424" i="1" s="1"/>
  <c r="R418" i="1"/>
  <c r="S418" i="1" s="1"/>
  <c r="P418" i="1"/>
  <c r="R417" i="1"/>
  <c r="S417" i="1" s="1"/>
  <c r="P417" i="1"/>
  <c r="R416" i="1"/>
  <c r="S416" i="1" s="1"/>
  <c r="P416" i="1"/>
  <c r="R415" i="1"/>
  <c r="S415" i="1" s="1"/>
  <c r="P415" i="1"/>
  <c r="R414" i="1"/>
  <c r="S414" i="1" s="1"/>
  <c r="P414" i="1"/>
  <c r="R413" i="1"/>
  <c r="S413" i="1" s="1"/>
  <c r="P413" i="1"/>
  <c r="R412" i="1"/>
  <c r="S412" i="1" s="1"/>
  <c r="P412" i="1"/>
  <c r="R411" i="1"/>
  <c r="S411" i="1" s="1"/>
  <c r="P411" i="1"/>
  <c r="P410" i="1"/>
  <c r="Q409" i="1"/>
  <c r="AS100" i="1" s="1"/>
  <c r="M405" i="1"/>
  <c r="L405" i="1"/>
  <c r="N405" i="1" s="1"/>
  <c r="R399" i="1"/>
  <c r="S399" i="1" s="1"/>
  <c r="P399" i="1"/>
  <c r="R398" i="1"/>
  <c r="S398" i="1" s="1"/>
  <c r="P398" i="1"/>
  <c r="R397" i="1"/>
  <c r="S397" i="1" s="1"/>
  <c r="P397" i="1"/>
  <c r="R396" i="1"/>
  <c r="S396" i="1" s="1"/>
  <c r="P396" i="1"/>
  <c r="R395" i="1"/>
  <c r="S395" i="1" s="1"/>
  <c r="P395" i="1"/>
  <c r="R394" i="1"/>
  <c r="S394" i="1" s="1"/>
  <c r="P394" i="1"/>
  <c r="R393" i="1"/>
  <c r="S393" i="1" s="1"/>
  <c r="P393" i="1"/>
  <c r="R392" i="1"/>
  <c r="S392" i="1" s="1"/>
  <c r="P392" i="1"/>
  <c r="P391" i="1"/>
  <c r="Q390" i="1"/>
  <c r="R391" i="1" s="1"/>
  <c r="S391" i="1" s="1"/>
  <c r="M386" i="1"/>
  <c r="L386" i="1"/>
  <c r="N386" i="1" s="1"/>
  <c r="R381" i="1"/>
  <c r="S381" i="1" s="1"/>
  <c r="P381" i="1"/>
  <c r="R380" i="1"/>
  <c r="S380" i="1" s="1"/>
  <c r="P380" i="1"/>
  <c r="R379" i="1"/>
  <c r="S379" i="1" s="1"/>
  <c r="P379" i="1"/>
  <c r="R378" i="1"/>
  <c r="S378" i="1" s="1"/>
  <c r="P378" i="1"/>
  <c r="R377" i="1"/>
  <c r="S377" i="1" s="1"/>
  <c r="P377" i="1"/>
  <c r="R376" i="1"/>
  <c r="S376" i="1" s="1"/>
  <c r="P376" i="1"/>
  <c r="R375" i="1"/>
  <c r="S375" i="1" s="1"/>
  <c r="P375" i="1"/>
  <c r="R374" i="1"/>
  <c r="S374" i="1" s="1"/>
  <c r="P374" i="1"/>
  <c r="P373" i="1"/>
  <c r="AQ19" i="1" s="1"/>
  <c r="Q372" i="1"/>
  <c r="R373" i="1" s="1"/>
  <c r="M368" i="1"/>
  <c r="L368" i="1"/>
  <c r="N368" i="1" s="1"/>
  <c r="R361" i="1"/>
  <c r="S361" i="1" s="1"/>
  <c r="P361" i="1"/>
  <c r="R360" i="1"/>
  <c r="S360" i="1" s="1"/>
  <c r="P360" i="1"/>
  <c r="R359" i="1"/>
  <c r="S359" i="1" s="1"/>
  <c r="P359" i="1"/>
  <c r="R358" i="1"/>
  <c r="S358" i="1" s="1"/>
  <c r="P358" i="1"/>
  <c r="R357" i="1"/>
  <c r="S357" i="1" s="1"/>
  <c r="P357" i="1"/>
  <c r="R356" i="1"/>
  <c r="S356" i="1" s="1"/>
  <c r="P356" i="1"/>
  <c r="R355" i="1"/>
  <c r="S355" i="1" s="1"/>
  <c r="P355" i="1"/>
  <c r="R354" i="1"/>
  <c r="S354" i="1" s="1"/>
  <c r="AP76" i="1" s="1"/>
  <c r="P354" i="1"/>
  <c r="AP20" i="1" s="1"/>
  <c r="P353" i="1"/>
  <c r="Q352" i="1"/>
  <c r="R353" i="1" s="1"/>
  <c r="S353" i="1" s="1"/>
  <c r="AP75" i="1" s="1"/>
  <c r="M348" i="1"/>
  <c r="L348" i="1"/>
  <c r="N348" i="1" s="1"/>
  <c r="R343" i="1"/>
  <c r="S343" i="1" s="1"/>
  <c r="P343" i="1"/>
  <c r="R342" i="1"/>
  <c r="S342" i="1" s="1"/>
  <c r="P342" i="1"/>
  <c r="R341" i="1"/>
  <c r="S341" i="1" s="1"/>
  <c r="P341" i="1"/>
  <c r="R340" i="1"/>
  <c r="S340" i="1" s="1"/>
  <c r="P340" i="1"/>
  <c r="R339" i="1"/>
  <c r="S339" i="1" s="1"/>
  <c r="P339" i="1"/>
  <c r="R338" i="1"/>
  <c r="S338" i="1" s="1"/>
  <c r="P338" i="1"/>
  <c r="R337" i="1"/>
  <c r="AO47" i="1" s="1"/>
  <c r="P337" i="1"/>
  <c r="AO21" i="1" s="1"/>
  <c r="R336" i="1"/>
  <c r="S336" i="1" s="1"/>
  <c r="AO76" i="1" s="1"/>
  <c r="P336" i="1"/>
  <c r="AO20" i="1" s="1"/>
  <c r="P335" i="1"/>
  <c r="AO19" i="1" s="1"/>
  <c r="Q334" i="1"/>
  <c r="R335" i="1" s="1"/>
  <c r="AO45" i="1" s="1"/>
  <c r="M330" i="1"/>
  <c r="L330" i="1"/>
  <c r="N330" i="1" s="1"/>
  <c r="R324" i="1"/>
  <c r="S324" i="1" s="1"/>
  <c r="P324" i="1"/>
  <c r="R323" i="1"/>
  <c r="S323" i="1" s="1"/>
  <c r="P323" i="1"/>
  <c r="R322" i="1"/>
  <c r="S322" i="1" s="1"/>
  <c r="P322" i="1"/>
  <c r="R321" i="1"/>
  <c r="S321" i="1" s="1"/>
  <c r="P321" i="1"/>
  <c r="R320" i="1"/>
  <c r="S320" i="1" s="1"/>
  <c r="P320" i="1"/>
  <c r="R319" i="1"/>
  <c r="S319" i="1" s="1"/>
  <c r="AN78" i="1" s="1"/>
  <c r="P319" i="1"/>
  <c r="AN22" i="1" s="1"/>
  <c r="R318" i="1"/>
  <c r="S318" i="1" s="1"/>
  <c r="AN77" i="1" s="1"/>
  <c r="P318" i="1"/>
  <c r="AN21" i="1" s="1"/>
  <c r="R317" i="1"/>
  <c r="AN46" i="1" s="1"/>
  <c r="P317" i="1"/>
  <c r="AN20" i="1" s="1"/>
  <c r="P316" i="1"/>
  <c r="AN19" i="1" s="1"/>
  <c r="Q315" i="1"/>
  <c r="R316" i="1" s="1"/>
  <c r="M311" i="1"/>
  <c r="L311" i="1"/>
  <c r="N311" i="1" s="1"/>
  <c r="R305" i="1"/>
  <c r="S305" i="1" s="1"/>
  <c r="P305" i="1"/>
  <c r="R304" i="1"/>
  <c r="S304" i="1" s="1"/>
  <c r="P304" i="1"/>
  <c r="R303" i="1"/>
  <c r="S303" i="1" s="1"/>
  <c r="P303" i="1"/>
  <c r="R302" i="1"/>
  <c r="S302" i="1" s="1"/>
  <c r="P302" i="1"/>
  <c r="R301" i="1"/>
  <c r="P301" i="1"/>
  <c r="AM23" i="1" s="1"/>
  <c r="R300" i="1"/>
  <c r="S300" i="1" s="1"/>
  <c r="AM78" i="1" s="1"/>
  <c r="P300" i="1"/>
  <c r="AM22" i="1" s="1"/>
  <c r="R299" i="1"/>
  <c r="S299" i="1" s="1"/>
  <c r="AM77" i="1" s="1"/>
  <c r="P299" i="1"/>
  <c r="AM21" i="1" s="1"/>
  <c r="R298" i="1"/>
  <c r="S298" i="1" s="1"/>
  <c r="AM76" i="1" s="1"/>
  <c r="P298" i="1"/>
  <c r="AM20" i="1" s="1"/>
  <c r="P297" i="1"/>
  <c r="AM19" i="1" s="1"/>
  <c r="Q296" i="1"/>
  <c r="R297" i="1" s="1"/>
  <c r="M292" i="1"/>
  <c r="L292" i="1"/>
  <c r="N292" i="1" s="1"/>
  <c r="R283" i="1"/>
  <c r="S283" i="1" s="1"/>
  <c r="P283" i="1"/>
  <c r="R282" i="1"/>
  <c r="S282" i="1" s="1"/>
  <c r="P282" i="1"/>
  <c r="R281" i="1"/>
  <c r="S281" i="1" s="1"/>
  <c r="P281" i="1"/>
  <c r="R280" i="1"/>
  <c r="S280" i="1" s="1"/>
  <c r="AL80" i="1" s="1"/>
  <c r="P280" i="1"/>
  <c r="AL24" i="1" s="1"/>
  <c r="R279" i="1"/>
  <c r="AL49" i="1" s="1"/>
  <c r="P279" i="1"/>
  <c r="AL23" i="1" s="1"/>
  <c r="R278" i="1"/>
  <c r="S278" i="1" s="1"/>
  <c r="AL78" i="1" s="1"/>
  <c r="P278" i="1"/>
  <c r="AL22" i="1" s="1"/>
  <c r="R277" i="1"/>
  <c r="S277" i="1" s="1"/>
  <c r="AL77" i="1" s="1"/>
  <c r="P277" i="1"/>
  <c r="AL21" i="1" s="1"/>
  <c r="R276" i="1"/>
  <c r="S276" i="1" s="1"/>
  <c r="AL76" i="1" s="1"/>
  <c r="P276" i="1"/>
  <c r="AL20" i="1" s="1"/>
  <c r="P275" i="1"/>
  <c r="AL19" i="1" s="1"/>
  <c r="Q274" i="1"/>
  <c r="R275" i="1" s="1"/>
  <c r="AL45" i="1" s="1"/>
  <c r="M270" i="1"/>
  <c r="U29" i="1" s="1"/>
  <c r="L270" i="1"/>
  <c r="N270" i="1" s="1"/>
  <c r="R261" i="1"/>
  <c r="S261" i="1" s="1"/>
  <c r="P261" i="1"/>
  <c r="R260" i="1"/>
  <c r="S260" i="1" s="1"/>
  <c r="P260" i="1"/>
  <c r="R259" i="1"/>
  <c r="S259" i="1" s="1"/>
  <c r="AK81" i="1" s="1"/>
  <c r="P259" i="1"/>
  <c r="R258" i="1"/>
  <c r="AK50" i="1" s="1"/>
  <c r="P258" i="1"/>
  <c r="R257" i="1"/>
  <c r="S257" i="1" s="1"/>
  <c r="AK79" i="1" s="1"/>
  <c r="P257" i="1"/>
  <c r="R256" i="1"/>
  <c r="S256" i="1" s="1"/>
  <c r="AK78" i="1" s="1"/>
  <c r="P256" i="1"/>
  <c r="R255" i="1"/>
  <c r="S255" i="1" s="1"/>
  <c r="AK77" i="1" s="1"/>
  <c r="P255" i="1"/>
  <c r="R254" i="1"/>
  <c r="S254" i="1" s="1"/>
  <c r="AK76" i="1" s="1"/>
  <c r="P254" i="1"/>
  <c r="P253" i="1"/>
  <c r="Q252" i="1"/>
  <c r="R253" i="1" s="1"/>
  <c r="M244" i="1"/>
  <c r="U28" i="1" s="1"/>
  <c r="L244" i="1"/>
  <c r="N244" i="1" s="1"/>
  <c r="R238" i="1"/>
  <c r="S238" i="1" s="1"/>
  <c r="P238" i="1"/>
  <c r="R237" i="1"/>
  <c r="S237" i="1" s="1"/>
  <c r="AJ82" i="1" s="1"/>
  <c r="P237" i="1"/>
  <c r="AJ26" i="1" s="1"/>
  <c r="R236" i="1"/>
  <c r="P236" i="1"/>
  <c r="AJ25" i="1" s="1"/>
  <c r="R235" i="1"/>
  <c r="S235" i="1" s="1"/>
  <c r="AJ80" i="1" s="1"/>
  <c r="P235" i="1"/>
  <c r="AJ24" i="1" s="1"/>
  <c r="R234" i="1"/>
  <c r="AJ49" i="1" s="1"/>
  <c r="P234" i="1"/>
  <c r="AJ23" i="1" s="1"/>
  <c r="R233" i="1"/>
  <c r="S233" i="1" s="1"/>
  <c r="AJ78" i="1" s="1"/>
  <c r="P233" i="1"/>
  <c r="AJ22" i="1" s="1"/>
  <c r="R232" i="1"/>
  <c r="P232" i="1"/>
  <c r="AJ21" i="1" s="1"/>
  <c r="R231" i="1"/>
  <c r="S231" i="1" s="1"/>
  <c r="AJ76" i="1" s="1"/>
  <c r="P231" i="1"/>
  <c r="AJ20" i="1" s="1"/>
  <c r="P230" i="1"/>
  <c r="AJ19" i="1" s="1"/>
  <c r="Q229" i="1"/>
  <c r="AJ100" i="1" s="1"/>
  <c r="M221" i="1"/>
  <c r="U27" i="1" s="1"/>
  <c r="L221" i="1"/>
  <c r="N221" i="1" s="1"/>
  <c r="R213" i="1"/>
  <c r="S213" i="1" s="1"/>
  <c r="P213" i="1"/>
  <c r="R212" i="1"/>
  <c r="AI52" i="1" s="1"/>
  <c r="P212" i="1"/>
  <c r="AI26" i="1" s="1"/>
  <c r="R211" i="1"/>
  <c r="S211" i="1" s="1"/>
  <c r="AI81" i="1" s="1"/>
  <c r="P211" i="1"/>
  <c r="AK25" i="1" s="1"/>
  <c r="R210" i="1"/>
  <c r="P210" i="1"/>
  <c r="AK24" i="1" s="1"/>
  <c r="R209" i="1"/>
  <c r="S209" i="1" s="1"/>
  <c r="AI79" i="1" s="1"/>
  <c r="P209" i="1"/>
  <c r="AI23" i="1" s="1"/>
  <c r="R208" i="1"/>
  <c r="AI48" i="1" s="1"/>
  <c r="P208" i="1"/>
  <c r="AK22" i="1" s="1"/>
  <c r="R207" i="1"/>
  <c r="AI47" i="1" s="1"/>
  <c r="P207" i="1"/>
  <c r="AI21" i="1" s="1"/>
  <c r="R206" i="1"/>
  <c r="S206" i="1" s="1"/>
  <c r="AI76" i="1" s="1"/>
  <c r="P206" i="1"/>
  <c r="AK20" i="1" s="1"/>
  <c r="P205" i="1"/>
  <c r="AK19" i="1" s="1"/>
  <c r="Q204" i="1"/>
  <c r="M197" i="1"/>
  <c r="U26" i="1" s="1"/>
  <c r="L197" i="1"/>
  <c r="N197" i="1" s="1"/>
  <c r="U60" i="1" s="1"/>
  <c r="R191" i="1"/>
  <c r="S191" i="1" s="1"/>
  <c r="R190" i="1"/>
  <c r="S190" i="1" s="1"/>
  <c r="P190" i="1"/>
  <c r="R189" i="1"/>
  <c r="P189" i="1"/>
  <c r="AH26" i="1" s="1"/>
  <c r="R188" i="1"/>
  <c r="S188" i="1" s="1"/>
  <c r="AH81" i="1" s="1"/>
  <c r="P188" i="1"/>
  <c r="AH25" i="1" s="1"/>
  <c r="R187" i="1"/>
  <c r="AH50" i="1" s="1"/>
  <c r="P187" i="1"/>
  <c r="AH24" i="1" s="1"/>
  <c r="R186" i="1"/>
  <c r="S186" i="1" s="1"/>
  <c r="AH79" i="1" s="1"/>
  <c r="P186" i="1"/>
  <c r="R185" i="1"/>
  <c r="S185" i="1" s="1"/>
  <c r="AH78" i="1" s="1"/>
  <c r="P185" i="1"/>
  <c r="R184" i="1"/>
  <c r="S184" i="1" s="1"/>
  <c r="AH77" i="1" s="1"/>
  <c r="P184" i="1"/>
  <c r="R183" i="1"/>
  <c r="S183" i="1" s="1"/>
  <c r="AH76" i="1" s="1"/>
  <c r="P183" i="1"/>
  <c r="P182" i="1"/>
  <c r="Q181" i="1"/>
  <c r="R182" i="1" s="1"/>
  <c r="S182" i="1" s="1"/>
  <c r="AH75" i="1" s="1"/>
  <c r="R174" i="1"/>
  <c r="Q174" i="1"/>
  <c r="M170" i="1"/>
  <c r="U25" i="1" s="1"/>
  <c r="L170" i="1"/>
  <c r="H175" i="1" s="1"/>
  <c r="R163" i="1"/>
  <c r="S163" i="1" s="1"/>
  <c r="AG82" i="1" s="1"/>
  <c r="P163" i="1"/>
  <c r="AG26" i="1" s="1"/>
  <c r="R162" i="1"/>
  <c r="S162" i="1" s="1"/>
  <c r="AG81" i="1" s="1"/>
  <c r="P162" i="1"/>
  <c r="AG25" i="1" s="1"/>
  <c r="R161" i="1"/>
  <c r="S161" i="1" s="1"/>
  <c r="AG80" i="1" s="1"/>
  <c r="P161" i="1"/>
  <c r="R160" i="1"/>
  <c r="AG49" i="1" s="1"/>
  <c r="P160" i="1"/>
  <c r="R159" i="1"/>
  <c r="S159" i="1" s="1"/>
  <c r="AG78" i="1" s="1"/>
  <c r="P159" i="1"/>
  <c r="R158" i="1"/>
  <c r="AG47" i="1" s="1"/>
  <c r="P158" i="1"/>
  <c r="R157" i="1"/>
  <c r="S157" i="1" s="1"/>
  <c r="AG76" i="1" s="1"/>
  <c r="P157" i="1"/>
  <c r="P156" i="1"/>
  <c r="Q155" i="1"/>
  <c r="R156" i="1" s="1"/>
  <c r="AG45" i="1" s="1"/>
  <c r="M145" i="1"/>
  <c r="U24" i="1" s="1"/>
  <c r="L145" i="1"/>
  <c r="N145" i="1" s="1"/>
  <c r="R138" i="1"/>
  <c r="S138" i="1" s="1"/>
  <c r="P138" i="1"/>
  <c r="R137" i="1"/>
  <c r="S137" i="1" s="1"/>
  <c r="AF82" i="1" s="1"/>
  <c r="P137" i="1"/>
  <c r="AF26" i="1" s="1"/>
  <c r="R136" i="1"/>
  <c r="S136" i="1" s="1"/>
  <c r="AF81" i="1" s="1"/>
  <c r="P136" i="1"/>
  <c r="R135" i="1"/>
  <c r="AF50" i="1" s="1"/>
  <c r="P135" i="1"/>
  <c r="R134" i="1"/>
  <c r="S134" i="1" s="1"/>
  <c r="AF79" i="1" s="1"/>
  <c r="P134" i="1"/>
  <c r="R133" i="1"/>
  <c r="S133" i="1" s="1"/>
  <c r="AF78" i="1" s="1"/>
  <c r="P133" i="1"/>
  <c r="R132" i="1"/>
  <c r="AF47" i="1" s="1"/>
  <c r="P132" i="1"/>
  <c r="R131" i="1"/>
  <c r="S131" i="1" s="1"/>
  <c r="AF76" i="1" s="1"/>
  <c r="P131" i="1"/>
  <c r="P130" i="1"/>
  <c r="Q129" i="1"/>
  <c r="AF100" i="1" s="1"/>
  <c r="M119" i="1"/>
  <c r="U23" i="1" s="1"/>
  <c r="L119" i="1"/>
  <c r="H124" i="1" s="1"/>
  <c r="R113" i="1"/>
  <c r="S113" i="1" s="1"/>
  <c r="R112" i="1"/>
  <c r="S112" i="1" s="1"/>
  <c r="P112" i="1"/>
  <c r="R111" i="1"/>
  <c r="S111" i="1" s="1"/>
  <c r="AE82" i="1" s="1"/>
  <c r="P111" i="1"/>
  <c r="R110" i="1"/>
  <c r="S110" i="1" s="1"/>
  <c r="AE81" i="1" s="1"/>
  <c r="P110" i="1"/>
  <c r="R109" i="1"/>
  <c r="S109" i="1" s="1"/>
  <c r="AE80" i="1" s="1"/>
  <c r="P109" i="1"/>
  <c r="R108" i="1"/>
  <c r="P108" i="1"/>
  <c r="R107" i="1"/>
  <c r="S107" i="1" s="1"/>
  <c r="AE78" i="1" s="1"/>
  <c r="P107" i="1"/>
  <c r="R106" i="1"/>
  <c r="AE47" i="1" s="1"/>
  <c r="P106" i="1"/>
  <c r="R105" i="1"/>
  <c r="P105" i="1"/>
  <c r="P104" i="1"/>
  <c r="Q103" i="1"/>
  <c r="R104" i="1" s="1"/>
  <c r="S104" i="1" s="1"/>
  <c r="AE75" i="1" s="1"/>
  <c r="AZ100" i="1"/>
  <c r="AO100" i="1"/>
  <c r="M93" i="1"/>
  <c r="U22" i="1" s="1"/>
  <c r="L93" i="1"/>
  <c r="N93" i="1" s="1"/>
  <c r="U56" i="1" s="1"/>
  <c r="R86" i="1"/>
  <c r="S86" i="1" s="1"/>
  <c r="R85" i="1"/>
  <c r="S85" i="1" s="1"/>
  <c r="R84" i="1"/>
  <c r="S84" i="1" s="1"/>
  <c r="R83" i="1"/>
  <c r="S83" i="1" s="1"/>
  <c r="AD82" i="1" s="1"/>
  <c r="P83" i="1"/>
  <c r="R82" i="1"/>
  <c r="P82" i="1"/>
  <c r="R81" i="1"/>
  <c r="S81" i="1" s="1"/>
  <c r="AD80" i="1" s="1"/>
  <c r="P81" i="1"/>
  <c r="R80" i="1"/>
  <c r="S80" i="1" s="1"/>
  <c r="AD79" i="1" s="1"/>
  <c r="P80" i="1"/>
  <c r="R79" i="1"/>
  <c r="S79" i="1" s="1"/>
  <c r="AD78" i="1" s="1"/>
  <c r="P79" i="1"/>
  <c r="R78" i="1"/>
  <c r="S78" i="1" s="1"/>
  <c r="AD77" i="1" s="1"/>
  <c r="P78" i="1"/>
  <c r="R77" i="1"/>
  <c r="P77" i="1"/>
  <c r="P76" i="1"/>
  <c r="Q75" i="1"/>
  <c r="M64" i="1"/>
  <c r="U21" i="1" s="1"/>
  <c r="L64" i="1"/>
  <c r="N64" i="1" s="1"/>
  <c r="U55" i="1" s="1"/>
  <c r="R57" i="1"/>
  <c r="S57" i="1" s="1"/>
  <c r="R56" i="1"/>
  <c r="S56" i="1" s="1"/>
  <c r="R55" i="1"/>
  <c r="S55" i="1" s="1"/>
  <c r="R54" i="1"/>
  <c r="S54" i="1" s="1"/>
  <c r="R53" i="1"/>
  <c r="AC52" i="1" s="1"/>
  <c r="P53" i="1"/>
  <c r="AJ52" i="1"/>
  <c r="AG52" i="1"/>
  <c r="R52" i="1"/>
  <c r="S52" i="1" s="1"/>
  <c r="AC81" i="1" s="1"/>
  <c r="P52" i="1"/>
  <c r="R51" i="1"/>
  <c r="S51" i="1" s="1"/>
  <c r="AC80" i="1" s="1"/>
  <c r="P51" i="1"/>
  <c r="R50" i="1"/>
  <c r="S50" i="1" s="1"/>
  <c r="AC79" i="1" s="1"/>
  <c r="P50" i="1"/>
  <c r="R49" i="1"/>
  <c r="S49" i="1" s="1"/>
  <c r="AC78" i="1" s="1"/>
  <c r="P49" i="1"/>
  <c r="R48" i="1"/>
  <c r="S48" i="1" s="1"/>
  <c r="AC77" i="1" s="1"/>
  <c r="P48" i="1"/>
  <c r="R47" i="1"/>
  <c r="AC46" i="1" s="1"/>
  <c r="P47" i="1"/>
  <c r="P46" i="1"/>
  <c r="Q45" i="1"/>
  <c r="R46" i="1" s="1"/>
  <c r="AC45" i="1" s="1"/>
  <c r="M34" i="1"/>
  <c r="U20" i="1" s="1"/>
  <c r="L34" i="1"/>
  <c r="H40" i="1" s="1"/>
  <c r="R31" i="1"/>
  <c r="S31" i="1" s="1"/>
  <c r="R30" i="1"/>
  <c r="S30" i="1" s="1"/>
  <c r="R29" i="1"/>
  <c r="S29" i="1" s="1"/>
  <c r="R28" i="1"/>
  <c r="S28" i="1" s="1"/>
  <c r="R27" i="1"/>
  <c r="S27" i="1" s="1"/>
  <c r="AE26" i="1"/>
  <c r="AC26" i="1"/>
  <c r="AB26" i="1"/>
  <c r="R26" i="1"/>
  <c r="S26" i="1" s="1"/>
  <c r="AB82" i="1" s="1"/>
  <c r="P26" i="1"/>
  <c r="AF25" i="1"/>
  <c r="AE25" i="1"/>
  <c r="AD25" i="1"/>
  <c r="AC25" i="1"/>
  <c r="AB25" i="1"/>
  <c r="R25" i="1"/>
  <c r="S25" i="1" s="1"/>
  <c r="AB81" i="1" s="1"/>
  <c r="P25" i="1"/>
  <c r="AG24" i="1"/>
  <c r="AF24" i="1"/>
  <c r="AE24" i="1"/>
  <c r="AD24" i="1"/>
  <c r="AC24" i="1"/>
  <c r="AB24" i="1"/>
  <c r="R24" i="1"/>
  <c r="AB50" i="1" s="1"/>
  <c r="P24" i="1"/>
  <c r="AH23" i="1"/>
  <c r="AG23" i="1"/>
  <c r="AF23" i="1"/>
  <c r="AE23" i="1"/>
  <c r="AD23" i="1"/>
  <c r="AC23" i="1"/>
  <c r="AB23" i="1"/>
  <c r="R23" i="1"/>
  <c r="P23" i="1"/>
  <c r="AH22" i="1"/>
  <c r="AG22" i="1"/>
  <c r="AF22" i="1"/>
  <c r="AE22" i="1"/>
  <c r="AD22" i="1"/>
  <c r="AC22" i="1"/>
  <c r="AB22" i="1"/>
  <c r="R22" i="1"/>
  <c r="S22" i="1" s="1"/>
  <c r="AB78" i="1" s="1"/>
  <c r="P22" i="1"/>
  <c r="AH21" i="1"/>
  <c r="AG21" i="1"/>
  <c r="AF21" i="1"/>
  <c r="AE21" i="1"/>
  <c r="AD21" i="1"/>
  <c r="AC21" i="1"/>
  <c r="AB21" i="1"/>
  <c r="R21" i="1"/>
  <c r="AB47" i="1" s="1"/>
  <c r="P21" i="1"/>
  <c r="AH20" i="1"/>
  <c r="AG20" i="1"/>
  <c r="AF20" i="1"/>
  <c r="AE20" i="1"/>
  <c r="AD20" i="1"/>
  <c r="AC20" i="1"/>
  <c r="AB20" i="1"/>
  <c r="R20" i="1"/>
  <c r="S20" i="1" s="1"/>
  <c r="AB76" i="1" s="1"/>
  <c r="P20" i="1"/>
  <c r="AP19" i="1"/>
  <c r="AH19" i="1"/>
  <c r="AG19" i="1"/>
  <c r="AF19" i="1"/>
  <c r="AE19" i="1"/>
  <c r="AD19" i="1"/>
  <c r="AC19" i="1"/>
  <c r="AB19" i="1"/>
  <c r="P19" i="1"/>
  <c r="Q18" i="1"/>
  <c r="AB100" i="1" s="1"/>
  <c r="Q178" i="10" l="1"/>
  <c r="R178" i="10" s="1"/>
  <c r="N348" i="10"/>
  <c r="N47" i="10"/>
  <c r="Q447" i="10"/>
  <c r="R447" i="10" s="1"/>
  <c r="N114" i="10"/>
  <c r="AE175" i="10"/>
  <c r="AA45" i="14"/>
  <c r="AA70" i="14" s="1"/>
  <c r="AC45" i="14"/>
  <c r="AC70" i="14" s="1"/>
  <c r="AC89" i="14"/>
  <c r="AE45" i="14"/>
  <c r="AE70" i="14" s="1"/>
  <c r="AI89" i="14"/>
  <c r="Q19" i="14"/>
  <c r="R19" i="14" s="1"/>
  <c r="AG45" i="14"/>
  <c r="AG70" i="14" s="1"/>
  <c r="M35" i="13"/>
  <c r="P318" i="12"/>
  <c r="Q318" i="12" s="1"/>
  <c r="S112" i="12"/>
  <c r="M196" i="12"/>
  <c r="R43" i="12"/>
  <c r="P19" i="11"/>
  <c r="Q19" i="11" s="1"/>
  <c r="M242" i="11"/>
  <c r="M196" i="11"/>
  <c r="N80" i="10"/>
  <c r="N440" i="10"/>
  <c r="N29" i="10"/>
  <c r="M152" i="10"/>
  <c r="N152" i="10" s="1"/>
  <c r="N132" i="10"/>
  <c r="S402" i="10"/>
  <c r="N371" i="10"/>
  <c r="N172" i="10"/>
  <c r="Q276" i="10"/>
  <c r="Q277" i="10" s="1"/>
  <c r="S425" i="10"/>
  <c r="Q119" i="10"/>
  <c r="R119" i="10" s="1"/>
  <c r="U55" i="9"/>
  <c r="W55" i="9"/>
  <c r="M449" i="9"/>
  <c r="N449" i="9" s="1"/>
  <c r="Q446" i="9"/>
  <c r="Q447" i="9" s="1"/>
  <c r="N47" i="9"/>
  <c r="N95" i="9"/>
  <c r="S319" i="9"/>
  <c r="N62" i="9"/>
  <c r="N201" i="9"/>
  <c r="Q433" i="9"/>
  <c r="R433" i="9" s="1"/>
  <c r="M124" i="8"/>
  <c r="N124" i="8" s="1"/>
  <c r="Q121" i="8"/>
  <c r="Q122" i="8" s="1"/>
  <c r="N190" i="8"/>
  <c r="M259" i="7"/>
  <c r="AE111" i="7"/>
  <c r="N140" i="7"/>
  <c r="Q446" i="7"/>
  <c r="Q447" i="7" s="1"/>
  <c r="S618" i="7"/>
  <c r="AB55" i="7"/>
  <c r="N380" i="7"/>
  <c r="Y55" i="6"/>
  <c r="Q913" i="6"/>
  <c r="R913" i="6" s="1"/>
  <c r="Q19" i="6"/>
  <c r="N68" i="6"/>
  <c r="M546" i="6"/>
  <c r="N546" i="6" s="1"/>
  <c r="N615" i="6"/>
  <c r="R95" i="6"/>
  <c r="Y146" i="6" s="1"/>
  <c r="U247" i="6"/>
  <c r="U248" i="6" s="1"/>
  <c r="N661" i="6"/>
  <c r="Q891" i="6"/>
  <c r="R891" i="6" s="1"/>
  <c r="X56" i="6"/>
  <c r="N408" i="6"/>
  <c r="R40" i="6"/>
  <c r="V147" i="6" s="1"/>
  <c r="U54" i="6"/>
  <c r="Q484" i="6"/>
  <c r="R484" i="6" s="1"/>
  <c r="R41" i="6"/>
  <c r="V148" i="6" s="1"/>
  <c r="AA54" i="6"/>
  <c r="AB169" i="6"/>
  <c r="V604" i="6"/>
  <c r="AC169" i="6"/>
  <c r="U604" i="6"/>
  <c r="Q668" i="6"/>
  <c r="R668" i="6" s="1"/>
  <c r="Q392" i="6"/>
  <c r="R392" i="6" s="1"/>
  <c r="N592" i="6"/>
  <c r="Q759" i="6"/>
  <c r="R759" i="6" s="1"/>
  <c r="R25" i="5"/>
  <c r="U139" i="5" s="1"/>
  <c r="AL146" i="5"/>
  <c r="N497" i="5"/>
  <c r="N217" i="5"/>
  <c r="S459" i="5"/>
  <c r="N83" i="5"/>
  <c r="Q843" i="5"/>
  <c r="R843" i="5" s="1"/>
  <c r="R56" i="5"/>
  <c r="W126" i="5" s="1"/>
  <c r="Q412" i="5"/>
  <c r="R412" i="5" s="1"/>
  <c r="S505" i="5"/>
  <c r="U229" i="5"/>
  <c r="U230" i="5" s="1"/>
  <c r="N49" i="5"/>
  <c r="N66" i="5"/>
  <c r="AC146" i="5"/>
  <c r="N543" i="5"/>
  <c r="N589" i="5"/>
  <c r="Q212" i="4"/>
  <c r="R212" i="4" s="1"/>
  <c r="M795" i="4"/>
  <c r="Q792" i="4"/>
  <c r="Q793" i="4" s="1"/>
  <c r="N861" i="4"/>
  <c r="AP161" i="4"/>
  <c r="T47" i="2"/>
  <c r="M125" i="2"/>
  <c r="T66" i="2" s="1"/>
  <c r="AE47" i="2"/>
  <c r="AF96" i="2"/>
  <c r="Q82" i="2"/>
  <c r="AD81" i="2" s="1"/>
  <c r="L30" i="2"/>
  <c r="T42" i="2" s="1"/>
  <c r="Q97" i="2"/>
  <c r="AE80" i="2" s="1"/>
  <c r="AF45" i="2"/>
  <c r="AL96" i="2"/>
  <c r="L348" i="2"/>
  <c r="M348" i="2" s="1"/>
  <c r="R410" i="2"/>
  <c r="Q118" i="2"/>
  <c r="AF81" i="2" s="1"/>
  <c r="L86" i="2"/>
  <c r="AF48" i="2"/>
  <c r="AM96" i="2"/>
  <c r="Q151" i="2"/>
  <c r="AI78" i="2" s="1"/>
  <c r="P455" i="2"/>
  <c r="Q455" i="2" s="1"/>
  <c r="P491" i="2"/>
  <c r="P492" i="2" s="1"/>
  <c r="AI45" i="2"/>
  <c r="AC49" i="2"/>
  <c r="AB50" i="2"/>
  <c r="AR96" i="2"/>
  <c r="M143" i="2"/>
  <c r="T67" i="2" s="1"/>
  <c r="AK47" i="1"/>
  <c r="O784" i="1"/>
  <c r="AD47" i="1"/>
  <c r="AL47" i="1"/>
  <c r="AM47" i="1"/>
  <c r="O536" i="1"/>
  <c r="O623" i="1"/>
  <c r="AI20" i="1"/>
  <c r="AP100" i="1"/>
  <c r="AU100" i="1"/>
  <c r="R583" i="1"/>
  <c r="S583" i="1" s="1"/>
  <c r="AW100" i="1"/>
  <c r="AD52" i="1"/>
  <c r="AY100" i="1"/>
  <c r="O368" i="1"/>
  <c r="AL48" i="1"/>
  <c r="BA100" i="1"/>
  <c r="AL46" i="1"/>
  <c r="AK49" i="1"/>
  <c r="AK46" i="1"/>
  <c r="O479" i="1"/>
  <c r="O575" i="1"/>
  <c r="AH49" i="1"/>
  <c r="R607" i="1"/>
  <c r="S607" i="1" s="1"/>
  <c r="N715" i="1"/>
  <c r="O715" i="1" s="1"/>
  <c r="N34" i="1"/>
  <c r="U54" i="1" s="1"/>
  <c r="R1063" i="1"/>
  <c r="S1063" i="1" s="1"/>
  <c r="AI24" i="1"/>
  <c r="AF51" i="1"/>
  <c r="R952" i="1"/>
  <c r="S952" i="1" s="1"/>
  <c r="N761" i="1"/>
  <c r="O761" i="1" s="1"/>
  <c r="AC48" i="1"/>
  <c r="AG51" i="1"/>
  <c r="O497" i="1"/>
  <c r="W971" i="1"/>
  <c r="AJ46" i="1"/>
  <c r="AK48" i="1"/>
  <c r="AI51" i="1"/>
  <c r="T746" i="1"/>
  <c r="AM46" i="1"/>
  <c r="AC50" i="1"/>
  <c r="AO46" i="1"/>
  <c r="AG50" i="1"/>
  <c r="S106" i="1"/>
  <c r="AE77" i="1" s="1"/>
  <c r="AP46" i="1"/>
  <c r="AJ48" i="1"/>
  <c r="AV100" i="1"/>
  <c r="S207" i="1"/>
  <c r="AI77" i="1" s="1"/>
  <c r="H246" i="1"/>
  <c r="T723" i="1"/>
  <c r="T769" i="1"/>
  <c r="T1086" i="1"/>
  <c r="H38" i="1"/>
  <c r="H223" i="1"/>
  <c r="T677" i="1"/>
  <c r="R19" i="1"/>
  <c r="S19" i="1" s="1"/>
  <c r="AB75" i="1" s="1"/>
  <c r="AK51" i="1"/>
  <c r="N170" i="1"/>
  <c r="U59" i="1" s="1"/>
  <c r="AK26" i="1"/>
  <c r="AG46" i="1"/>
  <c r="L172" i="1"/>
  <c r="H174" i="1" s="1"/>
  <c r="R896" i="1"/>
  <c r="R897" i="1" s="1"/>
  <c r="O990" i="1"/>
  <c r="AN47" i="1"/>
  <c r="S174" i="1"/>
  <c r="V474" i="1"/>
  <c r="V475" i="1" s="1"/>
  <c r="M127" i="13"/>
  <c r="R184" i="13"/>
  <c r="N858" i="5"/>
  <c r="M104" i="13"/>
  <c r="R210" i="13"/>
  <c r="M81" i="13"/>
  <c r="M58" i="12"/>
  <c r="R273" i="12"/>
  <c r="P88" i="12"/>
  <c r="Q88" i="12" s="1"/>
  <c r="R158" i="12"/>
  <c r="V153" i="12"/>
  <c r="M150" i="12"/>
  <c r="R181" i="11"/>
  <c r="M286" i="11"/>
  <c r="P42" i="11"/>
  <c r="Q42" i="11" s="1"/>
  <c r="P226" i="11"/>
  <c r="Q226" i="11" s="1"/>
  <c r="P157" i="11"/>
  <c r="Q157" i="11" s="1"/>
  <c r="P55" i="11"/>
  <c r="P56" i="11" s="1"/>
  <c r="M173" i="11"/>
  <c r="R341" i="11"/>
  <c r="Q83" i="9"/>
  <c r="N163" i="9"/>
  <c r="Q387" i="9"/>
  <c r="R387" i="9" s="1"/>
  <c r="Q410" i="9"/>
  <c r="R410" i="9" s="1"/>
  <c r="N311" i="9"/>
  <c r="Q207" i="9"/>
  <c r="R207" i="9" s="1"/>
  <c r="T273" i="9"/>
  <c r="Q364" i="9"/>
  <c r="R364" i="9" s="1"/>
  <c r="Z134" i="9"/>
  <c r="Q249" i="9"/>
  <c r="R249" i="9" s="1"/>
  <c r="Q135" i="9"/>
  <c r="R135" i="9" s="1"/>
  <c r="N147" i="9"/>
  <c r="N380" i="9"/>
  <c r="U675" i="7"/>
  <c r="Q131" i="8"/>
  <c r="R131" i="8" s="1"/>
  <c r="Q42" i="8"/>
  <c r="R42" i="8" s="1"/>
  <c r="N156" i="7"/>
  <c r="AA54" i="7"/>
  <c r="W59" i="7"/>
  <c r="X111" i="7"/>
  <c r="Y56" i="7"/>
  <c r="S641" i="7"/>
  <c r="Y55" i="7"/>
  <c r="N123" i="7"/>
  <c r="M472" i="7"/>
  <c r="N472" i="7" s="1"/>
  <c r="Q56" i="7"/>
  <c r="W54" i="7" s="1"/>
  <c r="N204" i="7"/>
  <c r="Z56" i="7"/>
  <c r="S365" i="7"/>
  <c r="N587" i="7"/>
  <c r="V111" i="7"/>
  <c r="N88" i="7"/>
  <c r="Q400" i="7"/>
  <c r="Q401" i="7" s="1"/>
  <c r="R22" i="7"/>
  <c r="U79" i="7" s="1"/>
  <c r="R93" i="7"/>
  <c r="Z76" i="7" s="1"/>
  <c r="Q630" i="7"/>
  <c r="Q631" i="7" s="1"/>
  <c r="N51" i="7"/>
  <c r="W55" i="7"/>
  <c r="N171" i="7"/>
  <c r="N656" i="7"/>
  <c r="Q272" i="5"/>
  <c r="R272" i="5" s="1"/>
  <c r="Q435" i="5"/>
  <c r="R435" i="5" s="1"/>
  <c r="R55" i="5"/>
  <c r="W125" i="5" s="1"/>
  <c r="N170" i="5"/>
  <c r="N726" i="5"/>
  <c r="Q799" i="5"/>
  <c r="R799" i="5" s="1"/>
  <c r="R91" i="5"/>
  <c r="Y127" i="5" s="1"/>
  <c r="AH146" i="5"/>
  <c r="U246" i="5"/>
  <c r="U247" i="5" s="1"/>
  <c r="S888" i="5"/>
  <c r="Y55" i="5"/>
  <c r="Y56" i="5"/>
  <c r="S778" i="5"/>
  <c r="R26" i="5"/>
  <c r="U140" i="5" s="1"/>
  <c r="N122" i="5"/>
  <c r="N234" i="5"/>
  <c r="S367" i="5"/>
  <c r="X535" i="5"/>
  <c r="S866" i="5"/>
  <c r="AB62" i="4"/>
  <c r="AB139" i="4" s="1"/>
  <c r="U358" i="4"/>
  <c r="U359" i="4" s="1"/>
  <c r="N136" i="4"/>
  <c r="U307" i="4"/>
  <c r="U308" i="4" s="1"/>
  <c r="N545" i="4"/>
  <c r="N660" i="4"/>
  <c r="Q101" i="4"/>
  <c r="AD58" i="4" s="1"/>
  <c r="Q667" i="4"/>
  <c r="R667" i="4" s="1"/>
  <c r="Q890" i="4"/>
  <c r="R890" i="4" s="1"/>
  <c r="S803" i="4"/>
  <c r="AN161" i="4"/>
  <c r="AE61" i="4"/>
  <c r="N242" i="4"/>
  <c r="R22" i="4"/>
  <c r="Z138" i="4" s="1"/>
  <c r="R123" i="4"/>
  <c r="AE137" i="4" s="1"/>
  <c r="R87" i="4"/>
  <c r="AC140" i="4" s="1"/>
  <c r="N173" i="4"/>
  <c r="N407" i="4"/>
  <c r="Q644" i="4"/>
  <c r="R644" i="4" s="1"/>
  <c r="S369" i="4"/>
  <c r="AB60" i="4"/>
  <c r="AB137" i="4" s="1"/>
  <c r="AB63" i="4"/>
  <c r="AB140" i="4" s="1"/>
  <c r="N453" i="4"/>
  <c r="Q657" i="4"/>
  <c r="Q658" i="4" s="1"/>
  <c r="Q912" i="4"/>
  <c r="R912" i="4" s="1"/>
  <c r="Q121" i="4"/>
  <c r="M453" i="4"/>
  <c r="N795" i="4"/>
  <c r="R85" i="4"/>
  <c r="AC138" i="4" s="1"/>
  <c r="AI161" i="4"/>
  <c r="Q824" i="4"/>
  <c r="R824" i="4" s="1"/>
  <c r="N361" i="4"/>
  <c r="Q460" i="4"/>
  <c r="R460" i="4" s="1"/>
  <c r="Q496" i="4"/>
  <c r="Q497" i="4" s="1"/>
  <c r="N637" i="4"/>
  <c r="S204" i="3"/>
  <c r="P379" i="3"/>
  <c r="Q379" i="3" s="1"/>
  <c r="S358" i="3"/>
  <c r="P19" i="3"/>
  <c r="Q19" i="3" s="1"/>
  <c r="M58" i="3"/>
  <c r="M218" i="3"/>
  <c r="S248" i="3"/>
  <c r="P111" i="3"/>
  <c r="Q111" i="3" s="1"/>
  <c r="S226" i="3"/>
  <c r="AQ45" i="1"/>
  <c r="S373" i="1"/>
  <c r="AQ75" i="1" s="1"/>
  <c r="AK23" i="1"/>
  <c r="AD48" i="1"/>
  <c r="AH46" i="1"/>
  <c r="AF48" i="1"/>
  <c r="AI49" i="1"/>
  <c r="R851" i="1"/>
  <c r="R852" i="1" s="1"/>
  <c r="AH47" i="1"/>
  <c r="AG48" i="1"/>
  <c r="AQ100" i="1"/>
  <c r="AR100" i="1"/>
  <c r="V571" i="1"/>
  <c r="V572" i="1" s="1"/>
  <c r="L147" i="1"/>
  <c r="H149" i="1" s="1"/>
  <c r="R653" i="1"/>
  <c r="S653" i="1" s="1"/>
  <c r="AJ50" i="1"/>
  <c r="H199" i="1"/>
  <c r="N556" i="1"/>
  <c r="O556" i="1" s="1"/>
  <c r="S160" i="1"/>
  <c r="AG79" i="1" s="1"/>
  <c r="AI22" i="1"/>
  <c r="O93" i="1"/>
  <c r="U105" i="1" s="1"/>
  <c r="R230" i="1"/>
  <c r="AJ45" i="1" s="1"/>
  <c r="O311" i="1"/>
  <c r="O442" i="1"/>
  <c r="W20" i="1"/>
  <c r="W22" i="1" s="1"/>
  <c r="S275" i="1"/>
  <c r="AL75" i="1" s="1"/>
  <c r="R987" i="1"/>
  <c r="R988" i="1" s="1"/>
  <c r="O34" i="1"/>
  <c r="U103" i="1" s="1"/>
  <c r="N518" i="1"/>
  <c r="O518" i="1" s="1"/>
  <c r="AI25" i="1"/>
  <c r="S47" i="1"/>
  <c r="AC76" i="1" s="1"/>
  <c r="AB48" i="1"/>
  <c r="AF49" i="1"/>
  <c r="AE51" i="1"/>
  <c r="AK100" i="1"/>
  <c r="AC49" i="1"/>
  <c r="AC47" i="1"/>
  <c r="AL100" i="1"/>
  <c r="S316" i="1"/>
  <c r="AN75" i="1" s="1"/>
  <c r="AN45" i="1"/>
  <c r="AK45" i="1"/>
  <c r="S253" i="1"/>
  <c r="AK75" i="1" s="1"/>
  <c r="Q60" i="2"/>
  <c r="AC77" i="2" s="1"/>
  <c r="AC45" i="2"/>
  <c r="AK44" i="2"/>
  <c r="Q205" i="2"/>
  <c r="AK76" i="2" s="1"/>
  <c r="N207" i="4"/>
  <c r="S390" i="5"/>
  <c r="Q389" i="5"/>
  <c r="R389" i="5" s="1"/>
  <c r="U59" i="6"/>
  <c r="R25" i="6"/>
  <c r="U149" i="6" s="1"/>
  <c r="Q98" i="2"/>
  <c r="AE81" i="2" s="1"/>
  <c r="AE49" i="2"/>
  <c r="M591" i="4"/>
  <c r="N591" i="4" s="1"/>
  <c r="Q588" i="4"/>
  <c r="Q589" i="4" s="1"/>
  <c r="AG146" i="5"/>
  <c r="Q222" i="5"/>
  <c r="R222" i="5" s="1"/>
  <c r="S494" i="10"/>
  <c r="Q493" i="10"/>
  <c r="R493" i="10" s="1"/>
  <c r="S21" i="1"/>
  <c r="AB77" i="1" s="1"/>
  <c r="AK21" i="1"/>
  <c r="AE50" i="1"/>
  <c r="S132" i="1"/>
  <c r="AF77" i="1" s="1"/>
  <c r="S158" i="1"/>
  <c r="AG77" i="1" s="1"/>
  <c r="S187" i="1"/>
  <c r="AH80" i="1" s="1"/>
  <c r="S337" i="1"/>
  <c r="AO77" i="1" s="1"/>
  <c r="S24" i="1"/>
  <c r="AB80" i="1" s="1"/>
  <c r="AD49" i="1"/>
  <c r="AM100" i="1"/>
  <c r="S279" i="1"/>
  <c r="AL79" i="1" s="1"/>
  <c r="O292" i="1"/>
  <c r="N600" i="1"/>
  <c r="O600" i="1" s="1"/>
  <c r="R620" i="1"/>
  <c r="R621" i="1" s="1"/>
  <c r="X836" i="1"/>
  <c r="Q131" i="2"/>
  <c r="AH76" i="2" s="1"/>
  <c r="AH44" i="2"/>
  <c r="AB61" i="4"/>
  <c r="AB138" i="4" s="1"/>
  <c r="R65" i="4"/>
  <c r="R143" i="4"/>
  <c r="AF137" i="4" s="1"/>
  <c r="AF60" i="4"/>
  <c r="M564" i="7"/>
  <c r="N564" i="7" s="1"/>
  <c r="Q561" i="7"/>
  <c r="Q562" i="7" s="1"/>
  <c r="Q85" i="10"/>
  <c r="R85" i="10" s="1"/>
  <c r="Y175" i="10"/>
  <c r="AN100" i="1"/>
  <c r="O145" i="1"/>
  <c r="U107" i="1" s="1"/>
  <c r="S258" i="1"/>
  <c r="AK80" i="1" s="1"/>
  <c r="R410" i="1"/>
  <c r="S410" i="1" s="1"/>
  <c r="R429" i="1"/>
  <c r="S429" i="1" s="1"/>
  <c r="O830" i="1"/>
  <c r="O922" i="1"/>
  <c r="T998" i="1"/>
  <c r="R997" i="1"/>
  <c r="S997" i="1" s="1"/>
  <c r="M70" i="2"/>
  <c r="T63" i="2" s="1"/>
  <c r="T44" i="2"/>
  <c r="AD169" i="6"/>
  <c r="Q186" i="6"/>
  <c r="R186" i="6" s="1"/>
  <c r="M357" i="7"/>
  <c r="N357" i="7" s="1"/>
  <c r="Q354" i="7"/>
  <c r="Q355" i="7" s="1"/>
  <c r="Q285" i="9"/>
  <c r="Q286" i="9" s="1"/>
  <c r="M288" i="9"/>
  <c r="N288" i="9" s="1"/>
  <c r="AC175" i="10"/>
  <c r="Q157" i="10"/>
  <c r="R157" i="10" s="1"/>
  <c r="T1020" i="1"/>
  <c r="R1019" i="1"/>
  <c r="S1019" i="1" s="1"/>
  <c r="AA49" i="2"/>
  <c r="Q24" i="2"/>
  <c r="AA81" i="2" s="1"/>
  <c r="S220" i="8"/>
  <c r="Q219" i="8"/>
  <c r="R219" i="8" s="1"/>
  <c r="AL50" i="1"/>
  <c r="N119" i="1"/>
  <c r="U57" i="1" s="1"/>
  <c r="O330" i="1"/>
  <c r="Q25" i="2"/>
  <c r="AA82" i="2" s="1"/>
  <c r="AA50" i="2"/>
  <c r="Q94" i="2"/>
  <c r="AE77" i="2" s="1"/>
  <c r="AE45" i="2"/>
  <c r="AF52" i="1"/>
  <c r="N461" i="1"/>
  <c r="O461" i="1" s="1"/>
  <c r="N669" i="1"/>
  <c r="O669" i="1" s="1"/>
  <c r="T700" i="1"/>
  <c r="T620" i="5"/>
  <c r="Q619" i="5"/>
  <c r="R619" i="5" s="1"/>
  <c r="AD111" i="7"/>
  <c r="Q176" i="7"/>
  <c r="R176" i="7" s="1"/>
  <c r="Q135" i="2"/>
  <c r="AH80" i="2" s="1"/>
  <c r="AH48" i="2"/>
  <c r="AP45" i="1"/>
  <c r="P399" i="2"/>
  <c r="P400" i="2" s="1"/>
  <c r="L402" i="2"/>
  <c r="M402" i="2" s="1"/>
  <c r="S336" i="3"/>
  <c r="P335" i="3"/>
  <c r="Q335" i="3" s="1"/>
  <c r="Q178" i="4"/>
  <c r="AH58" i="4" s="1"/>
  <c r="AH161" i="4"/>
  <c r="S689" i="5"/>
  <c r="Q688" i="5"/>
  <c r="R688" i="5" s="1"/>
  <c r="AI19" i="1"/>
  <c r="AM48" i="1"/>
  <c r="H96" i="1"/>
  <c r="R130" i="1"/>
  <c r="S335" i="1"/>
  <c r="AO75" i="1" s="1"/>
  <c r="O348" i="1"/>
  <c r="N738" i="1"/>
  <c r="O738" i="1" s="1"/>
  <c r="N1166" i="1"/>
  <c r="P188" i="2"/>
  <c r="Q188" i="2" s="1"/>
  <c r="AJ76" i="2" s="1"/>
  <c r="AJ96" i="2"/>
  <c r="AL169" i="6"/>
  <c r="Q328" i="6"/>
  <c r="R328" i="6" s="1"/>
  <c r="O853" i="1"/>
  <c r="R73" i="5"/>
  <c r="X126" i="5" s="1"/>
  <c r="X56" i="5"/>
  <c r="AN48" i="1"/>
  <c r="AC51" i="1"/>
  <c r="H67" i="1"/>
  <c r="O197" i="1"/>
  <c r="U109" i="1" s="1"/>
  <c r="T976" i="1"/>
  <c r="T1042" i="1"/>
  <c r="R1041" i="1"/>
  <c r="S1041" i="1" s="1"/>
  <c r="M30" i="2"/>
  <c r="T61" i="2" s="1"/>
  <c r="S66" i="3"/>
  <c r="P65" i="3"/>
  <c r="Q65" i="3" s="1"/>
  <c r="S597" i="5"/>
  <c r="Q596" i="5"/>
  <c r="R596" i="5" s="1"/>
  <c r="AJ111" i="7"/>
  <c r="Q281" i="7"/>
  <c r="R281" i="7" s="1"/>
  <c r="P88" i="11"/>
  <c r="Q88" i="11" s="1"/>
  <c r="R89" i="11"/>
  <c r="AH45" i="1"/>
  <c r="S528" i="5"/>
  <c r="Q527" i="5"/>
  <c r="R527" i="5" s="1"/>
  <c r="M394" i="10"/>
  <c r="N394" i="10" s="1"/>
  <c r="Q391" i="10"/>
  <c r="Q392" i="10" s="1"/>
  <c r="AB46" i="1"/>
  <c r="H70" i="1"/>
  <c r="AG100" i="1"/>
  <c r="T1108" i="1"/>
  <c r="R1107" i="1"/>
  <c r="S1107" i="1" s="1"/>
  <c r="AA48" i="2"/>
  <c r="Q23" i="2"/>
  <c r="AA80" i="2" s="1"/>
  <c r="Q62" i="4"/>
  <c r="AB58" i="4" s="1"/>
  <c r="AB127" i="4" s="1"/>
  <c r="AB161" i="4"/>
  <c r="Q209" i="7"/>
  <c r="R209" i="7" s="1"/>
  <c r="AF111" i="7"/>
  <c r="S66" i="8"/>
  <c r="Q65" i="8"/>
  <c r="R65" i="8" s="1"/>
  <c r="S53" i="1"/>
  <c r="AC82" i="1" s="1"/>
  <c r="AH100" i="1"/>
  <c r="S234" i="1"/>
  <c r="AJ79" i="1" s="1"/>
  <c r="O405" i="1"/>
  <c r="N692" i="1"/>
  <c r="O692" i="1" s="1"/>
  <c r="T907" i="1"/>
  <c r="M164" i="2"/>
  <c r="M173" i="12"/>
  <c r="N121" i="14"/>
  <c r="T96" i="14" s="1"/>
  <c r="T62" i="14"/>
  <c r="N190" i="4"/>
  <c r="M729" i="4"/>
  <c r="N729" i="4" s="1"/>
  <c r="Q726" i="4"/>
  <c r="Q727" i="4" s="1"/>
  <c r="U55" i="5"/>
  <c r="N267" i="5"/>
  <c r="S738" i="6"/>
  <c r="Q737" i="6"/>
  <c r="R737" i="6" s="1"/>
  <c r="AE134" i="9"/>
  <c r="Q470" i="10"/>
  <c r="R470" i="10" s="1"/>
  <c r="S471" i="10"/>
  <c r="AD45" i="2"/>
  <c r="AH96" i="2"/>
  <c r="M106" i="2"/>
  <c r="T65" i="2" s="1"/>
  <c r="R20" i="4"/>
  <c r="Z136" i="4" s="1"/>
  <c r="R24" i="4"/>
  <c r="Z140" i="4" s="1"/>
  <c r="R63" i="4"/>
  <c r="AG161" i="4"/>
  <c r="W732" i="4"/>
  <c r="R57" i="5"/>
  <c r="W127" i="5" s="1"/>
  <c r="R128" i="5"/>
  <c r="Z125" i="5" s="1"/>
  <c r="N78" i="9"/>
  <c r="S480" i="9"/>
  <c r="Q479" i="9"/>
  <c r="R479" i="9" s="1"/>
  <c r="R35" i="10"/>
  <c r="V137" i="10" s="1"/>
  <c r="T310" i="2"/>
  <c r="T311" i="2" s="1"/>
  <c r="L471" i="2"/>
  <c r="M471" i="2" s="1"/>
  <c r="P537" i="2"/>
  <c r="P538" i="2" s="1"/>
  <c r="R86" i="4"/>
  <c r="AC139" i="4" s="1"/>
  <c r="R122" i="4"/>
  <c r="AE136" i="4" s="1"/>
  <c r="N155" i="4"/>
  <c r="Q437" i="4"/>
  <c r="R437" i="4" s="1"/>
  <c r="Q542" i="4"/>
  <c r="Q543" i="4" s="1"/>
  <c r="T622" i="4"/>
  <c r="Q758" i="4"/>
  <c r="R758" i="4" s="1"/>
  <c r="N817" i="4"/>
  <c r="U57" i="5"/>
  <c r="N185" i="5"/>
  <c r="Q320" i="5"/>
  <c r="R320" i="5" s="1"/>
  <c r="N704" i="5"/>
  <c r="R39" i="6"/>
  <c r="V146" i="6" s="1"/>
  <c r="W55" i="6"/>
  <c r="R55" i="6"/>
  <c r="W145" i="6" s="1"/>
  <c r="N454" i="6"/>
  <c r="S826" i="6"/>
  <c r="Q825" i="6"/>
  <c r="R825" i="6" s="1"/>
  <c r="R94" i="7"/>
  <c r="Z77" i="7" s="1"/>
  <c r="Z55" i="7"/>
  <c r="Q456" i="7"/>
  <c r="R456" i="7" s="1"/>
  <c r="Q538" i="7"/>
  <c r="Q539" i="7" s="1"/>
  <c r="M541" i="7"/>
  <c r="N541" i="7" s="1"/>
  <c r="W61" i="8"/>
  <c r="X175" i="10"/>
  <c r="Q70" i="10"/>
  <c r="X80" i="10" s="1"/>
  <c r="M104" i="11"/>
  <c r="N518" i="9"/>
  <c r="R1097" i="1"/>
  <c r="R1098" i="1" s="1"/>
  <c r="M540" i="2"/>
  <c r="M262" i="3"/>
  <c r="P291" i="3"/>
  <c r="Q291" i="3" s="1"/>
  <c r="M295" i="4"/>
  <c r="N295" i="4" s="1"/>
  <c r="Q391" i="4"/>
  <c r="R391" i="4" s="1"/>
  <c r="Q634" i="4"/>
  <c r="Q635" i="4" s="1"/>
  <c r="N683" i="4"/>
  <c r="Q713" i="4"/>
  <c r="R713" i="4" s="1"/>
  <c r="Q736" i="4"/>
  <c r="R736" i="4" s="1"/>
  <c r="Q846" i="4"/>
  <c r="R846" i="4" s="1"/>
  <c r="N30" i="5"/>
  <c r="Q425" i="5"/>
  <c r="Q426" i="5" s="1"/>
  <c r="N566" i="5"/>
  <c r="M748" i="5"/>
  <c r="N748" i="5" s="1"/>
  <c r="Q745" i="5"/>
  <c r="Q746" i="5" s="1"/>
  <c r="Q52" i="9"/>
  <c r="U81" i="10"/>
  <c r="R20" i="10"/>
  <c r="U137" i="10" s="1"/>
  <c r="P111" i="11"/>
  <c r="Q111" i="11" s="1"/>
  <c r="R112" i="11"/>
  <c r="L240" i="3"/>
  <c r="M240" i="3" s="1"/>
  <c r="P237" i="3"/>
  <c r="P238" i="3" s="1"/>
  <c r="M796" i="6"/>
  <c r="N796" i="6" s="1"/>
  <c r="Q793" i="6"/>
  <c r="Q794" i="6" s="1"/>
  <c r="R114" i="7"/>
  <c r="AA78" i="7" s="1"/>
  <c r="AA56" i="7"/>
  <c r="S549" i="7"/>
  <c r="Q548" i="7"/>
  <c r="R548" i="7" s="1"/>
  <c r="Q226" i="9"/>
  <c r="R226" i="9" s="1"/>
  <c r="S227" i="9"/>
  <c r="S241" i="10"/>
  <c r="Q240" i="10"/>
  <c r="R240" i="10" s="1"/>
  <c r="S264" i="10"/>
  <c r="Q263" i="10"/>
  <c r="R263" i="10" s="1"/>
  <c r="Q34" i="2"/>
  <c r="T48" i="2"/>
  <c r="R433" i="2"/>
  <c r="P478" i="2"/>
  <c r="Q478" i="2" s="1"/>
  <c r="P501" i="2"/>
  <c r="Q501" i="2" s="1"/>
  <c r="M586" i="2"/>
  <c r="R25" i="4"/>
  <c r="Z141" i="4" s="1"/>
  <c r="R83" i="4"/>
  <c r="AC136" i="4" s="1"/>
  <c r="R142" i="4"/>
  <c r="AF136" i="4" s="1"/>
  <c r="Q19" i="5"/>
  <c r="R19" i="5" s="1"/>
  <c r="U124" i="5" s="1"/>
  <c r="R40" i="5"/>
  <c r="V128" i="5" s="1"/>
  <c r="R58" i="5"/>
  <c r="W128" i="5" s="1"/>
  <c r="N298" i="5"/>
  <c r="M752" i="6"/>
  <c r="N752" i="6" s="1"/>
  <c r="Q749" i="6"/>
  <c r="Q750" i="6" s="1"/>
  <c r="Q145" i="7"/>
  <c r="AC54" i="7" s="1"/>
  <c r="AB111" i="7"/>
  <c r="N188" i="7"/>
  <c r="N259" i="7"/>
  <c r="M209" i="10"/>
  <c r="N209" i="10" s="1"/>
  <c r="V205" i="10"/>
  <c r="V206" i="10" s="1"/>
  <c r="AF89" i="14"/>
  <c r="AO96" i="2"/>
  <c r="P304" i="2"/>
  <c r="Q304" i="2" s="1"/>
  <c r="P157" i="3"/>
  <c r="Q157" i="3" s="1"/>
  <c r="S314" i="3"/>
  <c r="Q335" i="4"/>
  <c r="R335" i="4" s="1"/>
  <c r="M346" i="4"/>
  <c r="N346" i="4" s="1"/>
  <c r="Q473" i="4"/>
  <c r="Q474" i="4" s="1"/>
  <c r="M773" i="4"/>
  <c r="N773" i="4" s="1"/>
  <c r="Q770" i="4"/>
  <c r="Q771" i="4" s="1"/>
  <c r="Q54" i="5"/>
  <c r="W54" i="5" s="1"/>
  <c r="U58" i="5"/>
  <c r="Q343" i="5"/>
  <c r="R343" i="5" s="1"/>
  <c r="R24" i="6"/>
  <c r="U148" i="6" s="1"/>
  <c r="U58" i="6"/>
  <c r="X53" i="6"/>
  <c r="R58" i="7"/>
  <c r="W78" i="7" s="1"/>
  <c r="M312" i="7"/>
  <c r="N312" i="7" s="1"/>
  <c r="S342" i="7"/>
  <c r="Q341" i="7"/>
  <c r="R341" i="7" s="1"/>
  <c r="Q525" i="7"/>
  <c r="R525" i="7" s="1"/>
  <c r="Q584" i="7"/>
  <c r="Q585" i="7" s="1"/>
  <c r="Q153" i="8"/>
  <c r="R153" i="8" s="1"/>
  <c r="Q137" i="10"/>
  <c r="R137" i="10" s="1"/>
  <c r="R135" i="12"/>
  <c r="P134" i="12"/>
  <c r="Q134" i="12" s="1"/>
  <c r="V107" i="13"/>
  <c r="AJ45" i="14"/>
  <c r="AJ70" i="14" s="1"/>
  <c r="AJ89" i="14"/>
  <c r="Q46" i="2"/>
  <c r="AB81" i="2" s="1"/>
  <c r="P547" i="2"/>
  <c r="Q547" i="2" s="1"/>
  <c r="AD59" i="4"/>
  <c r="R68" i="4"/>
  <c r="V66" i="5"/>
  <c r="Z53" i="6"/>
  <c r="N477" i="6"/>
  <c r="U111" i="7"/>
  <c r="Q19" i="7"/>
  <c r="U54" i="7" s="1"/>
  <c r="N69" i="7"/>
  <c r="N222" i="7"/>
  <c r="U62" i="9"/>
  <c r="R22" i="9"/>
  <c r="U115" i="9" s="1"/>
  <c r="M325" i="10"/>
  <c r="N325" i="10" s="1"/>
  <c r="Q322" i="10"/>
  <c r="Q323" i="10" s="1"/>
  <c r="M417" i="10"/>
  <c r="N417" i="10" s="1"/>
  <c r="Q414" i="10"/>
  <c r="Q415" i="10" s="1"/>
  <c r="Q41" i="2"/>
  <c r="AB76" i="2" s="1"/>
  <c r="R21" i="4"/>
  <c r="Z137" i="4" s="1"/>
  <c r="Q552" i="4"/>
  <c r="R552" i="4" s="1"/>
  <c r="M382" i="5"/>
  <c r="N382" i="5" s="1"/>
  <c r="T643" i="5"/>
  <c r="S756" i="5"/>
  <c r="P341" i="12"/>
  <c r="Q341" i="12" s="1"/>
  <c r="R342" i="12"/>
  <c r="AH45" i="14"/>
  <c r="AH70" i="14" s="1"/>
  <c r="Q163" i="14"/>
  <c r="R163" i="14" s="1"/>
  <c r="Q187" i="14"/>
  <c r="R187" i="14" s="1"/>
  <c r="AA96" i="2"/>
  <c r="M517" i="2"/>
  <c r="Q404" i="4"/>
  <c r="Q405" i="4" s="1"/>
  <c r="N105" i="6"/>
  <c r="Q203" i="6"/>
  <c r="R203" i="6" s="1"/>
  <c r="AE169" i="6"/>
  <c r="Q847" i="6"/>
  <c r="R847" i="6" s="1"/>
  <c r="R59" i="7"/>
  <c r="W79" i="7" s="1"/>
  <c r="Q227" i="7"/>
  <c r="R227" i="7" s="1"/>
  <c r="AG111" i="7"/>
  <c r="N80" i="8"/>
  <c r="S242" i="8"/>
  <c r="V134" i="9"/>
  <c r="S503" i="9"/>
  <c r="Q502" i="9"/>
  <c r="R502" i="9" s="1"/>
  <c r="U303" i="6"/>
  <c r="U304" i="6" s="1"/>
  <c r="U710" i="6"/>
  <c r="N30" i="7"/>
  <c r="N610" i="7"/>
  <c r="S273" i="9"/>
  <c r="S287" i="10"/>
  <c r="M81" i="11"/>
  <c r="R20" i="12"/>
  <c r="M127" i="12"/>
  <c r="R365" i="12"/>
  <c r="AE89" i="14"/>
  <c r="R41" i="7"/>
  <c r="V82" i="7" s="1"/>
  <c r="V55" i="7"/>
  <c r="N403" i="7"/>
  <c r="Q653" i="7"/>
  <c r="Q654" i="7" s="1"/>
  <c r="R227" i="12"/>
  <c r="L253" i="6"/>
  <c r="N253" i="6" s="1"/>
  <c r="Q691" i="6"/>
  <c r="R691" i="6" s="1"/>
  <c r="Q803" i="6"/>
  <c r="R803" i="6" s="1"/>
  <c r="Q75" i="7"/>
  <c r="N633" i="7"/>
  <c r="M334" i="9"/>
  <c r="N334" i="9" s="1"/>
  <c r="M302" i="10"/>
  <c r="N302" i="10" s="1"/>
  <c r="P180" i="12"/>
  <c r="Q180" i="12" s="1"/>
  <c r="U314" i="12"/>
  <c r="P65" i="13"/>
  <c r="Q65" i="13" s="1"/>
  <c r="R58" i="6"/>
  <c r="W148" i="6" s="1"/>
  <c r="U60" i="7"/>
  <c r="Q492" i="7"/>
  <c r="Q493" i="7" s="1"/>
  <c r="M35" i="8"/>
  <c r="N35" i="8" s="1"/>
  <c r="Q32" i="8"/>
  <c r="Q33" i="8" s="1"/>
  <c r="Q378" i="10"/>
  <c r="R378" i="10" s="1"/>
  <c r="M127" i="11"/>
  <c r="X169" i="6"/>
  <c r="Q433" i="7"/>
  <c r="R433" i="7" s="1"/>
  <c r="N449" i="7"/>
  <c r="N146" i="8"/>
  <c r="R38" i="9"/>
  <c r="V114" i="9" s="1"/>
  <c r="U54" i="9"/>
  <c r="R204" i="12"/>
  <c r="P295" i="12"/>
  <c r="Q295" i="12" s="1"/>
  <c r="Q93" i="14"/>
  <c r="R93" i="14" s="1"/>
  <c r="V755" i="6"/>
  <c r="N216" i="6"/>
  <c r="N523" i="6"/>
  <c r="V865" i="6"/>
  <c r="N495" i="7"/>
  <c r="M102" i="8"/>
  <c r="N102" i="8" s="1"/>
  <c r="Q99" i="8"/>
  <c r="Q100" i="8" s="1"/>
  <c r="N168" i="8"/>
  <c r="Q34" i="10"/>
  <c r="R34" i="10" s="1"/>
  <c r="V136" i="10" s="1"/>
  <c r="N97" i="10"/>
  <c r="N233" i="10"/>
  <c r="P65" i="12"/>
  <c r="Q65" i="12" s="1"/>
  <c r="H35" i="14"/>
  <c r="N774" i="6"/>
  <c r="N495" i="9"/>
  <c r="N509" i="10"/>
  <c r="N814" i="5"/>
  <c r="N472" i="9"/>
  <c r="M751" i="4"/>
  <c r="N751" i="4" s="1"/>
  <c r="Q748" i="4"/>
  <c r="Q749" i="4" s="1"/>
  <c r="L173" i="13"/>
  <c r="M173" i="13" s="1"/>
  <c r="P19" i="13"/>
  <c r="Q19" i="13" s="1"/>
  <c r="P111" i="13"/>
  <c r="Q111" i="13" s="1"/>
  <c r="R158" i="13"/>
  <c r="P88" i="13"/>
  <c r="Q88" i="13" s="1"/>
  <c r="P42" i="13"/>
  <c r="Q42" i="13" s="1"/>
  <c r="V684" i="5"/>
  <c r="U686" i="4"/>
  <c r="W925" i="1"/>
  <c r="N58" i="8"/>
  <c r="N770" i="5"/>
  <c r="N945" i="1"/>
  <c r="O945" i="1" s="1"/>
  <c r="R919" i="1"/>
  <c r="R920" i="1" s="1"/>
  <c r="R149" i="6"/>
  <c r="AB130" i="6" s="1"/>
  <c r="AB53" i="6"/>
  <c r="O64" i="1"/>
  <c r="U104" i="1" s="1"/>
  <c r="S77" i="1"/>
  <c r="AD76" i="1" s="1"/>
  <c r="AD46" i="1"/>
  <c r="O119" i="1"/>
  <c r="U106" i="1" s="1"/>
  <c r="S317" i="1"/>
  <c r="AN76" i="1" s="1"/>
  <c r="O899" i="1"/>
  <c r="AF44" i="2"/>
  <c r="Q113" i="2"/>
  <c r="AF76" i="2" s="1"/>
  <c r="P570" i="2"/>
  <c r="Q570" i="2" s="1"/>
  <c r="R571" i="2"/>
  <c r="S46" i="1"/>
  <c r="AC75" i="1" s="1"/>
  <c r="E53" i="2"/>
  <c r="L52" i="2"/>
  <c r="AE100" i="1"/>
  <c r="AE46" i="1"/>
  <c r="S105" i="1"/>
  <c r="AE76" i="1" s="1"/>
  <c r="P59" i="2"/>
  <c r="AC96" i="2"/>
  <c r="AE45" i="1"/>
  <c r="AB52" i="1"/>
  <c r="R643" i="1"/>
  <c r="R644" i="1" s="1"/>
  <c r="N646" i="1"/>
  <c r="O646" i="1" s="1"/>
  <c r="AB48" i="2"/>
  <c r="Q45" i="2"/>
  <c r="AB80" i="2" s="1"/>
  <c r="AD100" i="1"/>
  <c r="R76" i="1"/>
  <c r="S236" i="1"/>
  <c r="AJ81" i="1" s="1"/>
  <c r="AJ51" i="1"/>
  <c r="U64" i="1"/>
  <c r="O270" i="1"/>
  <c r="U112" i="1" s="1"/>
  <c r="O386" i="1"/>
  <c r="T930" i="1"/>
  <c r="R929" i="1"/>
  <c r="S929" i="1" s="1"/>
  <c r="AI96" i="2"/>
  <c r="P170" i="2"/>
  <c r="Q170" i="2" s="1"/>
  <c r="AD51" i="1"/>
  <c r="S82" i="1"/>
  <c r="AD81" i="1" s="1"/>
  <c r="AH52" i="1"/>
  <c r="S189" i="1"/>
  <c r="AH82" i="1" s="1"/>
  <c r="AB49" i="1"/>
  <c r="S23" i="1"/>
  <c r="AB79" i="1" s="1"/>
  <c r="AI46" i="1"/>
  <c r="AB51" i="1"/>
  <c r="AE52" i="1"/>
  <c r="S156" i="1"/>
  <c r="AG75" i="1" s="1"/>
  <c r="S212" i="1"/>
  <c r="AI82" i="1" s="1"/>
  <c r="T792" i="1"/>
  <c r="R791" i="1"/>
  <c r="S791" i="1" s="1"/>
  <c r="T884" i="1"/>
  <c r="AC50" i="2"/>
  <c r="Q65" i="2"/>
  <c r="AC82" i="2" s="1"/>
  <c r="AJ45" i="2"/>
  <c r="Q189" i="2"/>
  <c r="AJ77" i="2" s="1"/>
  <c r="AM49" i="1"/>
  <c r="S301" i="1"/>
  <c r="AM79" i="1" s="1"/>
  <c r="AX100" i="1"/>
  <c r="T815" i="1"/>
  <c r="R814" i="1"/>
  <c r="S814" i="1" s="1"/>
  <c r="S208" i="1"/>
  <c r="AI78" i="1" s="1"/>
  <c r="AD50" i="1"/>
  <c r="U58" i="1"/>
  <c r="O221" i="1"/>
  <c r="U110" i="1" s="1"/>
  <c r="AH47" i="2"/>
  <c r="Q134" i="2"/>
  <c r="AH79" i="2" s="1"/>
  <c r="Q149" i="2"/>
  <c r="AI76" i="2" s="1"/>
  <c r="AI44" i="2"/>
  <c r="N56" i="4"/>
  <c r="T63" i="4" s="1"/>
  <c r="T44" i="4"/>
  <c r="S232" i="1"/>
  <c r="AJ77" i="1" s="1"/>
  <c r="AJ47" i="1"/>
  <c r="N1144" i="1"/>
  <c r="R1141" i="1"/>
  <c r="R1142" i="1" s="1"/>
  <c r="AE49" i="1"/>
  <c r="S108" i="1"/>
  <c r="AE79" i="1" s="1"/>
  <c r="AM45" i="1"/>
  <c r="S297" i="1"/>
  <c r="AM75" i="1" s="1"/>
  <c r="AH48" i="1"/>
  <c r="U61" i="1"/>
  <c r="AI100" i="1"/>
  <c r="R205" i="1"/>
  <c r="T838" i="1"/>
  <c r="R837" i="1"/>
  <c r="S837" i="1" s="1"/>
  <c r="P134" i="3"/>
  <c r="Q134" i="3" s="1"/>
  <c r="S135" i="3"/>
  <c r="S210" i="1"/>
  <c r="AI80" i="1" s="1"/>
  <c r="AI50" i="1"/>
  <c r="O244" i="1"/>
  <c r="U111" i="1" s="1"/>
  <c r="U62" i="1"/>
  <c r="Q19" i="2"/>
  <c r="AA76" i="2" s="1"/>
  <c r="AA44" i="2"/>
  <c r="AC47" i="2"/>
  <c r="Q62" i="2"/>
  <c r="AC79" i="2" s="1"/>
  <c r="H97" i="1"/>
  <c r="H123" i="1"/>
  <c r="H150" i="1"/>
  <c r="AE46" i="2"/>
  <c r="P93" i="2"/>
  <c r="AB96" i="2"/>
  <c r="R387" i="2"/>
  <c r="M104" i="3"/>
  <c r="AE48" i="1"/>
  <c r="AH51" i="1"/>
  <c r="T631" i="1"/>
  <c r="AF46" i="2"/>
  <c r="Q381" i="4"/>
  <c r="Q382" i="4" s="1"/>
  <c r="M384" i="4"/>
  <c r="N384" i="4" s="1"/>
  <c r="AC100" i="1"/>
  <c r="T861" i="1"/>
  <c r="N876" i="1"/>
  <c r="O876" i="1" s="1"/>
  <c r="AH46" i="2"/>
  <c r="P77" i="2"/>
  <c r="Q152" i="2"/>
  <c r="AI79" i="2" s="1"/>
  <c r="AF46" i="1"/>
  <c r="V492" i="1"/>
  <c r="V493" i="1" s="1"/>
  <c r="R781" i="1"/>
  <c r="R782" i="1" s="1"/>
  <c r="R804" i="1"/>
  <c r="R805" i="1" s="1"/>
  <c r="R827" i="1"/>
  <c r="R828" i="1" s="1"/>
  <c r="Q44" i="2"/>
  <c r="AB79" i="2" s="1"/>
  <c r="T359" i="2"/>
  <c r="T360" i="2" s="1"/>
  <c r="P42" i="3"/>
  <c r="Q42" i="3" s="1"/>
  <c r="S43" i="3"/>
  <c r="P180" i="3"/>
  <c r="Q180" i="3" s="1"/>
  <c r="S181" i="3"/>
  <c r="AF58" i="4"/>
  <c r="R141" i="4"/>
  <c r="AF127" i="4" s="1"/>
  <c r="M568" i="4"/>
  <c r="N568" i="4" s="1"/>
  <c r="Q565" i="4"/>
  <c r="Q566" i="4" s="1"/>
  <c r="AS96" i="2"/>
  <c r="M200" i="2"/>
  <c r="M364" i="2"/>
  <c r="P445" i="2"/>
  <c r="P446" i="2" s="1"/>
  <c r="M81" i="3"/>
  <c r="T327" i="2"/>
  <c r="T328" i="2" s="1"/>
  <c r="R19" i="4"/>
  <c r="Z127" i="4" s="1"/>
  <c r="Z58" i="4"/>
  <c r="AG58" i="4"/>
  <c r="R160" i="4"/>
  <c r="AG127" i="4" s="1"/>
  <c r="AA45" i="2"/>
  <c r="AC48" i="2"/>
  <c r="P88" i="3"/>
  <c r="Q88" i="3" s="1"/>
  <c r="S89" i="3"/>
  <c r="S135" i="1"/>
  <c r="AF80" i="1" s="1"/>
  <c r="AA46" i="2"/>
  <c r="AA47" i="2"/>
  <c r="P524" i="2"/>
  <c r="Q524" i="2" s="1"/>
  <c r="R525" i="2"/>
  <c r="M563" i="2"/>
  <c r="M127" i="3"/>
  <c r="N96" i="4"/>
  <c r="T65" i="4" s="1"/>
  <c r="T46" i="4"/>
  <c r="AD62" i="4"/>
  <c r="R105" i="4"/>
  <c r="AD139" i="4" s="1"/>
  <c r="M494" i="2"/>
  <c r="H36" i="4"/>
  <c r="M33" i="4"/>
  <c r="T45" i="4"/>
  <c r="N76" i="4"/>
  <c r="T64" i="4" s="1"/>
  <c r="AK161" i="4"/>
  <c r="Q229" i="4"/>
  <c r="R229" i="4" s="1"/>
  <c r="Z62" i="4"/>
  <c r="M278" i="4"/>
  <c r="N278" i="4" s="1"/>
  <c r="Q300" i="4"/>
  <c r="R300" i="4" s="1"/>
  <c r="M330" i="4"/>
  <c r="N330" i="4" s="1"/>
  <c r="Q351" i="4"/>
  <c r="R351" i="4" s="1"/>
  <c r="V67" i="5"/>
  <c r="R42" i="5"/>
  <c r="V139" i="5" s="1"/>
  <c r="Y146" i="5"/>
  <c r="P514" i="2"/>
  <c r="P515" i="2" s="1"/>
  <c r="P560" i="2"/>
  <c r="P561" i="2" s="1"/>
  <c r="R84" i="4"/>
  <c r="AC137" i="4" s="1"/>
  <c r="T599" i="4"/>
  <c r="Q598" i="4"/>
  <c r="R598" i="4" s="1"/>
  <c r="V56" i="5"/>
  <c r="R38" i="5"/>
  <c r="V126" i="5" s="1"/>
  <c r="X146" i="5"/>
  <c r="Q71" i="5"/>
  <c r="AE146" i="5"/>
  <c r="Q190" i="5"/>
  <c r="R190" i="5" s="1"/>
  <c r="L379" i="2"/>
  <c r="M379" i="2" s="1"/>
  <c r="L425" i="2"/>
  <c r="M425" i="2" s="1"/>
  <c r="AA58" i="4"/>
  <c r="AA127" i="4" s="1"/>
  <c r="M430" i="4"/>
  <c r="N430" i="4" s="1"/>
  <c r="Q427" i="4"/>
  <c r="Q428" i="4" s="1"/>
  <c r="R127" i="5"/>
  <c r="Z124" i="5" s="1"/>
  <c r="Z54" i="5"/>
  <c r="S270" i="3"/>
  <c r="AL161" i="4"/>
  <c r="Q575" i="4"/>
  <c r="R575" i="4" s="1"/>
  <c r="S691" i="4"/>
  <c r="Q690" i="4"/>
  <c r="R690" i="4" s="1"/>
  <c r="AF146" i="5"/>
  <c r="V536" i="5"/>
  <c r="X536" i="5" s="1"/>
  <c r="Q518" i="5"/>
  <c r="X523" i="5" s="1"/>
  <c r="AA161" i="4"/>
  <c r="S415" i="4"/>
  <c r="Q414" i="4"/>
  <c r="R414" i="4" s="1"/>
  <c r="R72" i="5"/>
  <c r="X125" i="5" s="1"/>
  <c r="X55" i="5"/>
  <c r="S666" i="5"/>
  <c r="Q665" i="5"/>
  <c r="R665" i="5" s="1"/>
  <c r="S869" i="4"/>
  <c r="V864" i="4" s="1"/>
  <c r="Q868" i="4"/>
  <c r="R868" i="4" s="1"/>
  <c r="AD61" i="4"/>
  <c r="Q82" i="4"/>
  <c r="R103" i="4"/>
  <c r="AD137" i="4" s="1"/>
  <c r="N476" i="4"/>
  <c r="S781" i="4"/>
  <c r="Q780" i="4"/>
  <c r="R780" i="4" s="1"/>
  <c r="AA54" i="5"/>
  <c r="R144" i="5"/>
  <c r="AA124" i="5" s="1"/>
  <c r="Q448" i="5"/>
  <c r="Q449" i="5" s="1"/>
  <c r="M451" i="5"/>
  <c r="N451" i="5" s="1"/>
  <c r="V55" i="6"/>
  <c r="R38" i="6"/>
  <c r="V145" i="6" s="1"/>
  <c r="M522" i="4"/>
  <c r="N522" i="4" s="1"/>
  <c r="Q519" i="4"/>
  <c r="Q520" i="4" s="1"/>
  <c r="U54" i="5"/>
  <c r="U56" i="5"/>
  <c r="R21" i="5"/>
  <c r="U126" i="5" s="1"/>
  <c r="R36" i="5"/>
  <c r="V124" i="5" s="1"/>
  <c r="V54" i="5"/>
  <c r="T507" i="4"/>
  <c r="Q506" i="4"/>
  <c r="R506" i="4" s="1"/>
  <c r="M614" i="4"/>
  <c r="N614" i="4" s="1"/>
  <c r="Q611" i="4"/>
  <c r="Q612" i="4" s="1"/>
  <c r="R74" i="5"/>
  <c r="X127" i="5" s="1"/>
  <c r="Q483" i="4"/>
  <c r="R483" i="4" s="1"/>
  <c r="Q550" i="5"/>
  <c r="R550" i="5" s="1"/>
  <c r="Q733" i="5"/>
  <c r="R733" i="5" s="1"/>
  <c r="R128" i="6"/>
  <c r="AA130" i="6" s="1"/>
  <c r="AA53" i="6"/>
  <c r="Q313" i="6"/>
  <c r="R313" i="6" s="1"/>
  <c r="AK169" i="6"/>
  <c r="W58" i="7"/>
  <c r="R60" i="7"/>
  <c r="W81" i="7" s="1"/>
  <c r="R24" i="5"/>
  <c r="U130" i="5" s="1"/>
  <c r="V146" i="5"/>
  <c r="AH169" i="6"/>
  <c r="Q258" i="6"/>
  <c r="R258" i="6" s="1"/>
  <c r="Q481" i="5"/>
  <c r="R481" i="5" s="1"/>
  <c r="S574" i="5"/>
  <c r="M635" i="5"/>
  <c r="N635" i="5" s="1"/>
  <c r="V59" i="6"/>
  <c r="R42" i="6"/>
  <c r="V149" i="6" s="1"/>
  <c r="U56" i="6"/>
  <c r="R22" i="6"/>
  <c r="U146" i="6" s="1"/>
  <c r="AA146" i="5"/>
  <c r="R92" i="6"/>
  <c r="Y130" i="6" s="1"/>
  <c r="Y53" i="6"/>
  <c r="U288" i="7"/>
  <c r="U289" i="7" s="1"/>
  <c r="M293" i="7"/>
  <c r="N293" i="7" s="1"/>
  <c r="U283" i="6"/>
  <c r="U284" i="6" s="1"/>
  <c r="M289" i="6"/>
  <c r="N289" i="6" s="1"/>
  <c r="Q175" i="5"/>
  <c r="R175" i="5" s="1"/>
  <c r="Y54" i="6"/>
  <c r="R93" i="6"/>
  <c r="Y144" i="6" s="1"/>
  <c r="U337" i="6"/>
  <c r="U338" i="6" s="1"/>
  <c r="M339" i="6"/>
  <c r="N339" i="6" s="1"/>
  <c r="Q428" i="6"/>
  <c r="Q429" i="6" s="1"/>
  <c r="M431" i="6"/>
  <c r="N431" i="6" s="1"/>
  <c r="X55" i="6"/>
  <c r="U68" i="6"/>
  <c r="Y169" i="6"/>
  <c r="U265" i="6"/>
  <c r="U266" i="6" s="1"/>
  <c r="S623" i="6"/>
  <c r="Q781" i="6"/>
  <c r="R781" i="6" s="1"/>
  <c r="Q869" i="6"/>
  <c r="R869" i="6" s="1"/>
  <c r="U58" i="7"/>
  <c r="Q128" i="7"/>
  <c r="Q387" i="7"/>
  <c r="R387" i="7" s="1"/>
  <c r="R36" i="9"/>
  <c r="V100" i="9" s="1"/>
  <c r="V53" i="9"/>
  <c r="W54" i="6"/>
  <c r="R57" i="6"/>
  <c r="W147" i="6" s="1"/>
  <c r="S416" i="6"/>
  <c r="S508" i="6"/>
  <c r="S600" i="6"/>
  <c r="V54" i="7"/>
  <c r="V58" i="7"/>
  <c r="M334" i="7"/>
  <c r="N334" i="7" s="1"/>
  <c r="U328" i="7"/>
  <c r="U329" i="7" s="1"/>
  <c r="T54" i="14"/>
  <c r="N32" i="14"/>
  <c r="T92" i="14" s="1"/>
  <c r="X54" i="6"/>
  <c r="Z55" i="6"/>
  <c r="U57" i="6"/>
  <c r="AA169" i="6"/>
  <c r="Q369" i="6"/>
  <c r="R369" i="6" s="1"/>
  <c r="Q382" i="6"/>
  <c r="Q383" i="6" s="1"/>
  <c r="Q461" i="6"/>
  <c r="R461" i="6" s="1"/>
  <c r="Q474" i="6"/>
  <c r="Q475" i="6" s="1"/>
  <c r="Q553" i="6"/>
  <c r="R553" i="6" s="1"/>
  <c r="Q566" i="6"/>
  <c r="Q567" i="6" s="1"/>
  <c r="Q645" i="6"/>
  <c r="R645" i="6" s="1"/>
  <c r="R26" i="7"/>
  <c r="U89" i="7" s="1"/>
  <c r="AA55" i="7"/>
  <c r="V60" i="7"/>
  <c r="R78" i="7"/>
  <c r="Y79" i="7" s="1"/>
  <c r="Q264" i="7"/>
  <c r="R264" i="7" s="1"/>
  <c r="AK111" i="7"/>
  <c r="Q299" i="7"/>
  <c r="R299" i="7" s="1"/>
  <c r="Q571" i="7"/>
  <c r="R571" i="7" s="1"/>
  <c r="Y58" i="7"/>
  <c r="M518" i="7"/>
  <c r="N518" i="7" s="1"/>
  <c r="Q515" i="7"/>
  <c r="Q516" i="7" s="1"/>
  <c r="S88" i="8"/>
  <c r="Q87" i="8"/>
  <c r="R87" i="8" s="1"/>
  <c r="V54" i="9"/>
  <c r="R37" i="9"/>
  <c r="V101" i="9" s="1"/>
  <c r="R21" i="6"/>
  <c r="U145" i="6" s="1"/>
  <c r="Z54" i="6"/>
  <c r="R77" i="6"/>
  <c r="X147" i="6" s="1"/>
  <c r="R24" i="7"/>
  <c r="U82" i="7" s="1"/>
  <c r="R38" i="7"/>
  <c r="V78" i="7" s="1"/>
  <c r="AC111" i="7"/>
  <c r="Q36" i="6"/>
  <c r="Q240" i="6"/>
  <c r="R240" i="6" s="1"/>
  <c r="Q346" i="6"/>
  <c r="R346" i="6" s="1"/>
  <c r="Q438" i="6"/>
  <c r="R438" i="6" s="1"/>
  <c r="Q530" i="6"/>
  <c r="R530" i="6" s="1"/>
  <c r="V57" i="7"/>
  <c r="Q319" i="7"/>
  <c r="R319" i="7" s="1"/>
  <c r="R21" i="7"/>
  <c r="U78" i="7" s="1"/>
  <c r="R96" i="7"/>
  <c r="Z79" i="7" s="1"/>
  <c r="Q479" i="7"/>
  <c r="R479" i="7" s="1"/>
  <c r="S664" i="7"/>
  <c r="Q663" i="7"/>
  <c r="R663" i="7" s="1"/>
  <c r="S176" i="8"/>
  <c r="V193" i="8" s="1"/>
  <c r="Q175" i="8"/>
  <c r="R175" i="8" s="1"/>
  <c r="U134" i="9"/>
  <c r="Q19" i="9"/>
  <c r="W54" i="9"/>
  <c r="AH111" i="7"/>
  <c r="M241" i="7"/>
  <c r="N241" i="7" s="1"/>
  <c r="M426" i="7"/>
  <c r="N426" i="7" s="1"/>
  <c r="Q423" i="7"/>
  <c r="Q424" i="7" s="1"/>
  <c r="U55" i="7"/>
  <c r="Q53" i="6"/>
  <c r="M276" i="7"/>
  <c r="N276" i="7" s="1"/>
  <c r="U271" i="7"/>
  <c r="U272" i="7" s="1"/>
  <c r="Q410" i="7"/>
  <c r="R410" i="7" s="1"/>
  <c r="Q502" i="7"/>
  <c r="R502" i="7" s="1"/>
  <c r="Q594" i="7"/>
  <c r="R594" i="7" s="1"/>
  <c r="Q607" i="7"/>
  <c r="Q608" i="7" s="1"/>
  <c r="Q19" i="8"/>
  <c r="R19" i="8" s="1"/>
  <c r="Q109" i="8"/>
  <c r="R109" i="8" s="1"/>
  <c r="Q197" i="8"/>
  <c r="R197" i="8" s="1"/>
  <c r="Q67" i="9"/>
  <c r="Q295" i="9"/>
  <c r="R295" i="9" s="1"/>
  <c r="Q341" i="9"/>
  <c r="R341" i="9" s="1"/>
  <c r="S342" i="9"/>
  <c r="X54" i="9"/>
  <c r="N279" i="10"/>
  <c r="S310" i="10"/>
  <c r="Q309" i="10"/>
  <c r="R309" i="10" s="1"/>
  <c r="AD134" i="9"/>
  <c r="Q169" i="9"/>
  <c r="R169" i="9" s="1"/>
  <c r="R21" i="10"/>
  <c r="U138" i="10" s="1"/>
  <c r="U82" i="10"/>
  <c r="W80" i="10"/>
  <c r="R53" i="10"/>
  <c r="W136" i="10" s="1"/>
  <c r="R23" i="9"/>
  <c r="U116" i="9" s="1"/>
  <c r="H106" i="14"/>
  <c r="M103" i="14"/>
  <c r="Q19" i="10"/>
  <c r="AC134" i="9"/>
  <c r="Q153" i="9"/>
  <c r="R153" i="9" s="1"/>
  <c r="AA90" i="14"/>
  <c r="N180" i="9"/>
  <c r="V80" i="10"/>
  <c r="Q118" i="9"/>
  <c r="R118" i="9" s="1"/>
  <c r="V216" i="9"/>
  <c r="V217" i="9" s="1"/>
  <c r="M242" i="9"/>
  <c r="N242" i="9" s="1"/>
  <c r="Q456" i="9"/>
  <c r="R456" i="9" s="1"/>
  <c r="W175" i="10"/>
  <c r="P32" i="11"/>
  <c r="P33" i="11" s="1"/>
  <c r="R135" i="11"/>
  <c r="P271" i="11"/>
  <c r="Q271" i="11" s="1"/>
  <c r="R363" i="11"/>
  <c r="R135" i="13"/>
  <c r="R233" i="13"/>
  <c r="M57" i="14"/>
  <c r="L150" i="13"/>
  <c r="M150" i="13" s="1"/>
  <c r="AF45" i="14"/>
  <c r="AF70" i="14" s="1"/>
  <c r="V168" i="10"/>
  <c r="V169" i="10" s="1"/>
  <c r="Z175" i="10"/>
  <c r="M191" i="10"/>
  <c r="N191" i="10" s="1"/>
  <c r="Q217" i="10"/>
  <c r="R217" i="10" s="1"/>
  <c r="Q332" i="10"/>
  <c r="R332" i="10" s="1"/>
  <c r="S356" i="10"/>
  <c r="P65" i="11"/>
  <c r="Q65" i="11" s="1"/>
  <c r="P315" i="11"/>
  <c r="Q315" i="11" s="1"/>
  <c r="H60" i="14"/>
  <c r="AG89" i="14"/>
  <c r="M82" i="14"/>
  <c r="V200" i="9"/>
  <c r="V201" i="9" s="1"/>
  <c r="Q46" i="14"/>
  <c r="R46" i="14" s="1"/>
  <c r="AB45" i="14"/>
  <c r="AB70" i="14" s="1"/>
  <c r="R19" i="7" l="1"/>
  <c r="U76" i="7" s="1"/>
  <c r="U53" i="6"/>
  <c r="R19" i="6"/>
  <c r="U130" i="6" s="1"/>
  <c r="AJ44" i="2"/>
  <c r="T45" i="2"/>
  <c r="M86" i="2"/>
  <c r="T64" i="2" s="1"/>
  <c r="W1103" i="1"/>
  <c r="AB45" i="1"/>
  <c r="O170" i="1"/>
  <c r="U108" i="1" s="1"/>
  <c r="Y836" i="1"/>
  <c r="R83" i="9"/>
  <c r="Y100" i="9" s="1"/>
  <c r="Y53" i="9"/>
  <c r="R56" i="7"/>
  <c r="W76" i="7" s="1"/>
  <c r="R145" i="7"/>
  <c r="AC76" i="7" s="1"/>
  <c r="R54" i="5"/>
  <c r="W124" i="5" s="1"/>
  <c r="R101" i="4"/>
  <c r="AD127" i="4" s="1"/>
  <c r="R178" i="4"/>
  <c r="AH127" i="4" s="1"/>
  <c r="R62" i="4"/>
  <c r="AE58" i="4"/>
  <c r="R121" i="4"/>
  <c r="AE127" i="4" s="1"/>
  <c r="S230" i="1"/>
  <c r="AJ75" i="1" s="1"/>
  <c r="S130" i="1"/>
  <c r="AF75" i="1" s="1"/>
  <c r="AF45" i="1"/>
  <c r="W53" i="9"/>
  <c r="R52" i="9"/>
  <c r="W100" i="9" s="1"/>
  <c r="R70" i="10"/>
  <c r="X136" i="10" s="1"/>
  <c r="U331" i="3"/>
  <c r="R75" i="7"/>
  <c r="Y76" i="7" s="1"/>
  <c r="Y54" i="7"/>
  <c r="AB101" i="1"/>
  <c r="X54" i="5"/>
  <c r="R71" i="5"/>
  <c r="X124" i="5" s="1"/>
  <c r="Q59" i="2"/>
  <c r="AC76" i="2" s="1"/>
  <c r="AC44" i="2"/>
  <c r="T56" i="14"/>
  <c r="N82" i="14"/>
  <c r="T94" i="14" s="1"/>
  <c r="W53" i="6"/>
  <c r="R53" i="6"/>
  <c r="W130" i="6" s="1"/>
  <c r="X53" i="9"/>
  <c r="R67" i="9"/>
  <c r="X100" i="9" s="1"/>
  <c r="S76" i="1"/>
  <c r="AD75" i="1" s="1"/>
  <c r="AD45" i="1"/>
  <c r="T55" i="14"/>
  <c r="N57" i="14"/>
  <c r="T93" i="14" s="1"/>
  <c r="S205" i="1"/>
  <c r="AI75" i="1" s="1"/>
  <c r="AI45" i="1"/>
  <c r="U80" i="10"/>
  <c r="R19" i="10"/>
  <c r="U136" i="10" s="1"/>
  <c r="R19" i="9"/>
  <c r="U100" i="9" s="1"/>
  <c r="U53" i="9"/>
  <c r="AD44" i="2"/>
  <c r="Q77" i="2"/>
  <c r="AD76" i="2" s="1"/>
  <c r="M52" i="2"/>
  <c r="T62" i="2" s="1"/>
  <c r="T43" i="2"/>
  <c r="N103" i="14"/>
  <c r="T95" i="14" s="1"/>
  <c r="T57" i="14"/>
  <c r="R82" i="4"/>
  <c r="AC127" i="4" s="1"/>
  <c r="AC58" i="4"/>
  <c r="AB54" i="7"/>
  <c r="R128" i="7"/>
  <c r="AB76" i="7" s="1"/>
  <c r="R36" i="6"/>
  <c r="V130" i="6" s="1"/>
  <c r="V53" i="6"/>
  <c r="T43" i="4"/>
  <c r="N33" i="4"/>
  <c r="T62" i="4" s="1"/>
  <c r="AE44" i="2"/>
  <c r="Q93" i="2"/>
  <c r="AE76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U109" authorId="0" shapeId="0" xr:uid="{00000000-0006-0000-0900-000002000000}">
      <text>
        <r>
          <rPr>
            <sz val="10"/>
            <color rgb="FF000000"/>
            <rFont val="Arial"/>
            <family val="2"/>
            <scheme val="minor"/>
          </rPr>
          <t>======
ID#AAAAnuUpAFE
BAEZ    (2023-01-20 22:13:05)
Obtenido de "titulados todos"</t>
        </r>
      </text>
    </comment>
    <comment ref="U126" authorId="0" shapeId="0" xr:uid="{00000000-0006-0000-0900-000003000000}">
      <text>
        <r>
          <rPr>
            <sz val="10"/>
            <color rgb="FF000000"/>
            <rFont val="Arial"/>
            <family val="2"/>
            <scheme val="minor"/>
          </rPr>
          <t>======
ID#AAAAnuUpAE8
BAEZ    (2023-01-20 22:13:05)
Obtenido de "titulados todos"</t>
        </r>
      </text>
    </comment>
    <comment ref="U168" authorId="0" shapeId="0" xr:uid="{00000000-0006-0000-0900-000004000000}">
      <text>
        <r>
          <rPr>
            <sz val="10"/>
            <color rgb="FF000000"/>
            <rFont val="Arial"/>
            <family val="2"/>
            <scheme val="minor"/>
          </rPr>
          <t>======
ID#AAAAnuUpAE4
BAEZ    (2023-01-20 22:13:05)
Obtenido de "titulados todos"</t>
        </r>
      </text>
    </comment>
    <comment ref="U188" authorId="0" shapeId="0" xr:uid="{00000000-0006-0000-0900-000001000000}">
      <text>
        <r>
          <rPr>
            <sz val="10"/>
            <color rgb="FF000000"/>
            <rFont val="Arial"/>
            <family val="2"/>
            <scheme val="minor"/>
          </rPr>
          <t>======
ID#AAAAnuUpAFA
BAEZ    (2023-01-20 22:13:05)
Obtenido de "titulados todos"</t>
        </r>
      </text>
    </comment>
    <comment ref="U205" authorId="0" shapeId="0" xr:uid="{00000000-0006-0000-0900-000005000000}">
      <text>
        <r>
          <rPr>
            <sz val="10"/>
            <color rgb="FF000000"/>
            <rFont val="Arial"/>
            <family val="2"/>
            <scheme val="minor"/>
          </rPr>
          <t>======
ID#AAAAnuUo-u0
BAEZ    (2023-01-20 22:13:05)
Obtenido de "titulados todos"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pEpRpl+RY9ksi/ykz9RT4oOLYUw=="/>
    </ext>
  </extLst>
</comments>
</file>

<file path=xl/sharedStrings.xml><?xml version="1.0" encoding="utf-8"?>
<sst xmlns="http://schemas.openxmlformats.org/spreadsheetml/2006/main" count="12229" uniqueCount="145">
  <si>
    <t>Generación 9701</t>
  </si>
  <si>
    <t>Semestres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</si>
  <si>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</si>
  <si>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</si>
  <si>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</si>
  <si>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</si>
  <si>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</si>
  <si>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</si>
  <si>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</si>
  <si>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</si>
  <si>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</si>
  <si>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</si>
  <si>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</si>
  <si>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</si>
  <si>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</si>
  <si>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</si>
  <si>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</si>
  <si>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</si>
  <si>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</si>
  <si>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</si>
  <si>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</si>
  <si>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</si>
  <si>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</si>
  <si>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icshu</t>
  </si>
  <si>
    <t>1 a 2</t>
  </si>
  <si>
    <t>2 a 3</t>
  </si>
  <si>
    <t>3 a 4</t>
  </si>
  <si>
    <t>4 a 5</t>
  </si>
  <si>
    <t xml:space="preserve"> </t>
  </si>
  <si>
    <t>5 a 6</t>
  </si>
  <si>
    <t>6 a 7</t>
  </si>
  <si>
    <t>7 a 8</t>
  </si>
  <si>
    <t>8 a 9</t>
  </si>
  <si>
    <t xml:space="preserve">Total: </t>
  </si>
  <si>
    <t>Total de titulados</t>
  </si>
  <si>
    <t>2003</t>
  </si>
  <si>
    <t>Indice de titulación al 2003</t>
  </si>
  <si>
    <t>Tiempos Medios de egreso</t>
  </si>
  <si>
    <t>Generación 9702</t>
  </si>
  <si>
    <t>Índice de Retención</t>
  </si>
  <si>
    <t>0501</t>
  </si>
  <si>
    <t>0502</t>
  </si>
  <si>
    <t>0601</t>
  </si>
  <si>
    <t>0602</t>
  </si>
  <si>
    <t>Generación 9801</t>
  </si>
  <si>
    <t>Índice de Deserción</t>
  </si>
  <si>
    <t>Total</t>
  </si>
  <si>
    <t>Índice de retencion del 1º al 2º Ciclo (Año)</t>
  </si>
  <si>
    <t>0701</t>
  </si>
  <si>
    <t>0702</t>
  </si>
  <si>
    <t>0801</t>
  </si>
  <si>
    <t>0802</t>
  </si>
  <si>
    <t>0901</t>
  </si>
  <si>
    <t>0902</t>
  </si>
  <si>
    <t>Generación 9802</t>
  </si>
  <si>
    <t>A partir de esta generación el Programa Educativo se conforma de 10 semestres</t>
  </si>
  <si>
    <t xml:space="preserve">Promedio </t>
  </si>
  <si>
    <t>Generación 9901</t>
  </si>
  <si>
    <t>Generación 9902</t>
  </si>
  <si>
    <t>total</t>
  </si>
  <si>
    <t>Generación 0001</t>
  </si>
  <si>
    <t>Generación 0002</t>
  </si>
  <si>
    <t>Generación 0101</t>
  </si>
  <si>
    <t>Generación 0102</t>
  </si>
  <si>
    <t>1001</t>
  </si>
  <si>
    <t>Generación 0201</t>
  </si>
  <si>
    <t>1002</t>
  </si>
  <si>
    <t>Generación 0202</t>
  </si>
  <si>
    <t>Generación 0301</t>
  </si>
  <si>
    <t>Generación 0302</t>
  </si>
  <si>
    <t>Generación 0401</t>
  </si>
  <si>
    <t>1101</t>
  </si>
  <si>
    <t>1102</t>
  </si>
  <si>
    <t>Generación 0402</t>
  </si>
  <si>
    <t>Generación 0501</t>
  </si>
  <si>
    <t>1201</t>
  </si>
  <si>
    <t>Generación 0502</t>
  </si>
  <si>
    <t>1202</t>
  </si>
  <si>
    <t>Generación 0601</t>
  </si>
  <si>
    <t>Generación 0602</t>
  </si>
  <si>
    <t>Titulados</t>
  </si>
  <si>
    <t>Tit. Terminal</t>
  </si>
  <si>
    <t>Tit. Egreso</t>
  </si>
  <si>
    <t>1301</t>
  </si>
  <si>
    <t>1302</t>
  </si>
  <si>
    <t>Generación 0701</t>
  </si>
  <si>
    <t>Generación 0702</t>
  </si>
  <si>
    <t>1401</t>
  </si>
  <si>
    <t>Generación 0801</t>
  </si>
  <si>
    <t>1402</t>
  </si>
  <si>
    <t>1501</t>
  </si>
  <si>
    <t>1502</t>
  </si>
  <si>
    <t>1601</t>
  </si>
  <si>
    <t>Generación 0802</t>
  </si>
  <si>
    <t>Generación 0901</t>
  </si>
  <si>
    <t>Generación 0902</t>
  </si>
  <si>
    <t>Cohorte Generacional:</t>
  </si>
  <si>
    <t>Semestre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</si>
  <si>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</si>
  <si>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</si>
  <si>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</si>
  <si>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</si>
  <si>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</si>
  <si>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</si>
  <si>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</si>
  <si>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</si>
  <si>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</si>
  <si>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10°</t>
  </si>
  <si>
    <t>Total de Egresados</t>
  </si>
  <si>
    <t>10º</t>
  </si>
  <si>
    <t>1602</t>
  </si>
  <si>
    <t>1701</t>
  </si>
  <si>
    <t>1702</t>
  </si>
  <si>
    <t>1801</t>
  </si>
  <si>
    <t>1802</t>
  </si>
  <si>
    <t>1901</t>
  </si>
  <si>
    <t>1902</t>
  </si>
  <si>
    <t>2001</t>
  </si>
  <si>
    <t>2002</t>
  </si>
  <si>
    <t>2101</t>
  </si>
  <si>
    <t>2102</t>
  </si>
  <si>
    <t>2201</t>
  </si>
  <si>
    <t>2202</t>
  </si>
  <si>
    <t>Eficiencia terminal</t>
  </si>
  <si>
    <t>ET</t>
  </si>
  <si>
    <t>tit egre</t>
  </si>
  <si>
    <t>tit terminal</t>
  </si>
  <si>
    <t xml:space="preserve">   </t>
  </si>
  <si>
    <t>4 a 3</t>
  </si>
  <si>
    <t xml:space="preserve"> NO SE TUVIERON INGRESOS</t>
  </si>
  <si>
    <t>NO HUBO NUEVO INGRESO</t>
  </si>
  <si>
    <t>NO HUBO INGRESOS</t>
  </si>
  <si>
    <t>A9701</t>
  </si>
  <si>
    <t>9702B</t>
  </si>
  <si>
    <t>9801C</t>
  </si>
  <si>
    <t>9802D</t>
  </si>
  <si>
    <t>ADMON PUB 64%</t>
  </si>
  <si>
    <t>Propedeutico</t>
  </si>
  <si>
    <t>Propedeútico</t>
  </si>
  <si>
    <t>2301</t>
  </si>
  <si>
    <t>2302</t>
  </si>
  <si>
    <t>2401</t>
  </si>
  <si>
    <t>2402</t>
  </si>
  <si>
    <t>2501</t>
  </si>
  <si>
    <t>2502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</si>
</sst>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000000000000%"/>
  </numFmts>
  <fonts count="22" x14ac:knownFonts="1">
    <font>
      <sz val="10"/>
      <color rgb="FF000000"/>
      <name val="Arial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theme="1"/>
      <name val="Open Sans"/>
      <family val="2"/>
    </font>
    <font>
      <b/>
      <sz val="10"/>
      <color rgb="FFFF0000"/>
      <name val="Arial"/>
      <family val="2"/>
    </font>
    <font>
      <b/>
      <sz val="10"/>
      <color rgb="FFFF0000"/>
      <name val="Open Sans"/>
      <family val="2"/>
    </font>
    <font>
      <sz val="10"/>
      <name val="Arial"/>
      <family val="2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0"/>
      <color rgb="FF000000"/>
      <name val="Arial"/>
      <family val="2"/>
      <scheme val="minor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000000"/>
      <name val="Arial"/>
      <family val="2"/>
      <scheme val="minor"/>
    </font>
    <font>
      <sz val="8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99CC00"/>
        <bgColor rgb="FF99CC00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FABF8F"/>
        <bgColor rgb="FFFABF8F"/>
      </patternFill>
    </fill>
    <fill>
      <patternFill patternType="solid">
        <fgColor rgb="FFC4BD97"/>
        <bgColor rgb="FFC4BD97"/>
      </patternFill>
    </fill>
    <fill>
      <patternFill patternType="solid">
        <fgColor rgb="FFC6D9F0"/>
        <bgColor rgb="FFC6D9F0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BFBFBF"/>
        <bgColor indexed="64"/>
      </patternFill>
    </fill>
  </fills>
  <borders count="2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40">
    <xf numFmtId="0" fontId="0" fillId="0" borderId="0" xfId="0" applyFont="1" applyAlignment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9" fontId="2" fillId="0" borderId="0" xfId="0" applyNumberFormat="1" applyFont="1"/>
    <xf numFmtId="0" fontId="1" fillId="0" borderId="0" xfId="0" applyFont="1"/>
    <xf numFmtId="10" fontId="2" fillId="0" borderId="0" xfId="0" applyNumberFormat="1" applyFont="1"/>
    <xf numFmtId="1" fontId="2" fillId="0" borderId="0" xfId="0" applyNumberFormat="1" applyFont="1"/>
    <xf numFmtId="10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" fontId="1" fillId="0" borderId="0" xfId="0" applyNumberFormat="1" applyFont="1" applyAlignment="1">
      <alignment wrapText="1"/>
    </xf>
    <xf numFmtId="10" fontId="1" fillId="0" borderId="0" xfId="0" applyNumberFormat="1" applyFont="1" applyAlignment="1">
      <alignment wrapText="1"/>
    </xf>
    <xf numFmtId="9" fontId="1" fillId="0" borderId="0" xfId="0" applyNumberFormat="1" applyFont="1"/>
    <xf numFmtId="0" fontId="1" fillId="0" borderId="1" xfId="0" applyFont="1" applyBorder="1"/>
    <xf numFmtId="0" fontId="2" fillId="0" borderId="1" xfId="0" applyFont="1" applyBorder="1"/>
    <xf numFmtId="0" fontId="1" fillId="2" borderId="1" xfId="0" applyFont="1" applyFill="1" applyBorder="1"/>
    <xf numFmtId="10" fontId="2" fillId="0" borderId="2" xfId="0" applyNumberFormat="1" applyFont="1" applyBorder="1"/>
    <xf numFmtId="0" fontId="2" fillId="0" borderId="2" xfId="0" applyFont="1" applyBorder="1"/>
    <xf numFmtId="10" fontId="2" fillId="0" borderId="3" xfId="0" applyNumberFormat="1" applyFont="1" applyBorder="1"/>
    <xf numFmtId="9" fontId="1" fillId="0" borderId="0" xfId="0" applyNumberFormat="1" applyFont="1" applyAlignment="1">
      <alignment horizontal="center"/>
    </xf>
    <xf numFmtId="0" fontId="2" fillId="2" borderId="1" xfId="0" applyFont="1" applyFill="1" applyBorder="1"/>
    <xf numFmtId="1" fontId="1" fillId="3" borderId="5" xfId="0" applyNumberFormat="1" applyFont="1" applyFill="1" applyBorder="1"/>
    <xf numFmtId="0" fontId="1" fillId="0" borderId="1" xfId="0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1" fontId="2" fillId="2" borderId="1" xfId="0" applyNumberFormat="1" applyFont="1" applyFill="1" applyBorder="1"/>
    <xf numFmtId="164" fontId="2" fillId="0" borderId="0" xfId="0" applyNumberFormat="1" applyFont="1"/>
    <xf numFmtId="0" fontId="2" fillId="0" borderId="0" xfId="0" applyFont="1"/>
    <xf numFmtId="0" fontId="1" fillId="0" borderId="1" xfId="0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0" fontId="3" fillId="0" borderId="0" xfId="0" applyNumberFormat="1" applyFont="1"/>
    <xf numFmtId="0" fontId="3" fillId="0" borderId="0" xfId="0" applyFont="1"/>
    <xf numFmtId="49" fontId="2" fillId="0" borderId="1" xfId="0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right"/>
    </xf>
    <xf numFmtId="49" fontId="1" fillId="0" borderId="0" xfId="0" applyNumberFormat="1" applyFont="1" applyAlignment="1">
      <alignment horizontal="right"/>
    </xf>
    <xf numFmtId="49" fontId="2" fillId="0" borderId="0" xfId="0" applyNumberFormat="1" applyFont="1" applyAlignment="1">
      <alignment horizontal="right"/>
    </xf>
    <xf numFmtId="9" fontId="2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0" fontId="2" fillId="0" borderId="1" xfId="0" applyNumberFormat="1" applyFont="1" applyBorder="1"/>
    <xf numFmtId="0" fontId="2" fillId="2" borderId="5" xfId="0" applyFont="1" applyFill="1" applyBorder="1"/>
    <xf numFmtId="0" fontId="1" fillId="0" borderId="6" xfId="0" applyFont="1" applyBorder="1"/>
    <xf numFmtId="0" fontId="2" fillId="2" borderId="7" xfId="0" applyFont="1" applyFill="1" applyBorder="1"/>
    <xf numFmtId="49" fontId="4" fillId="0" borderId="0" xfId="0" applyNumberFormat="1" applyFont="1" applyAlignment="1">
      <alignment horizontal="center"/>
    </xf>
    <xf numFmtId="10" fontId="4" fillId="0" borderId="0" xfId="0" applyNumberFormat="1" applyFont="1"/>
    <xf numFmtId="49" fontId="1" fillId="4" borderId="5" xfId="0" applyNumberFormat="1" applyFont="1" applyFill="1" applyBorder="1"/>
    <xf numFmtId="0" fontId="2" fillId="4" borderId="5" xfId="0" applyFont="1" applyFill="1" applyBorder="1"/>
    <xf numFmtId="2" fontId="1" fillId="0" borderId="0" xfId="0" applyNumberFormat="1" applyFont="1"/>
    <xf numFmtId="2" fontId="2" fillId="0" borderId="0" xfId="0" applyNumberFormat="1" applyFont="1"/>
    <xf numFmtId="49" fontId="1" fillId="0" borderId="0" xfId="0" applyNumberFormat="1" applyFont="1"/>
    <xf numFmtId="10" fontId="2" fillId="0" borderId="8" xfId="0" applyNumberFormat="1" applyFont="1" applyBorder="1"/>
    <xf numFmtId="0" fontId="2" fillId="0" borderId="0" xfId="0" applyFont="1" applyAlignment="1">
      <alignment horizontal="right"/>
    </xf>
    <xf numFmtId="0" fontId="1" fillId="0" borderId="9" xfId="0" applyFont="1" applyBorder="1" applyAlignment="1">
      <alignment horizontal="right"/>
    </xf>
    <xf numFmtId="0" fontId="2" fillId="0" borderId="4" xfId="0" applyFont="1" applyBorder="1"/>
    <xf numFmtId="0" fontId="5" fillId="0" borderId="0" xfId="0" applyFont="1"/>
    <xf numFmtId="9" fontId="5" fillId="0" borderId="0" xfId="0" applyNumberFormat="1" applyFont="1"/>
    <xf numFmtId="49" fontId="2" fillId="0" borderId="10" xfId="0" applyNumberFormat="1" applyFont="1" applyBorder="1" applyAlignment="1">
      <alignment horizontal="right"/>
    </xf>
    <xf numFmtId="10" fontId="2" fillId="0" borderId="11" xfId="0" applyNumberFormat="1" applyFont="1" applyBorder="1"/>
    <xf numFmtId="0" fontId="2" fillId="0" borderId="11" xfId="0" applyFont="1" applyBorder="1"/>
    <xf numFmtId="0" fontId="1" fillId="2" borderId="5" xfId="0" applyFont="1" applyFill="1" applyBorder="1"/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Font="1"/>
    <xf numFmtId="0" fontId="7" fillId="0" borderId="0" xfId="0" applyFont="1"/>
    <xf numFmtId="9" fontId="7" fillId="0" borderId="0" xfId="0" applyNumberFormat="1" applyFont="1"/>
    <xf numFmtId="9" fontId="3" fillId="2" borderId="5" xfId="0" applyNumberFormat="1" applyFont="1" applyFill="1" applyBorder="1"/>
    <xf numFmtId="1" fontId="2" fillId="4" borderId="5" xfId="0" applyNumberFormat="1" applyFont="1" applyFill="1" applyBorder="1"/>
    <xf numFmtId="10" fontId="2" fillId="4" borderId="5" xfId="0" applyNumberFormat="1" applyFont="1" applyFill="1" applyBorder="1"/>
    <xf numFmtId="0" fontId="3" fillId="0" borderId="0" xfId="0" applyFont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0" xfId="0" applyFont="1" applyAlignment="1">
      <alignment wrapText="1"/>
    </xf>
    <xf numFmtId="0" fontId="1" fillId="0" borderId="13" xfId="0" applyFont="1" applyBorder="1"/>
    <xf numFmtId="0" fontId="2" fillId="0" borderId="13" xfId="0" applyFont="1" applyBorder="1"/>
    <xf numFmtId="0" fontId="1" fillId="2" borderId="13" xfId="0" applyFont="1" applyFill="1" applyBorder="1"/>
    <xf numFmtId="0" fontId="2" fillId="3" borderId="5" xfId="0" applyFont="1" applyFill="1" applyBorder="1"/>
    <xf numFmtId="0" fontId="2" fillId="0" borderId="14" xfId="0" applyFont="1" applyBorder="1"/>
    <xf numFmtId="0" fontId="2" fillId="5" borderId="5" xfId="0" applyFont="1" applyFill="1" applyBorder="1"/>
    <xf numFmtId="0" fontId="2" fillId="0" borderId="0" xfId="0" applyFont="1" applyAlignment="1">
      <alignment horizontal="left"/>
    </xf>
    <xf numFmtId="0" fontId="9" fillId="0" borderId="15" xfId="0" applyFont="1" applyBorder="1"/>
    <xf numFmtId="49" fontId="9" fillId="0" borderId="15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10" fontId="13" fillId="0" borderId="17" xfId="0" applyNumberFormat="1" applyFont="1" applyBorder="1"/>
    <xf numFmtId="10" fontId="13" fillId="0" borderId="11" xfId="0" applyNumberFormat="1" applyFont="1" applyBorder="1"/>
    <xf numFmtId="0" fontId="13" fillId="0" borderId="11" xfId="0" applyFont="1" applyBorder="1"/>
    <xf numFmtId="10" fontId="13" fillId="0" borderId="3" xfId="0" applyNumberFormat="1" applyFont="1" applyBorder="1"/>
    <xf numFmtId="1" fontId="14" fillId="6" borderId="18" xfId="0" applyNumberFormat="1" applyFont="1" applyFill="1" applyBorder="1" applyAlignment="1">
      <alignment horizontal="center" vertical="center"/>
    </xf>
    <xf numFmtId="1" fontId="13" fillId="0" borderId="8" xfId="0" applyNumberFormat="1" applyFont="1" applyBorder="1"/>
    <xf numFmtId="10" fontId="13" fillId="0" borderId="4" xfId="0" applyNumberFormat="1" applyFont="1" applyBorder="1"/>
    <xf numFmtId="10" fontId="13" fillId="0" borderId="0" xfId="0" applyNumberFormat="1" applyFont="1"/>
    <xf numFmtId="0" fontId="13" fillId="0" borderId="9" xfId="0" applyFont="1" applyBorder="1"/>
    <xf numFmtId="10" fontId="13" fillId="0" borderId="19" xfId="0" applyNumberFormat="1" applyFont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10" fontId="13" fillId="0" borderId="16" xfId="0" applyNumberFormat="1" applyFont="1" applyBorder="1" applyAlignment="1">
      <alignment horizontal="center"/>
    </xf>
    <xf numFmtId="9" fontId="14" fillId="0" borderId="0" xfId="0" applyNumberFormat="1" applyFont="1"/>
    <xf numFmtId="0" fontId="14" fillId="0" borderId="0" xfId="0" applyFont="1"/>
    <xf numFmtId="0" fontId="13" fillId="0" borderId="0" xfId="0" applyFont="1"/>
    <xf numFmtId="0" fontId="13" fillId="6" borderId="18" xfId="0" applyFont="1" applyFill="1" applyBorder="1" applyAlignment="1">
      <alignment horizontal="center" vertical="center"/>
    </xf>
    <xf numFmtId="10" fontId="13" fillId="0" borderId="9" xfId="0" applyNumberFormat="1" applyFont="1" applyBorder="1"/>
    <xf numFmtId="164" fontId="13" fillId="0" borderId="4" xfId="0" applyNumberFormat="1" applyFont="1" applyBorder="1"/>
    <xf numFmtId="10" fontId="2" fillId="7" borderId="5" xfId="0" applyNumberFormat="1" applyFont="1" applyFill="1" applyBorder="1"/>
    <xf numFmtId="164" fontId="2" fillId="7" borderId="5" xfId="0" applyNumberFormat="1" applyFont="1" applyFill="1" applyBorder="1"/>
    <xf numFmtId="10" fontId="2" fillId="7" borderId="21" xfId="0" applyNumberFormat="1" applyFont="1" applyFill="1" applyBorder="1"/>
    <xf numFmtId="0" fontId="13" fillId="0" borderId="20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164" fontId="13" fillId="0" borderId="19" xfId="0" applyNumberFormat="1" applyFont="1" applyBorder="1" applyAlignment="1">
      <alignment horizontal="center" vertical="center"/>
    </xf>
    <xf numFmtId="164" fontId="13" fillId="0" borderId="15" xfId="0" applyNumberFormat="1" applyFont="1" applyBorder="1" applyAlignment="1">
      <alignment horizontal="center"/>
    </xf>
    <xf numFmtId="10" fontId="13" fillId="0" borderId="22" xfId="0" applyNumberFormat="1" applyFont="1" applyBorder="1"/>
    <xf numFmtId="10" fontId="13" fillId="0" borderId="15" xfId="0" applyNumberFormat="1" applyFont="1" applyBorder="1"/>
    <xf numFmtId="0" fontId="13" fillId="0" borderId="15" xfId="0" applyFont="1" applyBorder="1"/>
    <xf numFmtId="10" fontId="2" fillId="0" borderId="15" xfId="0" applyNumberFormat="1" applyFont="1" applyBorder="1"/>
    <xf numFmtId="0" fontId="2" fillId="0" borderId="15" xfId="0" applyFont="1" applyBorder="1"/>
    <xf numFmtId="0" fontId="2" fillId="0" borderId="19" xfId="0" applyFont="1" applyBorder="1"/>
    <xf numFmtId="0" fontId="11" fillId="0" borderId="1" xfId="0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center"/>
    </xf>
    <xf numFmtId="0" fontId="2" fillId="7" borderId="5" xfId="0" applyFont="1" applyFill="1" applyBorder="1"/>
    <xf numFmtId="0" fontId="12" fillId="0" borderId="23" xfId="0" applyFont="1" applyBorder="1" applyAlignment="1">
      <alignment horizontal="center"/>
    </xf>
    <xf numFmtId="0" fontId="14" fillId="2" borderId="1" xfId="0" applyFont="1" applyFill="1" applyBorder="1" applyAlignment="1">
      <alignment horizontal="center" vertical="center"/>
    </xf>
    <xf numFmtId="9" fontId="12" fillId="0" borderId="0" xfId="0" applyNumberFormat="1" applyFont="1"/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9" fontId="1" fillId="0" borderId="4" xfId="0" applyNumberFormat="1" applyFont="1" applyBorder="1"/>
    <xf numFmtId="49" fontId="1" fillId="0" borderId="10" xfId="0" applyNumberFormat="1" applyFont="1" applyBorder="1" applyAlignment="1">
      <alignment horizontal="right"/>
    </xf>
    <xf numFmtId="0" fontId="2" fillId="2" borderId="5" xfId="0" applyFont="1" applyFill="1" applyBorder="1" applyAlignment="1">
      <alignment horizontal="left"/>
    </xf>
    <xf numFmtId="0" fontId="2" fillId="8" borderId="5" xfId="0" applyFont="1" applyFill="1" applyBorder="1"/>
    <xf numFmtId="164" fontId="2" fillId="8" borderId="5" xfId="0" applyNumberFormat="1" applyFont="1" applyFill="1" applyBorder="1"/>
    <xf numFmtId="10" fontId="2" fillId="0" borderId="9" xfId="0" applyNumberFormat="1" applyFont="1" applyBorder="1"/>
    <xf numFmtId="165" fontId="2" fillId="0" borderId="0" xfId="0" applyNumberFormat="1" applyFont="1"/>
    <xf numFmtId="0" fontId="1" fillId="0" borderId="10" xfId="0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164" fontId="2" fillId="5" borderId="5" xfId="0" applyNumberFormat="1" applyFont="1" applyFill="1" applyBorder="1"/>
    <xf numFmtId="10" fontId="13" fillId="0" borderId="3" xfId="0" applyNumberFormat="1" applyFont="1" applyBorder="1" applyAlignment="1">
      <alignment horizontal="center"/>
    </xf>
    <xf numFmtId="1" fontId="13" fillId="0" borderId="8" xfId="0" applyNumberFormat="1" applyFont="1" applyBorder="1" applyAlignment="1">
      <alignment horizontal="center"/>
    </xf>
    <xf numFmtId="10" fontId="13" fillId="0" borderId="1" xfId="0" applyNumberFormat="1" applyFont="1" applyBorder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0" fontId="2" fillId="0" borderId="17" xfId="0" applyNumberFormat="1" applyFont="1" applyBorder="1"/>
    <xf numFmtId="10" fontId="2" fillId="0" borderId="4" xfId="0" applyNumberFormat="1" applyFont="1" applyBorder="1"/>
    <xf numFmtId="0" fontId="2" fillId="0" borderId="9" xfId="0" applyFont="1" applyBorder="1"/>
    <xf numFmtId="10" fontId="15" fillId="0" borderId="0" xfId="0" applyNumberFormat="1" applyFont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0" fontId="15" fillId="0" borderId="20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164" fontId="2" fillId="0" borderId="4" xfId="0" applyNumberFormat="1" applyFont="1" applyBorder="1"/>
    <xf numFmtId="10" fontId="2" fillId="0" borderId="22" xfId="0" applyNumberFormat="1" applyFont="1" applyBorder="1"/>
    <xf numFmtId="0" fontId="1" fillId="2" borderId="1" xfId="0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left"/>
    </xf>
    <xf numFmtId="1" fontId="1" fillId="0" borderId="0" xfId="0" applyNumberFormat="1" applyFont="1"/>
    <xf numFmtId="164" fontId="2" fillId="2" borderId="5" xfId="0" applyNumberFormat="1" applyFont="1" applyFill="1" applyBorder="1"/>
    <xf numFmtId="9" fontId="13" fillId="0" borderId="0" xfId="0" applyNumberFormat="1" applyFont="1"/>
    <xf numFmtId="0" fontId="1" fillId="0" borderId="23" xfId="0" applyFont="1" applyBorder="1" applyAlignment="1">
      <alignment horizontal="right"/>
    </xf>
    <xf numFmtId="0" fontId="2" fillId="9" borderId="5" xfId="0" applyFont="1" applyFill="1" applyBorder="1"/>
    <xf numFmtId="164" fontId="2" fillId="9" borderId="5" xfId="0" applyNumberFormat="1" applyFont="1" applyFill="1" applyBorder="1"/>
    <xf numFmtId="10" fontId="13" fillId="7" borderId="5" xfId="0" applyNumberFormat="1" applyFont="1" applyFill="1" applyBorder="1"/>
    <xf numFmtId="0" fontId="13" fillId="7" borderId="5" xfId="0" applyFont="1" applyFill="1" applyBorder="1"/>
    <xf numFmtId="164" fontId="13" fillId="7" borderId="5" xfId="0" applyNumberFormat="1" applyFont="1" applyFill="1" applyBorder="1"/>
    <xf numFmtId="10" fontId="13" fillId="7" borderId="21" xfId="0" applyNumberFormat="1" applyFont="1" applyFill="1" applyBorder="1"/>
    <xf numFmtId="0" fontId="1" fillId="0" borderId="10" xfId="0" applyFont="1" applyBorder="1" applyAlignment="1">
      <alignment horizontal="center"/>
    </xf>
    <xf numFmtId="9" fontId="6" fillId="0" borderId="0" xfId="0" applyNumberFormat="1" applyFont="1"/>
    <xf numFmtId="49" fontId="6" fillId="0" borderId="1" xfId="0" applyNumberFormat="1" applyFont="1" applyBorder="1" applyAlignment="1">
      <alignment horizontal="center"/>
    </xf>
    <xf numFmtId="10" fontId="16" fillId="0" borderId="19" xfId="0" applyNumberFormat="1" applyFont="1" applyBorder="1" applyAlignment="1">
      <alignment horizontal="center" vertical="center"/>
    </xf>
    <xf numFmtId="10" fontId="16" fillId="0" borderId="16" xfId="0" applyNumberFormat="1" applyFont="1" applyBorder="1" applyAlignment="1">
      <alignment horizontal="center"/>
    </xf>
    <xf numFmtId="10" fontId="16" fillId="0" borderId="1" xfId="0" applyNumberFormat="1" applyFont="1" applyBorder="1" applyAlignment="1">
      <alignment horizontal="center" vertical="center"/>
    </xf>
    <xf numFmtId="10" fontId="16" fillId="0" borderId="1" xfId="0" applyNumberFormat="1" applyFont="1" applyBorder="1" applyAlignment="1">
      <alignment horizontal="center"/>
    </xf>
    <xf numFmtId="0" fontId="2" fillId="0" borderId="23" xfId="0" applyFont="1" applyBorder="1"/>
    <xf numFmtId="0" fontId="1" fillId="0" borderId="15" xfId="0" applyFont="1" applyBorder="1" applyAlignment="1">
      <alignment horizontal="center"/>
    </xf>
    <xf numFmtId="9" fontId="1" fillId="2" borderId="5" xfId="0" applyNumberFormat="1" applyFont="1" applyFill="1" applyBorder="1"/>
    <xf numFmtId="9" fontId="2" fillId="2" borderId="5" xfId="0" applyNumberFormat="1" applyFont="1" applyFill="1" applyBorder="1"/>
    <xf numFmtId="0" fontId="6" fillId="2" borderId="5" xfId="0" applyFont="1" applyFill="1" applyBorder="1" applyAlignment="1">
      <alignment wrapText="1"/>
    </xf>
    <xf numFmtId="9" fontId="6" fillId="2" borderId="5" xfId="0" applyNumberFormat="1" applyFont="1" applyFill="1" applyBorder="1"/>
    <xf numFmtId="0" fontId="1" fillId="2" borderId="24" xfId="0" applyFont="1" applyFill="1" applyBorder="1"/>
    <xf numFmtId="0" fontId="1" fillId="0" borderId="14" xfId="0" applyFont="1" applyBorder="1"/>
    <xf numFmtId="0" fontId="1" fillId="10" borderId="5" xfId="0" applyFont="1" applyFill="1" applyBorder="1"/>
    <xf numFmtId="164" fontId="0" fillId="0" borderId="0" xfId="0" applyNumberFormat="1" applyFont="1" applyAlignment="1"/>
    <xf numFmtId="10" fontId="0" fillId="0" borderId="0" xfId="0" applyNumberFormat="1" applyFont="1" applyAlignment="1"/>
    <xf numFmtId="0" fontId="0" fillId="0" borderId="0" xfId="0" applyFont="1" applyAlignment="1"/>
    <xf numFmtId="9" fontId="0" fillId="0" borderId="0" xfId="0" applyNumberFormat="1" applyFont="1" applyAlignment="1"/>
    <xf numFmtId="0" fontId="0" fillId="0" borderId="0" xfId="0" applyFont="1" applyAlignment="1"/>
    <xf numFmtId="0" fontId="18" fillId="0" borderId="11" xfId="0" applyFont="1" applyBorder="1" applyAlignment="1">
      <alignment horizontal="center"/>
    </xf>
    <xf numFmtId="0" fontId="0" fillId="0" borderId="0" xfId="0" applyFont="1" applyAlignment="1"/>
    <xf numFmtId="49" fontId="9" fillId="0" borderId="15" xfId="0" applyNumberFormat="1" applyFont="1" applyBorder="1" applyAlignment="1">
      <alignment horizontal="center" vertical="center"/>
    </xf>
    <xf numFmtId="0" fontId="0" fillId="0" borderId="0" xfId="0" applyFont="1" applyAlignment="1"/>
    <xf numFmtId="164" fontId="18" fillId="0" borderId="15" xfId="0" applyNumberFormat="1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49" fontId="9" fillId="0" borderId="15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19" fillId="2" borderId="1" xfId="0" applyFont="1" applyFill="1" applyBorder="1" applyAlignment="1">
      <alignment horizontal="center" vertical="center"/>
    </xf>
    <xf numFmtId="0" fontId="0" fillId="0" borderId="0" xfId="0" applyFont="1" applyAlignment="1"/>
    <xf numFmtId="0" fontId="13" fillId="6" borderId="10" xfId="0" applyFont="1" applyFill="1" applyBorder="1" applyAlignment="1">
      <alignment horizontal="center" vertical="center"/>
    </xf>
    <xf numFmtId="0" fontId="13" fillId="6" borderId="25" xfId="0" applyFont="1" applyFill="1" applyBorder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0" fontId="0" fillId="0" borderId="0" xfId="0" applyFont="1" applyAlignment="1"/>
    <xf numFmtId="0" fontId="13" fillId="0" borderId="1" xfId="0" applyFont="1" applyFill="1" applyBorder="1" applyAlignment="1">
      <alignment horizontal="center" vertical="center"/>
    </xf>
    <xf numFmtId="10" fontId="13" fillId="0" borderId="19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49" fontId="9" fillId="0" borderId="15" xfId="0" applyNumberFormat="1" applyFont="1" applyBorder="1" applyAlignment="1">
      <alignment horizontal="center" vertical="center"/>
    </xf>
    <xf numFmtId="49" fontId="4" fillId="0" borderId="0" xfId="0" applyNumberFormat="1" applyFont="1" applyAlignment="1">
      <alignment horizontal="center"/>
    </xf>
    <xf numFmtId="0" fontId="0" fillId="0" borderId="0" xfId="0" applyFont="1" applyAlignment="1"/>
    <xf numFmtId="49" fontId="9" fillId="0" borderId="15" xfId="0" applyNumberFormat="1" applyFont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0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1" fillId="0" borderId="0" xfId="0" applyFont="1" applyAlignment="1"/>
    <xf numFmtId="0" fontId="1" fillId="0" borderId="1" xfId="0" applyFont="1" applyBorder="1" applyAlignment="1"/>
    <xf numFmtId="0" fontId="2" fillId="0" borderId="1" xfId="0" applyFont="1" applyBorder="1" applyAlignment="1"/>
    <xf numFmtId="49" fontId="1" fillId="4" borderId="5" xfId="0" applyNumberFormat="1" applyFont="1" applyFill="1" applyBorder="1" applyAlignment="1"/>
    <xf numFmtId="0" fontId="5" fillId="0" borderId="0" xfId="0" applyFont="1" applyAlignment="1"/>
    <xf numFmtId="0" fontId="1" fillId="0" borderId="13" xfId="0" applyFont="1" applyBorder="1" applyAlignment="1"/>
    <xf numFmtId="0" fontId="7" fillId="0" borderId="0" xfId="0" applyFont="1" applyAlignment="1"/>
    <xf numFmtId="0" fontId="2" fillId="0" borderId="0" xfId="0" applyFont="1" applyAlignment="1"/>
    <xf numFmtId="0" fontId="0" fillId="0" borderId="0" xfId="0" applyFont="1" applyFill="1" applyAlignment="1"/>
    <xf numFmtId="0" fontId="1" fillId="0" borderId="0" xfId="0" applyFont="1" applyFill="1" applyAlignment="1">
      <alignment horizontal="center"/>
    </xf>
    <xf numFmtId="0" fontId="2" fillId="0" borderId="1" xfId="0" applyFont="1" applyFill="1" applyBorder="1"/>
    <xf numFmtId="1" fontId="2" fillId="0" borderId="1" xfId="0" applyNumberFormat="1" applyFont="1" applyFill="1" applyBorder="1"/>
    <xf numFmtId="0" fontId="2" fillId="0" borderId="0" xfId="0" applyFont="1" applyFill="1"/>
    <xf numFmtId="0" fontId="1" fillId="0" borderId="6" xfId="0" applyFont="1" applyFill="1" applyBorder="1"/>
    <xf numFmtId="0" fontId="1" fillId="0" borderId="0" xfId="0" applyFont="1" applyFill="1"/>
    <xf numFmtId="0" fontId="2" fillId="0" borderId="14" xfId="0" applyFont="1" applyFill="1" applyBorder="1"/>
    <xf numFmtId="0" fontId="12" fillId="0" borderId="1" xfId="0" applyFont="1" applyFill="1" applyBorder="1" applyAlignment="1">
      <alignment horizontal="center"/>
    </xf>
    <xf numFmtId="0" fontId="11" fillId="0" borderId="0" xfId="0" applyFont="1" applyFill="1" applyAlignment="1">
      <alignment horizontal="center" wrapText="1"/>
    </xf>
    <xf numFmtId="0" fontId="13" fillId="11" borderId="1" xfId="0" applyFont="1" applyFill="1" applyBorder="1" applyAlignment="1">
      <alignment horizontal="center" vertical="center"/>
    </xf>
    <xf numFmtId="0" fontId="9" fillId="0" borderId="15" xfId="0" applyFont="1" applyBorder="1" applyAlignment="1"/>
    <xf numFmtId="0" fontId="11" fillId="0" borderId="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11" borderId="10" xfId="0" applyFont="1" applyFill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/>
    </xf>
    <xf numFmtId="10" fontId="1" fillId="0" borderId="22" xfId="0" applyNumberFormat="1" applyFont="1" applyBorder="1" applyAlignment="1">
      <alignment horizontal="center"/>
    </xf>
    <xf numFmtId="10" fontId="1" fillId="0" borderId="20" xfId="0" applyNumberFormat="1" applyFont="1" applyBorder="1" applyAlignment="1">
      <alignment horizontal="center"/>
    </xf>
    <xf numFmtId="10" fontId="1" fillId="0" borderId="19" xfId="0" applyNumberFormat="1" applyFont="1" applyBorder="1" applyAlignment="1">
      <alignment horizontal="center"/>
    </xf>
    <xf numFmtId="10" fontId="13" fillId="0" borderId="17" xfId="0" applyNumberFormat="1" applyFont="1" applyBorder="1" applyAlignment="1">
      <alignment horizontal="center" vertical="center"/>
    </xf>
    <xf numFmtId="10" fontId="13" fillId="0" borderId="11" xfId="0" applyNumberFormat="1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10" fontId="13" fillId="0" borderId="4" xfId="0" applyNumberFormat="1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0" fontId="13" fillId="0" borderId="22" xfId="0" applyNumberFormat="1" applyFont="1" applyBorder="1" applyAlignment="1">
      <alignment horizontal="center" vertical="center"/>
    </xf>
    <xf numFmtId="10" fontId="13" fillId="0" borderId="15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10" fontId="13" fillId="0" borderId="16" xfId="0" applyNumberFormat="1" applyFont="1" applyBorder="1" applyAlignment="1">
      <alignment horizontal="center" vertical="center"/>
    </xf>
    <xf numFmtId="10" fontId="13" fillId="0" borderId="3" xfId="0" applyNumberFormat="1" applyFont="1" applyBorder="1" applyAlignment="1">
      <alignment horizontal="center" vertical="center"/>
    </xf>
    <xf numFmtId="1" fontId="13" fillId="0" borderId="8" xfId="0" applyNumberFormat="1" applyFont="1" applyBorder="1" applyAlignment="1">
      <alignment horizontal="center" vertical="center"/>
    </xf>
    <xf numFmtId="10" fontId="13" fillId="0" borderId="20" xfId="0" applyNumberFormat="1" applyFont="1" applyBorder="1" applyAlignment="1">
      <alignment horizontal="center" vertical="center"/>
    </xf>
    <xf numFmtId="164" fontId="13" fillId="0" borderId="17" xfId="0" applyNumberFormat="1" applyFont="1" applyBorder="1" applyAlignment="1">
      <alignment horizontal="center" vertical="center"/>
    </xf>
    <xf numFmtId="10" fontId="13" fillId="0" borderId="9" xfId="0" applyNumberFormat="1" applyFont="1" applyBorder="1" applyAlignment="1">
      <alignment horizontal="center" vertical="center"/>
    </xf>
    <xf numFmtId="164" fontId="13" fillId="0" borderId="4" xfId="0" applyNumberFormat="1" applyFont="1" applyBorder="1" applyAlignment="1">
      <alignment horizontal="center" vertical="center"/>
    </xf>
    <xf numFmtId="10" fontId="13" fillId="7" borderId="5" xfId="0" applyNumberFormat="1" applyFont="1" applyFill="1" applyBorder="1" applyAlignment="1">
      <alignment horizontal="center" vertical="center"/>
    </xf>
    <xf numFmtId="164" fontId="13" fillId="7" borderId="5" xfId="0" applyNumberFormat="1" applyFont="1" applyFill="1" applyBorder="1" applyAlignment="1">
      <alignment horizontal="center" vertical="center"/>
    </xf>
    <xf numFmtId="10" fontId="13" fillId="7" borderId="21" xfId="0" applyNumberFormat="1" applyFont="1" applyFill="1" applyBorder="1" applyAlignment="1">
      <alignment horizontal="center" vertical="center"/>
    </xf>
    <xf numFmtId="0" fontId="13" fillId="7" borderId="5" xfId="0" applyFont="1" applyFill="1" applyBorder="1" applyAlignment="1">
      <alignment horizontal="center" vertical="center"/>
    </xf>
    <xf numFmtId="10" fontId="13" fillId="0" borderId="5" xfId="0" applyNumberFormat="1" applyFont="1" applyBorder="1" applyAlignment="1">
      <alignment horizontal="center" vertical="center"/>
    </xf>
    <xf numFmtId="164" fontId="13" fillId="0" borderId="5" xfId="0" applyNumberFormat="1" applyFont="1" applyBorder="1" applyAlignment="1">
      <alignment horizontal="center" vertical="center"/>
    </xf>
    <xf numFmtId="0" fontId="13" fillId="6" borderId="11" xfId="0" applyFont="1" applyFill="1" applyBorder="1" applyAlignment="1">
      <alignment horizontal="center" vertical="center"/>
    </xf>
    <xf numFmtId="0" fontId="13" fillId="0" borderId="21" xfId="0" applyFont="1" applyBorder="1" applyAlignment="1">
      <alignment horizontal="center"/>
    </xf>
    <xf numFmtId="164" fontId="13" fillId="0" borderId="0" xfId="0" applyNumberFormat="1" applyFont="1" applyAlignment="1">
      <alignment horizontal="center" vertical="center"/>
    </xf>
    <xf numFmtId="49" fontId="9" fillId="0" borderId="15" xfId="0" applyNumberFormat="1" applyFont="1" applyBorder="1" applyAlignment="1">
      <alignment horizontal="center" vertical="center" wrapText="1"/>
    </xf>
    <xf numFmtId="10" fontId="2" fillId="0" borderId="0" xfId="0" applyNumberFormat="1" applyFont="1" applyAlignment="1">
      <alignment wrapText="1"/>
    </xf>
    <xf numFmtId="0" fontId="2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0" fontId="2" fillId="0" borderId="9" xfId="0" applyNumberFormat="1" applyFont="1" applyBorder="1" applyAlignment="1">
      <alignment horizontal="center" vertical="center"/>
    </xf>
    <xf numFmtId="10" fontId="16" fillId="0" borderId="20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0" borderId="13" xfId="0" applyFont="1" applyFill="1" applyBorder="1"/>
    <xf numFmtId="0" fontId="13" fillId="0" borderId="1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/>
    </xf>
    <xf numFmtId="0" fontId="14" fillId="11" borderId="1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/>
    </xf>
    <xf numFmtId="0" fontId="13" fillId="0" borderId="17" xfId="0" applyFont="1" applyBorder="1" applyAlignment="1">
      <alignment horizontal="center" vertical="center"/>
    </xf>
    <xf numFmtId="0" fontId="13" fillId="11" borderId="25" xfId="0" applyFont="1" applyFill="1" applyBorder="1" applyAlignment="1">
      <alignment horizontal="center" vertical="center"/>
    </xf>
    <xf numFmtId="0" fontId="13" fillId="11" borderId="27" xfId="0" applyFont="1" applyFill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9" fillId="0" borderId="5" xfId="0" applyFont="1" applyBorder="1"/>
    <xf numFmtId="49" fontId="9" fillId="0" borderId="5" xfId="0" applyNumberFormat="1" applyFont="1" applyBorder="1" applyAlignment="1">
      <alignment horizontal="center" vertical="center"/>
    </xf>
    <xf numFmtId="10" fontId="2" fillId="0" borderId="0" xfId="0" applyNumberFormat="1" applyFont="1" applyAlignment="1"/>
    <xf numFmtId="1" fontId="14" fillId="12" borderId="2" xfId="0" applyNumberFormat="1" applyFont="1" applyFill="1" applyBorder="1" applyAlignment="1">
      <alignment horizontal="center" vertical="center"/>
    </xf>
    <xf numFmtId="0" fontId="13" fillId="12" borderId="1" xfId="0" applyFont="1" applyFill="1" applyBorder="1" applyAlignment="1">
      <alignment horizontal="center" vertical="center"/>
    </xf>
    <xf numFmtId="0" fontId="13" fillId="12" borderId="2" xfId="0" applyFont="1" applyFill="1" applyBorder="1" applyAlignment="1">
      <alignment horizontal="center" vertical="center"/>
    </xf>
    <xf numFmtId="0" fontId="13" fillId="12" borderId="10" xfId="0" applyFont="1" applyFill="1" applyBorder="1" applyAlignment="1">
      <alignment horizontal="center" vertical="center"/>
    </xf>
    <xf numFmtId="0" fontId="13" fillId="12" borderId="25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9" fillId="0" borderId="5" xfId="0" applyFont="1" applyBorder="1" applyAlignment="1"/>
    <xf numFmtId="0" fontId="3" fillId="0" borderId="5" xfId="0" applyFont="1" applyBorder="1"/>
    <xf numFmtId="10" fontId="2" fillId="0" borderId="5" xfId="0" applyNumberFormat="1" applyFont="1" applyBorder="1"/>
    <xf numFmtId="0" fontId="9" fillId="0" borderId="5" xfId="0" applyFont="1" applyFill="1" applyBorder="1" applyAlignment="1"/>
    <xf numFmtId="49" fontId="9" fillId="0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/>
    <xf numFmtId="10" fontId="2" fillId="0" borderId="5" xfId="0" applyNumberFormat="1" applyFont="1" applyFill="1" applyBorder="1"/>
    <xf numFmtId="0" fontId="0" fillId="0" borderId="0" xfId="0" applyFont="1" applyAlignment="1"/>
    <xf numFmtId="10" fontId="11" fillId="0" borderId="1" xfId="0" applyNumberFormat="1" applyFont="1" applyFill="1" applyBorder="1" applyAlignment="1">
      <alignment horizontal="center"/>
    </xf>
    <xf numFmtId="10" fontId="13" fillId="0" borderId="16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13" fillId="6" borderId="3" xfId="0" applyFont="1" applyFill="1" applyBorder="1" applyAlignment="1">
      <alignment horizontal="center" vertical="center"/>
    </xf>
    <xf numFmtId="10" fontId="13" fillId="0" borderId="21" xfId="0" applyNumberFormat="1" applyFont="1" applyBorder="1" applyAlignment="1">
      <alignment horizontal="center" vertical="center"/>
    </xf>
    <xf numFmtId="10" fontId="13" fillId="0" borderId="25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center" wrapText="1"/>
    </xf>
    <xf numFmtId="0" fontId="11" fillId="0" borderId="5" xfId="0" applyFont="1" applyBorder="1" applyAlignment="1">
      <alignment horizontal="center" vertical="center"/>
    </xf>
    <xf numFmtId="10" fontId="11" fillId="0" borderId="5" xfId="0" applyNumberFormat="1" applyFont="1" applyBorder="1" applyAlignment="1">
      <alignment horizontal="center"/>
    </xf>
    <xf numFmtId="10" fontId="1" fillId="0" borderId="10" xfId="0" applyNumberFormat="1" applyFont="1" applyBorder="1" applyAlignment="1">
      <alignment horizontal="center" vertical="center" wrapText="1"/>
    </xf>
    <xf numFmtId="0" fontId="8" fillId="0" borderId="16" xfId="0" applyFont="1" applyBorder="1"/>
    <xf numFmtId="0" fontId="10" fillId="0" borderId="10" xfId="0" applyFont="1" applyBorder="1" applyAlignment="1">
      <alignment horizontal="center" vertical="center"/>
    </xf>
    <xf numFmtId="0" fontId="8" fillId="0" borderId="16" xfId="0" applyFont="1" applyBorder="1" applyAlignment="1"/>
    <xf numFmtId="0" fontId="10" fillId="0" borderId="8" xfId="0" applyFont="1" applyBorder="1" applyAlignment="1">
      <alignment horizontal="center" vertical="center"/>
    </xf>
    <xf numFmtId="0" fontId="8" fillId="0" borderId="2" xfId="0" applyFont="1" applyBorder="1"/>
    <xf numFmtId="0" fontId="8" fillId="0" borderId="3" xfId="0" applyFont="1" applyBorder="1"/>
    <xf numFmtId="0" fontId="11" fillId="2" borderId="10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1" fontId="1" fillId="0" borderId="10" xfId="0" applyNumberFormat="1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49" fontId="4" fillId="0" borderId="0" xfId="0" applyNumberFormat="1" applyFont="1" applyAlignment="1">
      <alignment horizontal="center"/>
    </xf>
    <xf numFmtId="10" fontId="1" fillId="0" borderId="4" xfId="0" applyNumberFormat="1" applyFont="1" applyBorder="1" applyAlignment="1">
      <alignment horizontal="center" wrapText="1"/>
    </xf>
    <xf numFmtId="49" fontId="2" fillId="0" borderId="0" xfId="0" applyNumberFormat="1" applyFont="1" applyAlignment="1">
      <alignment horizontal="center"/>
    </xf>
    <xf numFmtId="0" fontId="1" fillId="0" borderId="12" xfId="0" applyFont="1" applyBorder="1" applyAlignment="1">
      <alignment horizontal="center"/>
    </xf>
    <xf numFmtId="0" fontId="8" fillId="0" borderId="12" xfId="0" applyFont="1" applyBorder="1"/>
    <xf numFmtId="9" fontId="1" fillId="0" borderId="4" xfId="0" applyNumberFormat="1" applyFont="1" applyBorder="1" applyAlignment="1">
      <alignment horizontal="center"/>
    </xf>
    <xf numFmtId="0" fontId="11" fillId="0" borderId="25" xfId="0" applyFont="1" applyBorder="1" applyAlignment="1">
      <alignment horizontal="center" wrapText="1"/>
    </xf>
    <xf numFmtId="10" fontId="1" fillId="0" borderId="16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8" fillId="0" borderId="15" xfId="0" applyFont="1" applyBorder="1"/>
    <xf numFmtId="0" fontId="11" fillId="2" borderId="16" xfId="0" applyFont="1" applyFill="1" applyBorder="1" applyAlignment="1">
      <alignment horizontal="center" vertical="center" wrapText="1"/>
    </xf>
    <xf numFmtId="0" fontId="9" fillId="0" borderId="26" xfId="0" applyFont="1" applyBorder="1" applyAlignment="1">
      <alignment horizontal="center"/>
    </xf>
    <xf numFmtId="0" fontId="10" fillId="0" borderId="22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1" fontId="1" fillId="0" borderId="0" xfId="0" applyNumberFormat="1" applyFont="1" applyAlignment="1">
      <alignment horizontal="center" wrapText="1"/>
    </xf>
    <xf numFmtId="0" fontId="9" fillId="0" borderId="5" xfId="0" applyFont="1" applyBorder="1" applyAlignment="1">
      <alignment horizontal="center"/>
    </xf>
    <xf numFmtId="0" fontId="9" fillId="0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Derecho_!$T$20:$T$29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Derecho_!$U$20:$U$29</c:f>
              <c:numCache>
                <c:formatCode>0.00%</c:formatCode>
                <c:ptCount val="10"/>
                <c:pt idx="0">
                  <c:v>0.28387096774193549</c:v>
                </c:pt>
                <c:pt idx="1">
                  <c:v>0.42148760330578511</c:v>
                </c:pt>
                <c:pt idx="2">
                  <c:v>0.41414141414141414</c:v>
                </c:pt>
                <c:pt idx="3">
                  <c:v>0.47019867549668876</c:v>
                </c:pt>
                <c:pt idx="4">
                  <c:v>0.5625</c:v>
                </c:pt>
                <c:pt idx="5" formatCode="0%">
                  <c:v>0.4913294797687861</c:v>
                </c:pt>
                <c:pt idx="6">
                  <c:v>0.47560975609756095</c:v>
                </c:pt>
                <c:pt idx="7">
                  <c:v>0.56431535269709543</c:v>
                </c:pt>
                <c:pt idx="8">
                  <c:v>0.44871794871794873</c:v>
                </c:pt>
                <c:pt idx="9">
                  <c:v>0.6271186440677966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A31-4122-9B14-9BC7523A5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803863"/>
        <c:axId val="1273814828"/>
      </c:barChart>
      <c:catAx>
        <c:axId val="358038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73814828"/>
        <c:crosses val="autoZero"/>
        <c:auto val="1"/>
        <c:lblAlgn val="ctr"/>
        <c:lblOffset val="100"/>
        <c:noMultiLvlLbl val="1"/>
      </c:catAx>
      <c:valAx>
        <c:axId val="1273814828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580386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'Admon Pub '!$S$20:$S$24</c:f>
              <c:numCache>
                <c:formatCode>General</c:formatCode>
                <c:ptCount val="5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</c:numCache>
            </c:numRef>
          </c:cat>
          <c:val>
            <c:numRef>
              <c:f>'Admon Pub '!$T$20:$T$24</c:f>
              <c:numCache>
                <c:formatCode>0.00%</c:formatCode>
                <c:ptCount val="5"/>
                <c:pt idx="0">
                  <c:v>0.41463414634146339</c:v>
                </c:pt>
                <c:pt idx="1">
                  <c:v>0.36</c:v>
                </c:pt>
                <c:pt idx="2">
                  <c:v>0.43902439024390244</c:v>
                </c:pt>
                <c:pt idx="3">
                  <c:v>0.36521739130434783</c:v>
                </c:pt>
                <c:pt idx="4">
                  <c:v>0.36842105263157893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717-4362-BB89-0BD63CC62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5167647"/>
        <c:axId val="214606083"/>
      </c:barChart>
      <c:catAx>
        <c:axId val="6451676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4606083"/>
        <c:crosses val="autoZero"/>
        <c:auto val="1"/>
        <c:lblAlgn val="ctr"/>
        <c:lblOffset val="100"/>
        <c:noMultiLvlLbl val="1"/>
      </c:catAx>
      <c:valAx>
        <c:axId val="214606083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64516764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'Admon Pub '!$S$54:$S$62</c:f>
              <c:numCache>
                <c:formatCode>General</c:formatCode>
                <c:ptCount val="9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8">
                  <c:v>9901</c:v>
                </c:pt>
              </c:numCache>
            </c:numRef>
          </c:cat>
          <c:val>
            <c:numRef>
              <c:f>'Admon Pub '!$T$54:$T$62</c:f>
              <c:numCache>
                <c:formatCode>0%</c:formatCode>
                <c:ptCount val="9"/>
                <c:pt idx="0">
                  <c:v>0.68292682926829273</c:v>
                </c:pt>
                <c:pt idx="1">
                  <c:v>0.52</c:v>
                </c:pt>
                <c:pt idx="2">
                  <c:v>0.48780487804878048</c:v>
                </c:pt>
                <c:pt idx="3">
                  <c:v>0.45217391304347826</c:v>
                </c:pt>
                <c:pt idx="8" formatCode="0.00%">
                  <c:v>0.36842105263157893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5EF-406A-8762-783772C0F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790287"/>
        <c:axId val="1823055518"/>
      </c:barChart>
      <c:catAx>
        <c:axId val="2037902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23055518"/>
        <c:crosses val="autoZero"/>
        <c:auto val="1"/>
        <c:lblAlgn val="ctr"/>
        <c:lblOffset val="100"/>
        <c:noMultiLvlLbl val="1"/>
      </c:catAx>
      <c:valAx>
        <c:axId val="1823055518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379028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'Admon Pub '!$S$92:$S$96</c:f>
              <c:numCache>
                <c:formatCode>General</c:formatCode>
                <c:ptCount val="5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</c:numCache>
            </c:numRef>
          </c:cat>
          <c:val>
            <c:numRef>
              <c:f>'Admon Pub '!$T$92:$T$96</c:f>
              <c:numCache>
                <c:formatCode>0.00%</c:formatCode>
                <c:ptCount val="5"/>
                <c:pt idx="0">
                  <c:v>0.26829268292682934</c:v>
                </c:pt>
                <c:pt idx="1">
                  <c:v>0.16000000000000003</c:v>
                </c:pt>
                <c:pt idx="2">
                  <c:v>4.8780487804878037E-2</c:v>
                </c:pt>
                <c:pt idx="3">
                  <c:v>8.6956521739130432E-2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D2E-4445-A13D-AB1AFFCE7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223180"/>
        <c:axId val="795482604"/>
      </c:barChart>
      <c:catAx>
        <c:axId val="3112231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95482604"/>
        <c:crosses val="autoZero"/>
        <c:auto val="1"/>
        <c:lblAlgn val="ctr"/>
        <c:lblOffset val="100"/>
        <c:noMultiLvlLbl val="1"/>
      </c:catAx>
      <c:valAx>
        <c:axId val="79548260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11223180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Derecho_!$T$54:$T$64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10">
                  <c:v>0102</c:v>
                </c:pt>
              </c:strCache>
            </c:strRef>
          </c:cat>
          <c:val>
            <c:numRef>
              <c:f>Derecho_!$U$54:$U$64</c:f>
              <c:numCache>
                <c:formatCode>0%</c:formatCode>
                <c:ptCount val="11"/>
                <c:pt idx="0">
                  <c:v>0.47741935483870968</c:v>
                </c:pt>
                <c:pt idx="1">
                  <c:v>0.6198347107438017</c:v>
                </c:pt>
                <c:pt idx="2">
                  <c:v>0.6262626262626263</c:v>
                </c:pt>
                <c:pt idx="3">
                  <c:v>0.62251655629139069</c:v>
                </c:pt>
                <c:pt idx="4">
                  <c:v>0.6071428571428571</c:v>
                </c:pt>
                <c:pt idx="5">
                  <c:v>0.60115606936416188</c:v>
                </c:pt>
                <c:pt idx="6" formatCode="0.00%">
                  <c:v>0.57317073170731703</c:v>
                </c:pt>
                <c:pt idx="7" formatCode="0.00%">
                  <c:v>0.71784232365145229</c:v>
                </c:pt>
                <c:pt idx="8" formatCode="0.00%">
                  <c:v>0.5641025641025641</c:v>
                </c:pt>
                <c:pt idx="10" formatCode="0.00%">
                  <c:v>0.72881355932203384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BDC-4A20-86ED-74EBDDE4A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4505786"/>
        <c:axId val="1574860209"/>
      </c:barChart>
      <c:catAx>
        <c:axId val="12645057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74860209"/>
        <c:crosses val="autoZero"/>
        <c:auto val="1"/>
        <c:lblAlgn val="ctr"/>
        <c:lblOffset val="100"/>
        <c:noMultiLvlLbl val="1"/>
      </c:catAx>
      <c:valAx>
        <c:axId val="1574860209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6450578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Derecho_!$T$103:$T$112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Derecho_!$U$103:$U$112</c:f>
              <c:numCache>
                <c:formatCode>0.00%</c:formatCode>
                <c:ptCount val="10"/>
                <c:pt idx="0">
                  <c:v>0.19354838709677419</c:v>
                </c:pt>
                <c:pt idx="1">
                  <c:v>0.19834710743801659</c:v>
                </c:pt>
                <c:pt idx="2">
                  <c:v>0.21212121212121215</c:v>
                </c:pt>
                <c:pt idx="3">
                  <c:v>0.15231788079470193</c:v>
                </c:pt>
                <c:pt idx="4">
                  <c:v>4.4642857142857095E-2</c:v>
                </c:pt>
                <c:pt idx="5">
                  <c:v>0.10982658959537578</c:v>
                </c:pt>
                <c:pt idx="6">
                  <c:v>9.7560975609756073E-2</c:v>
                </c:pt>
                <c:pt idx="7">
                  <c:v>0.15352697095435686</c:v>
                </c:pt>
                <c:pt idx="8">
                  <c:v>0.11538461538461536</c:v>
                </c:pt>
                <c:pt idx="9">
                  <c:v>0.10169491525423724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ED2-4D4B-90BC-5A889CF3B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00194404"/>
        <c:axId val="164576994"/>
      </c:barChart>
      <c:catAx>
        <c:axId val="19001944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4576994"/>
        <c:crosses val="autoZero"/>
        <c:auto val="1"/>
        <c:lblAlgn val="ctr"/>
        <c:lblOffset val="100"/>
        <c:noMultiLvlLbl val="1"/>
      </c:catAx>
      <c:valAx>
        <c:axId val="16457699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90019440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LELI!$S$19:$S$25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LELI!$T$19:$T$25</c:f>
              <c:numCache>
                <c:formatCode>0.00%</c:formatCode>
                <c:ptCount val="7"/>
                <c:pt idx="0">
                  <c:v>0.44029850746268656</c:v>
                </c:pt>
                <c:pt idx="1">
                  <c:v>0.47368421052631576</c:v>
                </c:pt>
                <c:pt idx="2">
                  <c:v>0.67361111111111116</c:v>
                </c:pt>
                <c:pt idx="3">
                  <c:v>0.56097560975609762</c:v>
                </c:pt>
                <c:pt idx="4">
                  <c:v>0.61386138613861385</c:v>
                </c:pt>
                <c:pt idx="5">
                  <c:v>0.5714285714285714</c:v>
                </c:pt>
                <c:pt idx="6">
                  <c:v>0.34188034188034189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1A0-46B5-9E0E-9E3335C78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73400119"/>
        <c:axId val="1535798744"/>
      </c:barChart>
      <c:catAx>
        <c:axId val="20734001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35798744"/>
        <c:crosses val="autoZero"/>
        <c:auto val="1"/>
        <c:lblAlgn val="ctr"/>
        <c:lblOffset val="100"/>
        <c:noMultiLvlLbl val="1"/>
      </c:catAx>
      <c:valAx>
        <c:axId val="153579874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7340011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LELI!$S$42:$S$48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LELI!$T$42:$T$48</c:f>
              <c:numCache>
                <c:formatCode>0.00%</c:formatCode>
                <c:ptCount val="7"/>
                <c:pt idx="0">
                  <c:v>0.64179104477611937</c:v>
                </c:pt>
                <c:pt idx="1">
                  <c:v>0.60526315789473684</c:v>
                </c:pt>
                <c:pt idx="2">
                  <c:v>0.74305555555555558</c:v>
                </c:pt>
                <c:pt idx="3">
                  <c:v>0.68292682926829273</c:v>
                </c:pt>
                <c:pt idx="4">
                  <c:v>0.73267326732673266</c:v>
                </c:pt>
                <c:pt idx="5">
                  <c:v>0.67346938775510201</c:v>
                </c:pt>
                <c:pt idx="6">
                  <c:v>0.5641025641025641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1B5-404F-96F4-623BA6589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9850307"/>
        <c:axId val="916963747"/>
      </c:barChart>
      <c:catAx>
        <c:axId val="202985030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16963747"/>
        <c:crosses val="autoZero"/>
        <c:auto val="1"/>
        <c:lblAlgn val="ctr"/>
        <c:lblOffset val="100"/>
        <c:noMultiLvlLbl val="1"/>
      </c:catAx>
      <c:valAx>
        <c:axId val="916963747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2985030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LELI!$S$61:$S$67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LELI!$T$61:$T$67</c:f>
              <c:numCache>
                <c:formatCode>0.00%</c:formatCode>
                <c:ptCount val="7"/>
                <c:pt idx="0">
                  <c:v>0.20149253731343281</c:v>
                </c:pt>
                <c:pt idx="1">
                  <c:v>0.13157894736842107</c:v>
                </c:pt>
                <c:pt idx="2">
                  <c:v>6.944444444444442E-2</c:v>
                </c:pt>
                <c:pt idx="3">
                  <c:v>0.12195121951219512</c:v>
                </c:pt>
                <c:pt idx="4">
                  <c:v>0.11881188118811881</c:v>
                </c:pt>
                <c:pt idx="5">
                  <c:v>0.10204081632653061</c:v>
                </c:pt>
                <c:pt idx="6">
                  <c:v>0.22222222222222221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7AA-4559-86E8-2751F5B78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5738418"/>
        <c:axId val="311750333"/>
      </c:barChart>
      <c:catAx>
        <c:axId val="171573841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11750333"/>
        <c:crosses val="autoZero"/>
        <c:auto val="1"/>
        <c:lblAlgn val="ctr"/>
        <c:lblOffset val="100"/>
        <c:noMultiLvlLbl val="1"/>
      </c:catAx>
      <c:valAx>
        <c:axId val="311750333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71573841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'C_ P Admon Pub'!$S$17:$S$20</c:f>
              <c:strCache>
                <c:ptCount val="4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</c:strCache>
            </c:strRef>
          </c:cat>
          <c:val>
            <c:numRef>
              <c:f>'C_ P Admon Pub'!$T$17:$T$20</c:f>
              <c:numCache>
                <c:formatCode>0.00%</c:formatCode>
                <c:ptCount val="4"/>
                <c:pt idx="0">
                  <c:v>0.67500000000000004</c:v>
                </c:pt>
                <c:pt idx="1">
                  <c:v>0.42499999999999999</c:v>
                </c:pt>
                <c:pt idx="2">
                  <c:v>0.5957446808510638</c:v>
                </c:pt>
                <c:pt idx="3">
                  <c:v>0.39130434782608697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86B-49EB-86D7-E47D926BA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2035604"/>
        <c:axId val="142789964"/>
      </c:barChart>
      <c:catAx>
        <c:axId val="15420356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2789964"/>
        <c:crosses val="autoZero"/>
        <c:auto val="1"/>
        <c:lblAlgn val="ctr"/>
        <c:lblOffset val="100"/>
        <c:noMultiLvlLbl val="1"/>
      </c:catAx>
      <c:valAx>
        <c:axId val="14278996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4203560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'C_ P Admon Pub'!$S$43:$S$46</c:f>
              <c:strCache>
                <c:ptCount val="4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</c:strCache>
            </c:strRef>
          </c:cat>
          <c:val>
            <c:numRef>
              <c:f>'C_ P Admon Pub'!$T$43:$T$46</c:f>
              <c:numCache>
                <c:formatCode>0.00%</c:formatCode>
                <c:ptCount val="4"/>
                <c:pt idx="0">
                  <c:v>0.72499999999999998</c:v>
                </c:pt>
                <c:pt idx="1">
                  <c:v>0.47499999999999998</c:v>
                </c:pt>
                <c:pt idx="2">
                  <c:v>0.7021276595744681</c:v>
                </c:pt>
                <c:pt idx="3">
                  <c:v>0.5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E06-4883-8D36-5E2227BD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6352004"/>
        <c:axId val="1035491472"/>
      </c:barChart>
      <c:catAx>
        <c:axId val="7663520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35491472"/>
        <c:crosses val="autoZero"/>
        <c:auto val="1"/>
        <c:lblAlgn val="ctr"/>
        <c:lblOffset val="100"/>
        <c:noMultiLvlLbl val="1"/>
      </c:catAx>
      <c:valAx>
        <c:axId val="1035491472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6635200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'C_ P Admon Pub'!$S$62:$S$65</c:f>
              <c:strCache>
                <c:ptCount val="4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</c:strCache>
            </c:strRef>
          </c:cat>
          <c:val>
            <c:numRef>
              <c:f>'C_ P Admon Pub'!$T$62:$T$65</c:f>
              <c:numCache>
                <c:formatCode>0.00%</c:formatCode>
                <c:ptCount val="4"/>
                <c:pt idx="0">
                  <c:v>4.9999999999999933E-2</c:v>
                </c:pt>
                <c:pt idx="1">
                  <c:v>4.9999999999999989E-2</c:v>
                </c:pt>
                <c:pt idx="2">
                  <c:v>0.1063829787234043</c:v>
                </c:pt>
                <c:pt idx="3">
                  <c:v>0.10869565217391303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6B8-41E8-9C74-DFF55557E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1081494"/>
        <c:axId val="1017929876"/>
      </c:barChart>
      <c:catAx>
        <c:axId val="69108149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17929876"/>
        <c:crosses val="autoZero"/>
        <c:auto val="1"/>
        <c:lblAlgn val="ctr"/>
        <c:lblOffset val="100"/>
        <c:noMultiLvlLbl val="1"/>
      </c:catAx>
      <c:valAx>
        <c:axId val="1017929876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69108149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400050</xdr:colOff>
      <xdr:row>20</xdr:row>
      <xdr:rowOff>114300</xdr:rowOff>
    </xdr:from>
    <xdr:ext cx="5210175" cy="4048125"/>
    <xdr:graphicFrame macro="">
      <xdr:nvGraphicFramePr>
        <xdr:cNvPr id="2126132623" name="Chart 1" descr="Chart 0">
          <a:extLst>
            <a:ext uri="{FF2B5EF4-FFF2-40B4-BE49-F238E27FC236}">
              <a16:creationId xmlns:a16="http://schemas.microsoft.com/office/drawing/2014/main" id="{00000000-0008-0000-0000-00008F35BA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19</xdr:col>
      <xdr:colOff>142875</xdr:colOff>
      <xdr:row>69</xdr:row>
      <xdr:rowOff>152400</xdr:rowOff>
    </xdr:from>
    <xdr:ext cx="5667375" cy="4000500"/>
    <xdr:graphicFrame macro="">
      <xdr:nvGraphicFramePr>
        <xdr:cNvPr id="1049750030" name="Chart 2" descr="Chart 1">
          <a:extLst>
            <a:ext uri="{FF2B5EF4-FFF2-40B4-BE49-F238E27FC236}">
              <a16:creationId xmlns:a16="http://schemas.microsoft.com/office/drawing/2014/main" id="{00000000-0008-0000-0000-00000EEA91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638175</xdr:colOff>
      <xdr:row>111</xdr:row>
      <xdr:rowOff>142875</xdr:rowOff>
    </xdr:from>
    <xdr:ext cx="4667250" cy="4486275"/>
    <xdr:graphicFrame macro="">
      <xdr:nvGraphicFramePr>
        <xdr:cNvPr id="396165132" name="Chart 3" descr="Chart 2">
          <a:extLst>
            <a:ext uri="{FF2B5EF4-FFF2-40B4-BE49-F238E27FC236}">
              <a16:creationId xmlns:a16="http://schemas.microsoft.com/office/drawing/2014/main" id="{00000000-0008-0000-0000-00000C009D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15</xdr:col>
      <xdr:colOff>515671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AB2B74-C6EB-4AC9-9082-459A66B2B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0C31A7-41FC-4441-9ED5-6FE5F5E02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610921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C4433B-3CB7-4D47-9EEF-7013C71DA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610921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0AF518-F13B-4256-99BE-B47C7753D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610921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CE466C-5C8F-4485-8AAD-14FE6B474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257175</xdr:colOff>
      <xdr:row>27</xdr:row>
      <xdr:rowOff>104775</xdr:rowOff>
    </xdr:from>
    <xdr:ext cx="4667250" cy="3990975"/>
    <xdr:graphicFrame macro="">
      <xdr:nvGraphicFramePr>
        <xdr:cNvPr id="806553296" name="Chart 10" descr="Chart 0">
          <a:extLst>
            <a:ext uri="{FF2B5EF4-FFF2-40B4-BE49-F238E27FC236}">
              <a16:creationId xmlns:a16="http://schemas.microsoft.com/office/drawing/2014/main" id="{00000000-0008-0000-0D00-0000D00613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18</xdr:col>
      <xdr:colOff>123825</xdr:colOff>
      <xdr:row>64</xdr:row>
      <xdr:rowOff>152400</xdr:rowOff>
    </xdr:from>
    <xdr:ext cx="4667250" cy="3676650"/>
    <xdr:graphicFrame macro="">
      <xdr:nvGraphicFramePr>
        <xdr:cNvPr id="84296121" name="Chart 11" descr="Chart 1">
          <a:extLst>
            <a:ext uri="{FF2B5EF4-FFF2-40B4-BE49-F238E27FC236}">
              <a16:creationId xmlns:a16="http://schemas.microsoft.com/office/drawing/2014/main" id="{00000000-0008-0000-0D00-0000B94106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18</xdr:col>
      <xdr:colOff>161925</xdr:colOff>
      <xdr:row>96</xdr:row>
      <xdr:rowOff>28575</xdr:rowOff>
    </xdr:from>
    <xdr:ext cx="4667250" cy="3667125"/>
    <xdr:graphicFrame macro="">
      <xdr:nvGraphicFramePr>
        <xdr:cNvPr id="1493082803" name="Chart 12" descr="Chart 2">
          <a:extLst>
            <a:ext uri="{FF2B5EF4-FFF2-40B4-BE49-F238E27FC236}">
              <a16:creationId xmlns:a16="http://schemas.microsoft.com/office/drawing/2014/main" id="{00000000-0008-0000-0D00-0000B3A2FE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17</xdr:col>
      <xdr:colOff>477571</xdr:colOff>
      <xdr:row>11</xdr:row>
      <xdr:rowOff>66977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DAF4F0A-5768-42C2-A33C-A9B970A32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600C1A-2913-44C8-B46E-39ADEBD02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88431C-15DA-49E2-AA88-45D794CB1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C55713-4BC8-476E-A50F-341805F09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BBA1F4-608B-4074-B414-0B21E129D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F272EF-284F-4306-B020-065A9947A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142875</xdr:colOff>
      <xdr:row>25</xdr:row>
      <xdr:rowOff>0</xdr:rowOff>
    </xdr:from>
    <xdr:ext cx="4114800" cy="2847975"/>
    <xdr:graphicFrame macro="">
      <xdr:nvGraphicFramePr>
        <xdr:cNvPr id="912273680" name="Chart 4" descr="Chart 0">
          <a:extLst>
            <a:ext uri="{FF2B5EF4-FFF2-40B4-BE49-F238E27FC236}">
              <a16:creationId xmlns:a16="http://schemas.microsoft.com/office/drawing/2014/main" id="{00000000-0008-0000-0100-0000103160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542925</xdr:colOff>
      <xdr:row>45</xdr:row>
      <xdr:rowOff>85725</xdr:rowOff>
    </xdr:from>
    <xdr:ext cx="4495800" cy="2438400"/>
    <xdr:graphicFrame macro="">
      <xdr:nvGraphicFramePr>
        <xdr:cNvPr id="623372836" name="Chart 5" descr="Chart 1">
          <a:extLst>
            <a:ext uri="{FF2B5EF4-FFF2-40B4-BE49-F238E27FC236}">
              <a16:creationId xmlns:a16="http://schemas.microsoft.com/office/drawing/2014/main" id="{00000000-0008-0000-0100-000024EA27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18</xdr:col>
      <xdr:colOff>257175</xdr:colOff>
      <xdr:row>72</xdr:row>
      <xdr:rowOff>57150</xdr:rowOff>
    </xdr:from>
    <xdr:ext cx="3800475" cy="2419350"/>
    <xdr:graphicFrame macro="">
      <xdr:nvGraphicFramePr>
        <xdr:cNvPr id="1730776176" name="Chart 6" descr="Chart 2">
          <a:extLst>
            <a:ext uri="{FF2B5EF4-FFF2-40B4-BE49-F238E27FC236}">
              <a16:creationId xmlns:a16="http://schemas.microsoft.com/office/drawing/2014/main" id="{00000000-0008-0000-0100-0000708C29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14</xdr:col>
      <xdr:colOff>610921</xdr:colOff>
      <xdr:row>11</xdr:row>
      <xdr:rowOff>66977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CF71811-D670-475D-917B-2D84BDD16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25CE13-7D67-4B07-8427-5CEF1AF03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BB57B1-3F4F-4AF1-811A-CA795BFBC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610921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C3BB02-1124-4955-87B3-7E6BD9794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590550</xdr:colOff>
      <xdr:row>20</xdr:row>
      <xdr:rowOff>114300</xdr:rowOff>
    </xdr:from>
    <xdr:ext cx="4124325" cy="3505200"/>
    <xdr:graphicFrame macro="">
      <xdr:nvGraphicFramePr>
        <xdr:cNvPr id="398855118" name="Chart 7" descr="Chart 0">
          <a:extLst>
            <a:ext uri="{FF2B5EF4-FFF2-40B4-BE49-F238E27FC236}">
              <a16:creationId xmlns:a16="http://schemas.microsoft.com/office/drawing/2014/main" id="{00000000-0008-0000-0300-0000CE0BC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295275</xdr:colOff>
      <xdr:row>42</xdr:row>
      <xdr:rowOff>66675</xdr:rowOff>
    </xdr:from>
    <xdr:ext cx="4124325" cy="3524250"/>
    <xdr:graphicFrame macro="">
      <xdr:nvGraphicFramePr>
        <xdr:cNvPr id="1689349484" name="Chart 8" descr="Chart 1">
          <a:extLst>
            <a:ext uri="{FF2B5EF4-FFF2-40B4-BE49-F238E27FC236}">
              <a16:creationId xmlns:a16="http://schemas.microsoft.com/office/drawing/2014/main" id="{00000000-0008-0000-0300-00006C6DB1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104775</xdr:colOff>
      <xdr:row>66</xdr:row>
      <xdr:rowOff>19050</xdr:rowOff>
    </xdr:from>
    <xdr:ext cx="4143375" cy="4981575"/>
    <xdr:graphicFrame macro="">
      <xdr:nvGraphicFramePr>
        <xdr:cNvPr id="563654406" name="Chart 9" descr="Chart 2">
          <a:extLst>
            <a:ext uri="{FF2B5EF4-FFF2-40B4-BE49-F238E27FC236}">
              <a16:creationId xmlns:a16="http://schemas.microsoft.com/office/drawing/2014/main" id="{00000000-0008-0000-0300-000006AF98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4B104CC-A08A-4ECE-ADBE-01AF111E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67FF60-27A5-4E09-92AC-A898DD3B0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6555EA-9816-42FB-964E-5341D43CA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BD5C6B-1A6D-47AC-A06A-FF5B6698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64724D-DFB7-4E94-9FA6-D49E12ED3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E28619-52C9-4683-BCE5-9A62844F7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80"/>
  </sheetPr>
  <dimension ref="A1:BA20684"/>
  <sheetViews>
    <sheetView tabSelected="1" topLeftCell="A1075" zoomScaleNormal="100" workbookViewId="0">
      <selection activeCell="L1100" sqref="L1100"/>
    </sheetView>
  </sheetViews>
  <sheetFormatPr baseColWidth="10" defaultColWidth="12.5703125" defaultRowHeight="15" customHeight="1" x14ac:dyDescent="0.2"/>
  <cols>
    <col min="1" max="1" width="8.5703125" style="197" customWidth="1"/>
    <col min="2" max="10" width="7.140625" customWidth="1"/>
    <col min="11" max="11" width="7.140625" style="213" customWidth="1"/>
    <col min="12" max="12" width="15.7109375" style="260" customWidth="1"/>
    <col min="13" max="19" width="12.85546875" customWidth="1"/>
    <col min="20" max="20" width="8.140625" customWidth="1"/>
    <col min="21" max="21" width="9.7109375" customWidth="1"/>
    <col min="22" max="39" width="10" customWidth="1"/>
    <col min="40" max="41" width="11.42578125" customWidth="1"/>
    <col min="42" max="53" width="10" customWidth="1"/>
  </cols>
  <sheetData>
    <row r="1" spans="1:41" s="297" customFormat="1" ht="15" customHeight="1" x14ac:dyDescent="0.2">
      <c r="K1" s="213"/>
      <c r="L1" s="260"/>
    </row>
    <row r="2" spans="1:41" s="297" customFormat="1" ht="15" customHeight="1" x14ac:dyDescent="0.2">
      <c r="K2" s="213"/>
      <c r="L2" s="260"/>
    </row>
    <row r="3" spans="1:41" s="297" customFormat="1" ht="15" customHeight="1" x14ac:dyDescent="0.2">
      <c r="K3" s="213"/>
      <c r="L3" s="260"/>
    </row>
    <row r="4" spans="1:41" s="297" customFormat="1" ht="15" customHeight="1" x14ac:dyDescent="0.2">
      <c r="K4" s="213"/>
      <c r="L4" s="260"/>
    </row>
    <row r="5" spans="1:41" s="297" customFormat="1" ht="15" customHeight="1" x14ac:dyDescent="0.2">
      <c r="K5" s="213"/>
      <c r="L5" s="260"/>
    </row>
    <row r="6" spans="1:41" s="297" customFormat="1" ht="15" customHeight="1" x14ac:dyDescent="0.2">
      <c r="K6" s="213"/>
      <c r="L6" s="260"/>
    </row>
    <row r="7" spans="1:41" s="297" customFormat="1" ht="15" customHeight="1" x14ac:dyDescent="0.2">
      <c r="K7" s="213"/>
      <c r="L7" s="260"/>
    </row>
    <row r="8" spans="1:41" s="297" customFormat="1" ht="15" customHeight="1" x14ac:dyDescent="0.2">
      <c r="K8" s="213"/>
      <c r="L8" s="260"/>
    </row>
    <row r="9" spans="1:41" s="297" customFormat="1" ht="15" customHeight="1" x14ac:dyDescent="0.2">
      <c r="K9" s="213"/>
      <c r="L9" s="260"/>
    </row>
    <row r="10" spans="1:41" s="297" customFormat="1" ht="15" customHeight="1" x14ac:dyDescent="0.2">
      <c r="K10" s="213"/>
      <c r="L10" s="260"/>
    </row>
    <row r="11" spans="1:41" s="297" customFormat="1" ht="15" customHeight="1" x14ac:dyDescent="0.2">
      <c r="K11" s="213"/>
      <c r="L11" s="260"/>
    </row>
    <row r="12" spans="1:41" s="297" customFormat="1" ht="15" customHeight="1" x14ac:dyDescent="0.2">
      <c r="K12" s="213"/>
      <c r="L12" s="260"/>
    </row>
    <row r="13" spans="1:41" s="297" customFormat="1" ht="15" customHeight="1" x14ac:dyDescent="0.2">
      <c r="K13" s="213"/>
      <c r="L13" s="260"/>
    </row>
    <row r="14" spans="1:41" s="297" customFormat="1" ht="15" customHeight="1" x14ac:dyDescent="0.2">
      <c r="K14" s="213"/>
      <c r="L14" s="260"/>
    </row>
    <row r="15" spans="1:41" ht="12.75" customHeight="1" x14ac:dyDescent="0.2">
      <c r="A15" s="205" t="s">
        <v>0</v>
      </c>
      <c r="M15" s="5"/>
      <c r="N15" s="5"/>
      <c r="P15" s="5"/>
      <c r="Q15" s="6"/>
      <c r="R15" s="6"/>
      <c r="S15" s="5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3"/>
      <c r="AO15" s="3"/>
    </row>
    <row r="16" spans="1:41" ht="25.5" customHeight="1" x14ac:dyDescent="0.2">
      <c r="B16" s="319" t="s">
        <v>1</v>
      </c>
      <c r="C16" s="320"/>
      <c r="D16" s="320"/>
      <c r="E16" s="320"/>
      <c r="F16" s="320"/>
      <c r="G16" s="320"/>
      <c r="H16" s="320"/>
      <c r="I16" s="320"/>
      <c r="J16" s="320"/>
      <c r="K16" s="214"/>
      <c r="M16" s="7" t="s">
        <v>2</v>
      </c>
      <c r="N16" s="7" t="s">
        <v>3</v>
      </c>
      <c r="O16" s="8" t="s">
        <v>4</v>
      </c>
      <c r="P16" s="7" t="s">
        <v>5</v>
      </c>
      <c r="Q16" s="9" t="s">
        <v>6</v>
      </c>
      <c r="R16" s="9" t="s">
        <v>7</v>
      </c>
      <c r="S16" s="10" t="s">
        <v>8</v>
      </c>
      <c r="AB16" s="11" t="s">
        <v>5</v>
      </c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3"/>
      <c r="AO16" s="11"/>
    </row>
    <row r="17" spans="1:43" ht="12.75" customHeight="1" x14ac:dyDescent="0.2">
      <c r="A17" s="206" t="s">
        <v>9</v>
      </c>
      <c r="B17" s="13">
        <v>1</v>
      </c>
      <c r="C17" s="13">
        <v>2</v>
      </c>
      <c r="D17" s="13">
        <v>3</v>
      </c>
      <c r="E17" s="13">
        <v>4</v>
      </c>
      <c r="F17" s="13">
        <v>5</v>
      </c>
      <c r="G17" s="13">
        <v>6</v>
      </c>
      <c r="H17" s="13">
        <v>7</v>
      </c>
      <c r="I17" s="13">
        <v>8</v>
      </c>
      <c r="J17" s="13">
        <v>9</v>
      </c>
      <c r="K17" s="215">
        <v>10</v>
      </c>
      <c r="L17" s="146" t="s">
        <v>10</v>
      </c>
      <c r="M17" s="15"/>
      <c r="N17" s="15"/>
      <c r="O17" s="16"/>
      <c r="P17" s="17"/>
      <c r="Q17" s="6"/>
      <c r="R17" s="6"/>
      <c r="S17" s="5"/>
      <c r="AB17" s="326" t="s">
        <v>11</v>
      </c>
      <c r="AC17" s="320"/>
      <c r="AD17" s="320"/>
      <c r="AE17" s="320"/>
      <c r="AF17" s="320"/>
      <c r="AG17" s="320"/>
      <c r="AH17" s="320"/>
      <c r="AI17" s="320"/>
      <c r="AJ17" s="320"/>
      <c r="AK17" s="320"/>
      <c r="AL17" s="18"/>
      <c r="AM17" s="11"/>
      <c r="AN17" s="3"/>
      <c r="AO17" s="3"/>
    </row>
    <row r="18" spans="1:43" ht="12.75" customHeight="1" x14ac:dyDescent="0.2">
      <c r="A18" s="207">
        <v>9701</v>
      </c>
      <c r="B18" s="19">
        <v>155</v>
      </c>
      <c r="C18" s="19"/>
      <c r="D18" s="19"/>
      <c r="E18" s="19"/>
      <c r="F18" s="19"/>
      <c r="G18" s="19"/>
      <c r="H18" s="19"/>
      <c r="I18" s="19"/>
      <c r="J18" s="19"/>
      <c r="K18" s="215"/>
      <c r="L18" s="265"/>
      <c r="M18" s="15"/>
      <c r="N18" s="15"/>
      <c r="O18" s="16"/>
      <c r="P18" s="17"/>
      <c r="Q18" s="20">
        <f>B18</f>
        <v>155</v>
      </c>
      <c r="R18" s="6"/>
      <c r="S18" s="5"/>
      <c r="U18" s="5"/>
      <c r="V18" s="5"/>
      <c r="W18" s="5"/>
      <c r="X18" s="5"/>
      <c r="AA18" s="21" t="s">
        <v>12</v>
      </c>
      <c r="AB18" s="1">
        <v>9701</v>
      </c>
      <c r="AC18" s="2">
        <v>9702</v>
      </c>
      <c r="AD18" s="2">
        <v>9801</v>
      </c>
      <c r="AE18" s="2">
        <v>9802</v>
      </c>
      <c r="AF18" s="2">
        <v>9901</v>
      </c>
      <c r="AG18" s="2">
        <v>9902</v>
      </c>
      <c r="AH18" s="22" t="s">
        <v>13</v>
      </c>
      <c r="AI18" s="22" t="s">
        <v>14</v>
      </c>
      <c r="AJ18" s="22" t="s">
        <v>15</v>
      </c>
      <c r="AK18" s="22" t="s">
        <v>16</v>
      </c>
      <c r="AL18" s="22" t="s">
        <v>17</v>
      </c>
      <c r="AM18" s="22" t="s">
        <v>18</v>
      </c>
      <c r="AN18" s="22" t="s">
        <v>19</v>
      </c>
      <c r="AO18" s="22" t="s">
        <v>20</v>
      </c>
      <c r="AP18" s="22" t="s">
        <v>21</v>
      </c>
      <c r="AQ18" s="22" t="s">
        <v>22</v>
      </c>
    </row>
    <row r="19" spans="1:43" ht="12.75" customHeight="1" x14ac:dyDescent="0.2">
      <c r="A19" s="207">
        <v>9702</v>
      </c>
      <c r="B19" s="23"/>
      <c r="C19" s="19">
        <v>92</v>
      </c>
      <c r="D19" s="19"/>
      <c r="E19" s="19"/>
      <c r="F19" s="19"/>
      <c r="G19" s="19"/>
      <c r="H19" s="19"/>
      <c r="I19" s="19"/>
      <c r="J19" s="19"/>
      <c r="K19" s="216"/>
      <c r="L19" s="265"/>
      <c r="M19" s="15"/>
      <c r="N19" s="15"/>
      <c r="O19" s="16"/>
      <c r="P19" s="17">
        <f>C19/B18</f>
        <v>0.59354838709677415</v>
      </c>
      <c r="Q19" s="20">
        <v>115</v>
      </c>
      <c r="R19" s="24">
        <f t="shared" ref="R19:R31" si="0">Q19/Q18</f>
        <v>0.74193548387096775</v>
      </c>
      <c r="S19" s="5">
        <f t="shared" ref="S19:S31" si="1">100%-R19</f>
        <v>0.25806451612903225</v>
      </c>
      <c r="T19" s="4" t="s">
        <v>2</v>
      </c>
      <c r="W19" s="25" t="s">
        <v>23</v>
      </c>
      <c r="AA19" s="26" t="s">
        <v>24</v>
      </c>
      <c r="AB19" s="24">
        <f>C19/B18</f>
        <v>0.59354838709677415</v>
      </c>
      <c r="AC19" s="24">
        <f>C46/B45</f>
        <v>0.72727272727272729</v>
      </c>
      <c r="AD19" s="24">
        <f>C76/B75</f>
        <v>0.77777777777777779</v>
      </c>
      <c r="AE19" s="24">
        <f>C104/B103</f>
        <v>0.86092715231788075</v>
      </c>
      <c r="AF19" s="24">
        <f>C130/B129</f>
        <v>0.7946428571428571</v>
      </c>
      <c r="AG19" s="27">
        <f>C156/B155</f>
        <v>0.80924855491329484</v>
      </c>
      <c r="AH19" s="27">
        <f>C182/B181</f>
        <v>0.68902439024390238</v>
      </c>
      <c r="AI19" s="27">
        <f t="shared" ref="AI19:AI26" si="2">P205</f>
        <v>0.94605809128630702</v>
      </c>
      <c r="AJ19" s="27">
        <f t="shared" ref="AJ19:AJ26" si="3">P230</f>
        <v>0.79487179487179482</v>
      </c>
      <c r="AK19" s="27">
        <f t="shared" ref="AK19:AK26" si="4">P205</f>
        <v>0.94605809128630702</v>
      </c>
      <c r="AL19" s="27">
        <f t="shared" ref="AL19:AL24" si="5">P275</f>
        <v>0.8571428571428571</v>
      </c>
      <c r="AM19" s="3">
        <f t="shared" ref="AM19:AM23" si="6">P297</f>
        <v>0.84799999999999998</v>
      </c>
      <c r="AN19" s="3">
        <f t="shared" ref="AN19:AN22" si="7">P316</f>
        <v>0.80701754385964908</v>
      </c>
      <c r="AO19" s="3">
        <f t="shared" ref="AO19:AO21" si="8">P335</f>
        <v>0.94174757281553401</v>
      </c>
      <c r="AP19" s="5">
        <f t="shared" ref="AP19:AP20" si="9">P353</f>
        <v>1</v>
      </c>
      <c r="AQ19" s="5">
        <f>P373</f>
        <v>0.96478873239436624</v>
      </c>
    </row>
    <row r="20" spans="1:43" ht="12.75" customHeight="1" x14ac:dyDescent="0.2">
      <c r="A20" s="207">
        <v>9801</v>
      </c>
      <c r="B20" s="19"/>
      <c r="C20" s="23"/>
      <c r="D20" s="19">
        <v>66</v>
      </c>
      <c r="E20" s="19"/>
      <c r="F20" s="19"/>
      <c r="G20" s="19"/>
      <c r="H20" s="19"/>
      <c r="I20" s="19"/>
      <c r="J20" s="19"/>
      <c r="K20" s="215"/>
      <c r="L20" s="265"/>
      <c r="M20" s="15"/>
      <c r="N20" s="15"/>
      <c r="O20" s="16"/>
      <c r="P20" s="17">
        <f>D20/C19</f>
        <v>0.71739130434782605</v>
      </c>
      <c r="Q20" s="20">
        <v>95</v>
      </c>
      <c r="R20" s="24">
        <f t="shared" si="0"/>
        <v>0.82608695652173914</v>
      </c>
      <c r="S20" s="5">
        <f t="shared" si="1"/>
        <v>0.17391304347826086</v>
      </c>
      <c r="T20" s="4">
        <v>9701</v>
      </c>
      <c r="U20" s="5">
        <f>M34</f>
        <v>0.28387096774193549</v>
      </c>
      <c r="W20" s="28">
        <f>AVERAGE(U20:U23)</f>
        <v>0.39742466517145586</v>
      </c>
      <c r="AA20" s="26" t="s">
        <v>25</v>
      </c>
      <c r="AB20" s="24">
        <f>D20/C19</f>
        <v>0.71739130434782605</v>
      </c>
      <c r="AC20" s="24">
        <f>D47/C46</f>
        <v>0.72727272727272729</v>
      </c>
      <c r="AD20" s="24">
        <f>D77/C76</f>
        <v>0.7142857142857143</v>
      </c>
      <c r="AE20" s="24">
        <f>D105/C104</f>
        <v>0.87692307692307692</v>
      </c>
      <c r="AF20" s="27">
        <f>D131/C130</f>
        <v>0.898876404494382</v>
      </c>
      <c r="AG20" s="27">
        <f>D157/C156</f>
        <v>0.8</v>
      </c>
      <c r="AH20" s="27">
        <f>D183/C182</f>
        <v>0.98230088495575218</v>
      </c>
      <c r="AI20" s="27">
        <f t="shared" si="2"/>
        <v>0.89035087719298245</v>
      </c>
      <c r="AJ20" s="27">
        <f t="shared" si="3"/>
        <v>0.93548387096774188</v>
      </c>
      <c r="AK20" s="27">
        <f t="shared" si="4"/>
        <v>0.89035087719298245</v>
      </c>
      <c r="AL20" s="27">
        <f t="shared" si="5"/>
        <v>0.95238095238095233</v>
      </c>
      <c r="AM20" s="3">
        <f t="shared" si="6"/>
        <v>1</v>
      </c>
      <c r="AN20" s="3">
        <f t="shared" si="7"/>
        <v>0.96739130434782605</v>
      </c>
      <c r="AO20" s="3">
        <f t="shared" si="8"/>
        <v>0.97938144329896903</v>
      </c>
      <c r="AP20" s="5">
        <f t="shared" si="9"/>
        <v>0.84313725490196079</v>
      </c>
    </row>
    <row r="21" spans="1:43" ht="12.75" customHeight="1" x14ac:dyDescent="0.2">
      <c r="A21" s="207">
        <v>9802</v>
      </c>
      <c r="B21" s="19"/>
      <c r="C21" s="19"/>
      <c r="D21" s="19"/>
      <c r="E21" s="19">
        <v>58</v>
      </c>
      <c r="F21" s="19"/>
      <c r="G21" s="19"/>
      <c r="H21" s="19"/>
      <c r="I21" s="19"/>
      <c r="J21" s="19"/>
      <c r="K21" s="215"/>
      <c r="L21" s="265"/>
      <c r="M21" s="15"/>
      <c r="N21" s="15"/>
      <c r="O21" s="16"/>
      <c r="P21" s="17">
        <f>E21/D20</f>
        <v>0.87878787878787878</v>
      </c>
      <c r="Q21" s="20">
        <v>97</v>
      </c>
      <c r="R21" s="24">
        <f t="shared" si="0"/>
        <v>1.0210526315789474</v>
      </c>
      <c r="S21" s="5">
        <f t="shared" si="1"/>
        <v>-2.1052631578947434E-2</v>
      </c>
      <c r="T21" s="4">
        <v>9702</v>
      </c>
      <c r="U21" s="5">
        <f>M64</f>
        <v>0.42148760330578511</v>
      </c>
      <c r="W21" s="28">
        <f>AVERAGE('Admon Pub '!T20:T24)</f>
        <v>0.3894593961042585</v>
      </c>
      <c r="AA21" s="26" t="s">
        <v>26</v>
      </c>
      <c r="AB21" s="24">
        <f>E21/D20</f>
        <v>0.87878787878787878</v>
      </c>
      <c r="AC21" s="24">
        <f>E48/D47</f>
        <v>0.921875</v>
      </c>
      <c r="AD21" s="24">
        <f>E78/D77</f>
        <v>0.96363636363636362</v>
      </c>
      <c r="AE21" s="27">
        <f>E106/D105</f>
        <v>0.95614035087719296</v>
      </c>
      <c r="AF21" s="27">
        <f>E132/D131</f>
        <v>0.9375</v>
      </c>
      <c r="AG21" s="27">
        <f>E158/D157</f>
        <v>0.9732142857142857</v>
      </c>
      <c r="AH21" s="27">
        <f>E184/D183</f>
        <v>0.90990990990990994</v>
      </c>
      <c r="AI21" s="27">
        <f t="shared" si="2"/>
        <v>0.92610837438423643</v>
      </c>
      <c r="AJ21" s="27">
        <f t="shared" si="3"/>
        <v>0.87931034482758619</v>
      </c>
      <c r="AK21" s="27">
        <f t="shared" si="4"/>
        <v>0.92610837438423643</v>
      </c>
      <c r="AL21" s="27">
        <f t="shared" si="5"/>
        <v>0.93333333333333335</v>
      </c>
      <c r="AM21" s="3">
        <f t="shared" si="6"/>
        <v>0.99056603773584906</v>
      </c>
      <c r="AN21" s="3">
        <f t="shared" si="7"/>
        <v>0.9101123595505618</v>
      </c>
      <c r="AO21" s="3">
        <f t="shared" si="8"/>
        <v>0.95789473684210524</v>
      </c>
    </row>
    <row r="22" spans="1:43" ht="12.75" customHeight="1" x14ac:dyDescent="0.2">
      <c r="A22" s="207">
        <v>9901</v>
      </c>
      <c r="B22" s="19"/>
      <c r="C22" s="19"/>
      <c r="D22" s="19"/>
      <c r="E22" s="19"/>
      <c r="F22" s="19">
        <v>54</v>
      </c>
      <c r="G22" s="19"/>
      <c r="H22" s="19"/>
      <c r="I22" s="19"/>
      <c r="J22" s="19"/>
      <c r="K22" s="215"/>
      <c r="L22" s="265"/>
      <c r="M22" s="15"/>
      <c r="N22" s="15"/>
      <c r="O22" s="16"/>
      <c r="P22" s="17">
        <f>F22/E21</f>
        <v>0.93103448275862066</v>
      </c>
      <c r="Q22" s="20">
        <v>102</v>
      </c>
      <c r="R22" s="24">
        <f t="shared" si="0"/>
        <v>1.0515463917525774</v>
      </c>
      <c r="S22" s="5">
        <f t="shared" si="1"/>
        <v>-5.1546391752577359E-2</v>
      </c>
      <c r="T22" s="4">
        <v>9801</v>
      </c>
      <c r="U22" s="5">
        <f>M93</f>
        <v>0.41414141414141414</v>
      </c>
      <c r="W22" s="28">
        <f>AVERAGE(W20:W21)</f>
        <v>0.39344203063785721</v>
      </c>
      <c r="AA22" s="26" t="s">
        <v>27</v>
      </c>
      <c r="AB22" s="24">
        <f>F22/E21</f>
        <v>0.93103448275862066</v>
      </c>
      <c r="AC22" s="24">
        <f>F49/E48</f>
        <v>1</v>
      </c>
      <c r="AD22" s="27">
        <f>F79/E78</f>
        <v>0.96226415094339623</v>
      </c>
      <c r="AE22" s="27">
        <f>F107/E106</f>
        <v>0.85321100917431192</v>
      </c>
      <c r="AF22" s="27">
        <f>F133/E132</f>
        <v>1</v>
      </c>
      <c r="AG22" s="27">
        <f>F159/E158</f>
        <v>0.8990825688073395</v>
      </c>
      <c r="AH22" s="27">
        <f>F185/E184</f>
        <v>0.95049504950495045</v>
      </c>
      <c r="AI22" s="27">
        <f t="shared" si="2"/>
        <v>0.91489361702127658</v>
      </c>
      <c r="AJ22" s="27">
        <f t="shared" si="3"/>
        <v>0.8529411764705882</v>
      </c>
      <c r="AK22" s="27">
        <f t="shared" si="4"/>
        <v>0.91489361702127658</v>
      </c>
      <c r="AL22" s="27">
        <f t="shared" si="5"/>
        <v>0.9196428571428571</v>
      </c>
      <c r="AM22" s="3">
        <f t="shared" si="6"/>
        <v>0.91428571428571426</v>
      </c>
      <c r="AN22" s="3">
        <f t="shared" si="7"/>
        <v>0.92592592592592593</v>
      </c>
      <c r="AO22" s="3" t="s">
        <v>28</v>
      </c>
    </row>
    <row r="23" spans="1:43" ht="12.75" customHeight="1" x14ac:dyDescent="0.2">
      <c r="A23" s="207">
        <v>9902</v>
      </c>
      <c r="B23" s="19"/>
      <c r="C23" s="19"/>
      <c r="D23" s="19"/>
      <c r="E23" s="19"/>
      <c r="F23" s="19"/>
      <c r="G23" s="19">
        <v>50</v>
      </c>
      <c r="H23" s="19"/>
      <c r="I23" s="19"/>
      <c r="J23" s="19"/>
      <c r="K23" s="215"/>
      <c r="L23" s="265"/>
      <c r="M23" s="15"/>
      <c r="N23" s="15"/>
      <c r="O23" s="16"/>
      <c r="P23" s="17">
        <f>G23/F22</f>
        <v>0.92592592592592593</v>
      </c>
      <c r="Q23" s="20">
        <v>93</v>
      </c>
      <c r="R23" s="24">
        <f t="shared" si="0"/>
        <v>0.91176470588235292</v>
      </c>
      <c r="S23" s="5">
        <f t="shared" si="1"/>
        <v>8.8235294117647078E-2</v>
      </c>
      <c r="T23" s="4">
        <v>9802</v>
      </c>
      <c r="U23" s="5">
        <f>M119</f>
        <v>0.47019867549668876</v>
      </c>
      <c r="W23" s="29"/>
      <c r="AA23" s="26" t="s">
        <v>29</v>
      </c>
      <c r="AB23" s="24">
        <f>G23/F22</f>
        <v>0.92592592592592593</v>
      </c>
      <c r="AC23" s="27">
        <f>G50/F49</f>
        <v>0.96610169491525422</v>
      </c>
      <c r="AD23" s="27">
        <f>G80/F79</f>
        <v>0.92156862745098034</v>
      </c>
      <c r="AE23" s="27">
        <f>G108/F107</f>
        <v>1</v>
      </c>
      <c r="AF23" s="27">
        <f>G134/F133</f>
        <v>0.96</v>
      </c>
      <c r="AG23" s="27">
        <f>G160/F159</f>
        <v>0.95918367346938771</v>
      </c>
      <c r="AH23" s="27">
        <f>G186/F185</f>
        <v>0.9375</v>
      </c>
      <c r="AI23" s="27">
        <f t="shared" si="2"/>
        <v>0.82558139534883723</v>
      </c>
      <c r="AJ23" s="27">
        <f t="shared" si="3"/>
        <v>1</v>
      </c>
      <c r="AK23" s="27">
        <f t="shared" si="4"/>
        <v>0.82558139534883723</v>
      </c>
      <c r="AL23" s="27">
        <f t="shared" si="5"/>
        <v>1</v>
      </c>
      <c r="AM23" s="3">
        <f t="shared" si="6"/>
        <v>0.95833333333333337</v>
      </c>
      <c r="AN23" s="3" t="s">
        <v>28</v>
      </c>
      <c r="AO23" s="3"/>
    </row>
    <row r="24" spans="1:43" ht="12.75" customHeight="1" x14ac:dyDescent="0.2">
      <c r="A24" s="30" t="s">
        <v>13</v>
      </c>
      <c r="B24" s="19"/>
      <c r="C24" s="19"/>
      <c r="D24" s="19"/>
      <c r="E24" s="19"/>
      <c r="F24" s="19"/>
      <c r="G24" s="19"/>
      <c r="H24" s="19">
        <v>49</v>
      </c>
      <c r="I24" s="19"/>
      <c r="J24" s="19"/>
      <c r="K24" s="215"/>
      <c r="L24" s="265"/>
      <c r="M24" s="15"/>
      <c r="N24" s="15"/>
      <c r="O24" s="16"/>
      <c r="P24" s="17">
        <f>H24/G23</f>
        <v>0.98</v>
      </c>
      <c r="Q24" s="20">
        <v>82</v>
      </c>
      <c r="R24" s="24">
        <f t="shared" si="0"/>
        <v>0.88172043010752688</v>
      </c>
      <c r="S24" s="5">
        <f t="shared" si="1"/>
        <v>0.11827956989247312</v>
      </c>
      <c r="T24" s="4">
        <v>9901</v>
      </c>
      <c r="U24" s="5">
        <f>M145</f>
        <v>0.5625</v>
      </c>
      <c r="AA24" s="31" t="s">
        <v>30</v>
      </c>
      <c r="AB24" s="27">
        <f>H24/G23</f>
        <v>0.98</v>
      </c>
      <c r="AC24" s="27">
        <f>H51/G50</f>
        <v>1</v>
      </c>
      <c r="AD24" s="27">
        <f>H81/G80</f>
        <v>1</v>
      </c>
      <c r="AE24" s="27">
        <f>H109/G108</f>
        <v>0.978494623655914</v>
      </c>
      <c r="AF24" s="27">
        <f>H135/G134</f>
        <v>0.95833333333333337</v>
      </c>
      <c r="AG24" s="27">
        <f>H161/G160</f>
        <v>0.95744680851063835</v>
      </c>
      <c r="AH24" s="27">
        <f t="shared" ref="AH24:AH26" si="10">P187</f>
        <v>0.9555555555555556</v>
      </c>
      <c r="AI24" s="27">
        <f t="shared" si="2"/>
        <v>0.9859154929577465</v>
      </c>
      <c r="AJ24" s="27">
        <f t="shared" si="3"/>
        <v>0.96551724137931039</v>
      </c>
      <c r="AK24" s="27">
        <f t="shared" si="4"/>
        <v>0.9859154929577465</v>
      </c>
      <c r="AL24" s="27">
        <f t="shared" si="5"/>
        <v>0.96116504854368934</v>
      </c>
      <c r="AM24" s="3" t="s">
        <v>28</v>
      </c>
      <c r="AN24" s="3" t="s">
        <v>28</v>
      </c>
      <c r="AO24" s="3"/>
    </row>
    <row r="25" spans="1:43" ht="12.75" customHeight="1" x14ac:dyDescent="0.2">
      <c r="A25" s="30" t="s">
        <v>14</v>
      </c>
      <c r="B25" s="19"/>
      <c r="C25" s="19"/>
      <c r="D25" s="19"/>
      <c r="E25" s="19"/>
      <c r="F25" s="19"/>
      <c r="G25" s="19"/>
      <c r="H25" s="19"/>
      <c r="I25" s="19">
        <v>47</v>
      </c>
      <c r="J25" s="19"/>
      <c r="K25" s="215"/>
      <c r="L25" s="265"/>
      <c r="M25" s="15"/>
      <c r="N25" s="15"/>
      <c r="O25" s="16"/>
      <c r="P25" s="17">
        <f>I25/H24</f>
        <v>0.95918367346938771</v>
      </c>
      <c r="Q25" s="20">
        <v>82</v>
      </c>
      <c r="R25" s="24">
        <f t="shared" si="0"/>
        <v>1</v>
      </c>
      <c r="S25" s="5">
        <f t="shared" si="1"/>
        <v>0</v>
      </c>
      <c r="T25" s="4">
        <v>9902</v>
      </c>
      <c r="U25" s="3">
        <f>M170</f>
        <v>0.4913294797687861</v>
      </c>
      <c r="V25" s="3"/>
      <c r="W25" s="3"/>
      <c r="X25" s="3"/>
      <c r="AA25" s="31" t="s">
        <v>31</v>
      </c>
      <c r="AB25" s="27">
        <f>I25/H24</f>
        <v>0.95918367346938771</v>
      </c>
      <c r="AC25" s="27">
        <f>I52/H51</f>
        <v>0.92982456140350878</v>
      </c>
      <c r="AD25" s="27">
        <f>I82/H81</f>
        <v>1</v>
      </c>
      <c r="AE25" s="27">
        <f>I110/H109</f>
        <v>0.98901098901098905</v>
      </c>
      <c r="AF25" s="27">
        <f>I136/H135</f>
        <v>0.98550724637681164</v>
      </c>
      <c r="AG25" s="27">
        <f t="shared" ref="AG25:AG26" si="11">P162</f>
        <v>0.98888888888888893</v>
      </c>
      <c r="AH25" s="27">
        <f t="shared" si="10"/>
        <v>1</v>
      </c>
      <c r="AI25" s="27">
        <f t="shared" si="2"/>
        <v>1</v>
      </c>
      <c r="AJ25" s="27">
        <f t="shared" si="3"/>
        <v>0.98809523809523814</v>
      </c>
      <c r="AK25" s="27">
        <f t="shared" si="4"/>
        <v>1</v>
      </c>
      <c r="AL25" s="27" t="s">
        <v>28</v>
      </c>
      <c r="AM25" s="3" t="s">
        <v>28</v>
      </c>
      <c r="AN25" s="3"/>
      <c r="AO25" s="3"/>
    </row>
    <row r="26" spans="1:43" ht="12.75" customHeight="1" x14ac:dyDescent="0.2">
      <c r="A26" s="30" t="s">
        <v>15</v>
      </c>
      <c r="B26" s="19"/>
      <c r="C26" s="19"/>
      <c r="D26" s="19"/>
      <c r="E26" s="19"/>
      <c r="F26" s="19"/>
      <c r="G26" s="19"/>
      <c r="H26" s="19"/>
      <c r="I26" s="19"/>
      <c r="J26" s="19">
        <v>45</v>
      </c>
      <c r="K26" s="215"/>
      <c r="L26" s="265">
        <v>44</v>
      </c>
      <c r="M26" s="15"/>
      <c r="N26" s="15"/>
      <c r="O26" s="16"/>
      <c r="P26" s="17">
        <f>J26/I25</f>
        <v>0.95744680851063835</v>
      </c>
      <c r="Q26" s="20">
        <v>79</v>
      </c>
      <c r="R26" s="24">
        <f t="shared" si="0"/>
        <v>0.96341463414634143</v>
      </c>
      <c r="S26" s="5">
        <f t="shared" si="1"/>
        <v>3.6585365853658569E-2</v>
      </c>
      <c r="T26" s="32" t="s">
        <v>13</v>
      </c>
      <c r="U26" s="5">
        <f>M197</f>
        <v>0.47560975609756095</v>
      </c>
      <c r="AA26" s="31" t="s">
        <v>32</v>
      </c>
      <c r="AB26" s="27">
        <f>J26/I25</f>
        <v>0.95744680851063835</v>
      </c>
      <c r="AC26" s="27">
        <f>J53/I52</f>
        <v>1</v>
      </c>
      <c r="AD26" s="27">
        <v>1</v>
      </c>
      <c r="AE26" s="27">
        <f>J111/I110</f>
        <v>1</v>
      </c>
      <c r="AF26" s="27">
        <f>P137</f>
        <v>0.91176470588235292</v>
      </c>
      <c r="AG26" s="27">
        <f t="shared" si="11"/>
        <v>1</v>
      </c>
      <c r="AH26" s="27">
        <f t="shared" si="10"/>
        <v>0.98837209302325579</v>
      </c>
      <c r="AI26" s="27">
        <f t="shared" si="2"/>
        <v>1</v>
      </c>
      <c r="AJ26" s="27">
        <f t="shared" si="3"/>
        <v>0.91566265060240959</v>
      </c>
      <c r="AK26" s="27">
        <f t="shared" si="4"/>
        <v>1</v>
      </c>
      <c r="AL26" s="27" t="s">
        <v>28</v>
      </c>
      <c r="AM26" s="3" t="s">
        <v>28</v>
      </c>
      <c r="AN26" s="3"/>
      <c r="AO26" s="3"/>
    </row>
    <row r="27" spans="1:43" ht="12.75" customHeight="1" x14ac:dyDescent="0.2">
      <c r="A27" s="30" t="s">
        <v>16</v>
      </c>
      <c r="B27" s="13"/>
      <c r="C27" s="13"/>
      <c r="D27" s="13"/>
      <c r="E27" s="13"/>
      <c r="F27" s="13"/>
      <c r="G27" s="13"/>
      <c r="H27" s="13"/>
      <c r="I27" s="13"/>
      <c r="J27" s="13">
        <v>19</v>
      </c>
      <c r="K27" s="215"/>
      <c r="L27" s="265">
        <v>19</v>
      </c>
      <c r="M27" s="15"/>
      <c r="N27" s="15"/>
      <c r="O27" s="16"/>
      <c r="P27" s="17"/>
      <c r="Q27" s="20">
        <v>35</v>
      </c>
      <c r="R27" s="24">
        <f t="shared" si="0"/>
        <v>0.44303797468354428</v>
      </c>
      <c r="S27" s="5">
        <f t="shared" si="1"/>
        <v>0.55696202531645578</v>
      </c>
      <c r="T27" s="32" t="s">
        <v>14</v>
      </c>
      <c r="U27" s="5">
        <f>M221</f>
        <v>0.56431535269709543</v>
      </c>
      <c r="AA27" s="33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"/>
      <c r="AO27" s="3"/>
    </row>
    <row r="28" spans="1:43" ht="12.75" customHeight="1" x14ac:dyDescent="0.2">
      <c r="A28" s="30" t="s">
        <v>17</v>
      </c>
      <c r="B28" s="13"/>
      <c r="C28" s="13"/>
      <c r="D28" s="13"/>
      <c r="E28" s="13"/>
      <c r="F28" s="13"/>
      <c r="G28" s="13"/>
      <c r="H28" s="13"/>
      <c r="I28" s="13"/>
      <c r="J28" s="13">
        <v>8</v>
      </c>
      <c r="K28" s="215"/>
      <c r="L28" s="265">
        <v>5</v>
      </c>
      <c r="M28" s="15"/>
      <c r="N28" s="15"/>
      <c r="O28" s="16"/>
      <c r="P28" s="17"/>
      <c r="Q28" s="20">
        <v>15</v>
      </c>
      <c r="R28" s="24">
        <f t="shared" si="0"/>
        <v>0.42857142857142855</v>
      </c>
      <c r="S28" s="5">
        <f t="shared" si="1"/>
        <v>0.5714285714285714</v>
      </c>
      <c r="T28" s="32" t="s">
        <v>15</v>
      </c>
      <c r="U28" s="5">
        <f>M244</f>
        <v>0.44871794871794873</v>
      </c>
      <c r="AA28" s="33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"/>
      <c r="AO28" s="3"/>
    </row>
    <row r="29" spans="1:43" ht="12.75" customHeight="1" x14ac:dyDescent="0.2">
      <c r="A29" s="30" t="s">
        <v>18</v>
      </c>
      <c r="B29" s="13"/>
      <c r="C29" s="13"/>
      <c r="D29" s="13"/>
      <c r="E29" s="13"/>
      <c r="F29" s="13"/>
      <c r="G29" s="13"/>
      <c r="H29" s="13"/>
      <c r="I29" s="13"/>
      <c r="J29" s="13">
        <v>4</v>
      </c>
      <c r="K29" s="215"/>
      <c r="L29" s="265">
        <v>3</v>
      </c>
      <c r="M29" s="15"/>
      <c r="N29" s="15"/>
      <c r="O29" s="16"/>
      <c r="P29" s="17"/>
      <c r="Q29" s="20">
        <v>4</v>
      </c>
      <c r="R29" s="24">
        <f t="shared" si="0"/>
        <v>0.26666666666666666</v>
      </c>
      <c r="S29" s="5">
        <f t="shared" si="1"/>
        <v>0.73333333333333339</v>
      </c>
      <c r="T29" s="32" t="s">
        <v>16</v>
      </c>
      <c r="U29" s="5">
        <f>M270</f>
        <v>0.6271186440677966</v>
      </c>
      <c r="AA29" s="33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"/>
      <c r="AO29" s="3"/>
    </row>
    <row r="30" spans="1:43" ht="12.75" customHeight="1" x14ac:dyDescent="0.2">
      <c r="A30" s="30" t="s">
        <v>19</v>
      </c>
      <c r="B30" s="13"/>
      <c r="C30" s="13"/>
      <c r="D30" s="13"/>
      <c r="E30" s="13"/>
      <c r="F30" s="13"/>
      <c r="G30" s="13"/>
      <c r="H30" s="13"/>
      <c r="I30" s="13"/>
      <c r="J30" s="13">
        <v>1</v>
      </c>
      <c r="K30" s="215">
        <v>3</v>
      </c>
      <c r="L30" s="265">
        <v>2</v>
      </c>
      <c r="M30" s="15"/>
      <c r="N30" s="15"/>
      <c r="O30" s="16"/>
      <c r="P30" s="17"/>
      <c r="Q30" s="20">
        <v>6</v>
      </c>
      <c r="R30" s="24">
        <f t="shared" si="0"/>
        <v>1.5</v>
      </c>
      <c r="S30" s="5">
        <f t="shared" si="1"/>
        <v>-0.5</v>
      </c>
      <c r="T30" s="35"/>
      <c r="AA30" s="33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"/>
      <c r="AO30" s="3"/>
    </row>
    <row r="31" spans="1:43" ht="12.75" customHeight="1" x14ac:dyDescent="0.2">
      <c r="A31" s="30" t="s">
        <v>20</v>
      </c>
      <c r="B31" s="13"/>
      <c r="C31" s="13"/>
      <c r="D31" s="13"/>
      <c r="E31" s="13"/>
      <c r="F31" s="13"/>
      <c r="G31" s="13"/>
      <c r="H31" s="13"/>
      <c r="I31" s="13"/>
      <c r="J31" s="13"/>
      <c r="K31" s="215">
        <v>1</v>
      </c>
      <c r="L31" s="265"/>
      <c r="M31" s="36"/>
      <c r="N31" s="36"/>
      <c r="O31" s="13"/>
      <c r="P31" s="36"/>
      <c r="Q31" s="20">
        <v>3</v>
      </c>
      <c r="R31" s="24">
        <f t="shared" si="0"/>
        <v>0.5</v>
      </c>
      <c r="S31" s="5">
        <f t="shared" si="1"/>
        <v>0.5</v>
      </c>
      <c r="T31" s="35"/>
      <c r="AA31" s="33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"/>
      <c r="AO31" s="3"/>
    </row>
    <row r="32" spans="1:43" ht="12.75" customHeight="1" x14ac:dyDescent="0.2">
      <c r="A32" s="33" t="s">
        <v>21</v>
      </c>
      <c r="B32" s="25"/>
      <c r="C32" s="25"/>
      <c r="D32" s="25"/>
      <c r="E32" s="25"/>
      <c r="F32" s="25"/>
      <c r="G32" s="25"/>
      <c r="H32" s="25"/>
      <c r="I32" s="25"/>
      <c r="J32" s="25"/>
      <c r="K32" s="217"/>
      <c r="L32" s="266"/>
      <c r="M32" s="5"/>
      <c r="N32" s="5"/>
      <c r="O32" s="25"/>
      <c r="P32" s="5"/>
      <c r="Q32" s="20"/>
      <c r="R32" s="24"/>
      <c r="S32" s="5"/>
      <c r="T32" s="35"/>
      <c r="AA32" s="33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"/>
      <c r="AO32" s="3"/>
    </row>
    <row r="33" spans="1:43" ht="12.75" customHeight="1" x14ac:dyDescent="0.2">
      <c r="A33" s="33" t="s">
        <v>22</v>
      </c>
      <c r="B33" s="25"/>
      <c r="C33" s="25"/>
      <c r="D33" s="25"/>
      <c r="E33" s="25"/>
      <c r="F33" s="25"/>
      <c r="G33" s="25"/>
      <c r="H33" s="25"/>
      <c r="I33" s="25"/>
      <c r="J33" s="25"/>
      <c r="K33" s="217">
        <v>1</v>
      </c>
      <c r="L33" s="266">
        <v>1</v>
      </c>
      <c r="M33" s="5"/>
      <c r="N33" s="5"/>
      <c r="O33" s="25"/>
      <c r="P33" s="5"/>
      <c r="Q33" s="20"/>
      <c r="R33" s="24"/>
      <c r="S33" s="5"/>
      <c r="T33" s="35"/>
      <c r="AA33" s="33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"/>
      <c r="AO33" s="3"/>
    </row>
    <row r="34" spans="1:43" ht="12.75" customHeight="1" x14ac:dyDescent="0.2">
      <c r="J34" s="38" t="s">
        <v>33</v>
      </c>
      <c r="K34" s="218"/>
      <c r="L34" s="288">
        <f>SUM(L26:L33)</f>
        <v>74</v>
      </c>
      <c r="M34" s="5">
        <f>L26/B18</f>
        <v>0.28387096774193549</v>
      </c>
      <c r="N34" s="5">
        <f>L34/B18</f>
        <v>0.47741935483870968</v>
      </c>
      <c r="O34" s="5">
        <f>N34-M34</f>
        <v>0.19354838709677419</v>
      </c>
      <c r="P34" s="5"/>
      <c r="Q34" s="6"/>
      <c r="R34" s="6"/>
      <c r="S34" s="5"/>
      <c r="AA34" s="33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"/>
      <c r="AO34" s="3"/>
    </row>
    <row r="35" spans="1:43" ht="12.75" customHeight="1" x14ac:dyDescent="0.2">
      <c r="M35" s="5"/>
      <c r="N35" s="5"/>
      <c r="P35" s="5"/>
      <c r="Q35" s="6"/>
      <c r="R35" s="6"/>
      <c r="S35" s="5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3" ht="12.75" customHeight="1" x14ac:dyDescent="0.2">
      <c r="A36" s="323" t="s">
        <v>34</v>
      </c>
      <c r="B36" s="320"/>
      <c r="C36" s="320"/>
      <c r="D36" s="320"/>
      <c r="M36" s="5"/>
      <c r="N36" s="5"/>
      <c r="P36" s="5"/>
      <c r="Q36" s="6"/>
      <c r="R36" s="6"/>
      <c r="S36" s="5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3" ht="12.75" customHeight="1" x14ac:dyDescent="0.2">
      <c r="A37" s="33" t="s">
        <v>35</v>
      </c>
      <c r="B37" s="25">
        <v>36</v>
      </c>
      <c r="M37" s="5"/>
      <c r="N37" s="5"/>
      <c r="P37" s="5"/>
      <c r="Q37" s="6"/>
      <c r="R37" s="6"/>
      <c r="S37" s="5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3" ht="12.75" customHeight="1" x14ac:dyDescent="0.2">
      <c r="A38" s="321" t="s">
        <v>36</v>
      </c>
      <c r="B38" s="320"/>
      <c r="C38" s="320"/>
      <c r="D38" s="320"/>
      <c r="E38" s="320"/>
      <c r="F38" s="320"/>
      <c r="G38" s="320"/>
      <c r="H38" s="41">
        <f>(B37/L34)*100%</f>
        <v>0.48648648648648651</v>
      </c>
      <c r="M38" s="5"/>
      <c r="N38" s="5"/>
      <c r="P38" s="5"/>
      <c r="Q38" s="6"/>
      <c r="R38" s="6"/>
      <c r="S38" s="5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3" ht="12.75" customHeight="1" x14ac:dyDescent="0.2">
      <c r="M39" s="5"/>
      <c r="N39" s="5"/>
      <c r="P39" s="5"/>
      <c r="Q39" s="6"/>
      <c r="R39" s="6"/>
      <c r="S39" s="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3" ht="12.75" customHeight="1" x14ac:dyDescent="0.2">
      <c r="A40" s="208" t="s">
        <v>37</v>
      </c>
      <c r="B40" s="42"/>
      <c r="C40" s="42"/>
      <c r="D40" s="43"/>
      <c r="E40" s="43"/>
      <c r="H40" s="44">
        <f>((L26*9)+(L27*10)+(L28*11)+(L29*12)+(L30*13)+(L33*16))/L34</f>
        <v>9.7162162162162158</v>
      </c>
      <c r="L40" s="266"/>
      <c r="M40" s="25"/>
      <c r="N40" s="25"/>
      <c r="O40" s="25"/>
      <c r="P40" s="25"/>
      <c r="Q40" s="6"/>
      <c r="R40" s="6"/>
      <c r="S40" s="25"/>
      <c r="T40" s="45"/>
      <c r="AA40" s="46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3"/>
      <c r="AO40" s="3"/>
    </row>
    <row r="41" spans="1:43" ht="12.75" customHeight="1" x14ac:dyDescent="0.2">
      <c r="M41" s="5"/>
      <c r="N41" s="5"/>
      <c r="P41" s="5"/>
      <c r="Q41" s="6"/>
      <c r="R41" s="6"/>
      <c r="S41" s="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3" ht="12.75" customHeight="1" x14ac:dyDescent="0.2">
      <c r="A42" s="205" t="s">
        <v>38</v>
      </c>
      <c r="M42" s="5"/>
      <c r="N42" s="5"/>
      <c r="P42" s="5"/>
      <c r="Q42" s="6"/>
      <c r="R42" s="6"/>
      <c r="S42" s="5"/>
      <c r="AA42" s="4"/>
      <c r="AB42" s="11" t="s">
        <v>39</v>
      </c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3"/>
      <c r="AO42" s="3"/>
    </row>
    <row r="43" spans="1:43" ht="25.5" customHeight="1" x14ac:dyDescent="0.2">
      <c r="B43" s="319" t="s">
        <v>1</v>
      </c>
      <c r="C43" s="320"/>
      <c r="D43" s="320"/>
      <c r="E43" s="320"/>
      <c r="F43" s="320"/>
      <c r="G43" s="320"/>
      <c r="H43" s="320"/>
      <c r="I43" s="320"/>
      <c r="J43" s="320"/>
      <c r="K43" s="214"/>
      <c r="M43" s="7" t="s">
        <v>2</v>
      </c>
      <c r="N43" s="7" t="s">
        <v>3</v>
      </c>
      <c r="O43" s="8" t="s">
        <v>4</v>
      </c>
      <c r="P43" s="7" t="s">
        <v>5</v>
      </c>
      <c r="Q43" s="9" t="s">
        <v>6</v>
      </c>
      <c r="R43" s="9" t="s">
        <v>7</v>
      </c>
      <c r="S43" s="10" t="s">
        <v>8</v>
      </c>
      <c r="AB43" s="326" t="s">
        <v>11</v>
      </c>
      <c r="AC43" s="320"/>
      <c r="AD43" s="320"/>
      <c r="AE43" s="320"/>
      <c r="AF43" s="320"/>
      <c r="AG43" s="320"/>
      <c r="AH43" s="320"/>
      <c r="AI43" s="320"/>
      <c r="AJ43" s="320"/>
      <c r="AK43" s="320"/>
      <c r="AL43" s="18"/>
      <c r="AM43" s="3"/>
      <c r="AN43" s="3"/>
      <c r="AO43" s="3"/>
    </row>
    <row r="44" spans="1:43" ht="12.75" customHeight="1" x14ac:dyDescent="0.2">
      <c r="A44" s="206" t="s">
        <v>9</v>
      </c>
      <c r="B44" s="13">
        <v>1</v>
      </c>
      <c r="C44" s="13">
        <v>2</v>
      </c>
      <c r="D44" s="13">
        <v>3</v>
      </c>
      <c r="E44" s="13">
        <v>4</v>
      </c>
      <c r="F44" s="13">
        <v>5</v>
      </c>
      <c r="G44" s="13">
        <v>6</v>
      </c>
      <c r="H44" s="13">
        <v>7</v>
      </c>
      <c r="I44" s="13">
        <v>8</v>
      </c>
      <c r="J44" s="13">
        <v>9</v>
      </c>
      <c r="K44" s="215">
        <v>10</v>
      </c>
      <c r="L44" s="146" t="s">
        <v>10</v>
      </c>
      <c r="M44" s="47"/>
      <c r="N44" s="15"/>
      <c r="O44" s="16"/>
      <c r="P44" s="17"/>
      <c r="Q44" s="6"/>
      <c r="R44" s="6"/>
      <c r="S44" s="5"/>
      <c r="AA44" s="21" t="s">
        <v>12</v>
      </c>
      <c r="AB44" s="1">
        <v>9701</v>
      </c>
      <c r="AC44" s="2">
        <v>9702</v>
      </c>
      <c r="AD44" s="2">
        <v>9801</v>
      </c>
      <c r="AE44" s="2">
        <v>9802</v>
      </c>
      <c r="AF44" s="2">
        <v>9901</v>
      </c>
      <c r="AG44" s="2">
        <v>9902</v>
      </c>
      <c r="AH44" s="22" t="s">
        <v>13</v>
      </c>
      <c r="AI44" s="22" t="s">
        <v>14</v>
      </c>
      <c r="AJ44" s="22" t="s">
        <v>15</v>
      </c>
      <c r="AK44" s="22" t="s">
        <v>16</v>
      </c>
      <c r="AL44" s="22" t="s">
        <v>17</v>
      </c>
      <c r="AM44" s="22" t="s">
        <v>18</v>
      </c>
      <c r="AN44" s="22" t="s">
        <v>19</v>
      </c>
      <c r="AO44" s="22" t="s">
        <v>20</v>
      </c>
      <c r="AP44" s="22" t="s">
        <v>21</v>
      </c>
      <c r="AQ44" s="22" t="s">
        <v>22</v>
      </c>
    </row>
    <row r="45" spans="1:43" ht="12.75" customHeight="1" x14ac:dyDescent="0.2">
      <c r="A45" s="207">
        <v>9702</v>
      </c>
      <c r="B45" s="13">
        <v>121</v>
      </c>
      <c r="C45" s="13"/>
      <c r="D45" s="13"/>
      <c r="E45" s="13"/>
      <c r="F45" s="13"/>
      <c r="G45" s="13"/>
      <c r="H45" s="13"/>
      <c r="I45" s="13"/>
      <c r="J45" s="13"/>
      <c r="K45" s="215"/>
      <c r="L45" s="265"/>
      <c r="M45" s="47"/>
      <c r="N45" s="15"/>
      <c r="O45" s="16"/>
      <c r="P45" s="17"/>
      <c r="Q45" s="20">
        <f>B45</f>
        <v>121</v>
      </c>
      <c r="R45" s="6"/>
      <c r="S45" s="5"/>
      <c r="Z45" s="48"/>
      <c r="AA45" s="26" t="s">
        <v>24</v>
      </c>
      <c r="AB45" s="24">
        <f t="shared" ref="AB45:AB52" si="12">R19</f>
        <v>0.74193548387096775</v>
      </c>
      <c r="AC45" s="24">
        <f t="shared" ref="AC45:AC52" si="13">R46</f>
        <v>0.87603305785123964</v>
      </c>
      <c r="AD45" s="24">
        <f t="shared" ref="AD45:AD52" si="14">R76</f>
        <v>0.79797979797979801</v>
      </c>
      <c r="AE45" s="24">
        <f t="shared" ref="AE45:AE52" si="15">R104</f>
        <v>0.86754966887417218</v>
      </c>
      <c r="AF45" s="24">
        <f t="shared" ref="AF45:AF52" si="16">R130</f>
        <v>0.7946428571428571</v>
      </c>
      <c r="AG45" s="24">
        <f t="shared" ref="AG45:AG52" si="17">R156</f>
        <v>0.89017341040462428</v>
      </c>
      <c r="AH45" s="24">
        <f t="shared" ref="AH45:AH52" si="18">R182</f>
        <v>0.72560975609756095</v>
      </c>
      <c r="AI45" s="24">
        <f t="shared" ref="AI45:AI52" si="19">R205</f>
        <v>0.95850622406639008</v>
      </c>
      <c r="AJ45" s="24">
        <f t="shared" ref="AJ45:AJ52" si="20">R230</f>
        <v>0.84615384615384615</v>
      </c>
      <c r="AK45" s="24">
        <f t="shared" ref="AK45:AK51" si="21">R253</f>
        <v>0.90677966101694918</v>
      </c>
      <c r="AL45" s="24">
        <f t="shared" ref="AL45:AL50" si="22">R275</f>
        <v>0.86394557823129248</v>
      </c>
      <c r="AM45" s="3">
        <f t="shared" ref="AM45:AM49" si="23">R297</f>
        <v>0.88800000000000001</v>
      </c>
      <c r="AN45" s="3">
        <f t="shared" ref="AN45:AN48" si="24">R316</f>
        <v>0.86842105263157898</v>
      </c>
      <c r="AO45" s="3">
        <f t="shared" ref="AO45:AO47" si="25">R335</f>
        <v>0.93203883495145634</v>
      </c>
      <c r="AP45" s="3">
        <f t="shared" ref="AP45:AP46" si="26">R353</f>
        <v>1.0098039215686274</v>
      </c>
      <c r="AQ45" s="24">
        <f>R373</f>
        <v>0.971830985915493</v>
      </c>
    </row>
    <row r="46" spans="1:43" ht="12.75" customHeight="1" x14ac:dyDescent="0.2">
      <c r="A46" s="207">
        <v>9801</v>
      </c>
      <c r="B46" s="13"/>
      <c r="C46" s="13">
        <v>88</v>
      </c>
      <c r="D46" s="13"/>
      <c r="E46" s="13"/>
      <c r="F46" s="13"/>
      <c r="G46" s="13"/>
      <c r="H46" s="13"/>
      <c r="I46" s="13"/>
      <c r="J46" s="13"/>
      <c r="K46" s="215"/>
      <c r="L46" s="265"/>
      <c r="M46" s="47"/>
      <c r="N46" s="15"/>
      <c r="O46" s="16"/>
      <c r="P46" s="17">
        <f>C46/B45</f>
        <v>0.72727272727272729</v>
      </c>
      <c r="Q46" s="20">
        <v>106</v>
      </c>
      <c r="R46" s="3">
        <f t="shared" ref="R46:R57" si="27">Q46/Q45</f>
        <v>0.87603305785123964</v>
      </c>
      <c r="S46" s="5">
        <f t="shared" ref="S46:S57" si="28">100%-R46</f>
        <v>0.12396694214876036</v>
      </c>
      <c r="AA46" s="26" t="s">
        <v>25</v>
      </c>
      <c r="AB46" s="24">
        <f t="shared" si="12"/>
        <v>0.82608695652173914</v>
      </c>
      <c r="AC46" s="24">
        <f t="shared" si="13"/>
        <v>0.96226415094339623</v>
      </c>
      <c r="AD46" s="24">
        <f t="shared" si="14"/>
        <v>0.97468354430379744</v>
      </c>
      <c r="AE46" s="24">
        <f t="shared" si="15"/>
        <v>0.99236641221374045</v>
      </c>
      <c r="AF46" s="24">
        <f t="shared" si="16"/>
        <v>1</v>
      </c>
      <c r="AG46" s="24">
        <f t="shared" si="17"/>
        <v>0.87012987012987009</v>
      </c>
      <c r="AH46" s="24">
        <f t="shared" si="18"/>
        <v>0.96638655462184875</v>
      </c>
      <c r="AI46" s="24">
        <f t="shared" si="19"/>
        <v>0.89177489177489178</v>
      </c>
      <c r="AJ46" s="24">
        <f t="shared" si="20"/>
        <v>0.91666666666666663</v>
      </c>
      <c r="AK46" s="24">
        <f t="shared" si="21"/>
        <v>0.88785046728971961</v>
      </c>
      <c r="AL46" s="24">
        <f t="shared" si="22"/>
        <v>1.015748031496063</v>
      </c>
      <c r="AM46" s="3">
        <f t="shared" si="23"/>
        <v>0.98198198198198194</v>
      </c>
      <c r="AN46" s="3">
        <f t="shared" si="24"/>
        <v>0.92929292929292928</v>
      </c>
      <c r="AO46" s="3">
        <f t="shared" si="25"/>
        <v>1</v>
      </c>
      <c r="AP46" s="3">
        <f t="shared" si="26"/>
        <v>0.95145631067961167</v>
      </c>
      <c r="AQ46" s="24" t="s">
        <v>28</v>
      </c>
    </row>
    <row r="47" spans="1:43" ht="12.75" customHeight="1" x14ac:dyDescent="0.2">
      <c r="A47" s="207">
        <v>9802</v>
      </c>
      <c r="B47" s="13"/>
      <c r="C47" s="13"/>
      <c r="D47" s="13">
        <v>64</v>
      </c>
      <c r="E47" s="13"/>
      <c r="F47" s="13"/>
      <c r="G47" s="13"/>
      <c r="H47" s="13"/>
      <c r="I47" s="13"/>
      <c r="J47" s="13"/>
      <c r="K47" s="215"/>
      <c r="L47" s="265"/>
      <c r="M47" s="47"/>
      <c r="N47" s="15"/>
      <c r="O47" s="16"/>
      <c r="P47" s="17">
        <f>D47/C46</f>
        <v>0.72727272727272729</v>
      </c>
      <c r="Q47" s="20">
        <v>102</v>
      </c>
      <c r="R47" s="3">
        <f t="shared" si="27"/>
        <v>0.96226415094339623</v>
      </c>
      <c r="S47" s="5">
        <f t="shared" si="28"/>
        <v>3.7735849056603765E-2</v>
      </c>
      <c r="AA47" s="26" t="s">
        <v>26</v>
      </c>
      <c r="AB47" s="24">
        <f t="shared" si="12"/>
        <v>1.0210526315789474</v>
      </c>
      <c r="AC47" s="24">
        <f t="shared" si="13"/>
        <v>0.8529411764705882</v>
      </c>
      <c r="AD47" s="24">
        <f t="shared" si="14"/>
        <v>0.96103896103896103</v>
      </c>
      <c r="AE47" s="24">
        <f t="shared" si="15"/>
        <v>0.96153846153846156</v>
      </c>
      <c r="AF47" s="24">
        <f t="shared" si="16"/>
        <v>0.9550561797752809</v>
      </c>
      <c r="AG47" s="24">
        <f t="shared" si="17"/>
        <v>0.95522388059701491</v>
      </c>
      <c r="AH47" s="24">
        <f t="shared" si="18"/>
        <v>0.9826086956521739</v>
      </c>
      <c r="AI47" s="24">
        <f t="shared" si="19"/>
        <v>0.9563106796116505</v>
      </c>
      <c r="AJ47" s="24">
        <f t="shared" si="20"/>
        <v>0.94214876033057848</v>
      </c>
      <c r="AK47" s="24">
        <f t="shared" si="21"/>
        <v>1.0210526315789474</v>
      </c>
      <c r="AL47" s="24">
        <f t="shared" si="22"/>
        <v>0.96899224806201545</v>
      </c>
      <c r="AM47" s="3">
        <f t="shared" si="23"/>
        <v>1.0275229357798166</v>
      </c>
      <c r="AN47" s="3">
        <f t="shared" si="24"/>
        <v>0.96739130434782605</v>
      </c>
      <c r="AO47" s="3">
        <f t="shared" si="25"/>
        <v>0.98958333333333337</v>
      </c>
      <c r="AP47" s="3" t="s">
        <v>28</v>
      </c>
    </row>
    <row r="48" spans="1:43" ht="12.75" customHeight="1" x14ac:dyDescent="0.2">
      <c r="A48" s="207">
        <v>9901</v>
      </c>
      <c r="B48" s="13"/>
      <c r="C48" s="13"/>
      <c r="D48" s="13"/>
      <c r="E48" s="13">
        <v>59</v>
      </c>
      <c r="F48" s="13"/>
      <c r="G48" s="13"/>
      <c r="H48" s="13"/>
      <c r="I48" s="13"/>
      <c r="J48" s="13"/>
      <c r="K48" s="215"/>
      <c r="L48" s="265"/>
      <c r="M48" s="47"/>
      <c r="N48" s="15"/>
      <c r="O48" s="16"/>
      <c r="P48" s="17">
        <f>E48/D47</f>
        <v>0.921875</v>
      </c>
      <c r="Q48" s="20">
        <v>87</v>
      </c>
      <c r="R48" s="3">
        <f t="shared" si="27"/>
        <v>0.8529411764705882</v>
      </c>
      <c r="S48" s="5">
        <f t="shared" si="28"/>
        <v>0.1470588235294118</v>
      </c>
      <c r="AA48" s="49" t="s">
        <v>27</v>
      </c>
      <c r="AB48" s="24">
        <f t="shared" si="12"/>
        <v>1.0515463917525774</v>
      </c>
      <c r="AC48" s="24">
        <f t="shared" si="13"/>
        <v>0.95402298850574707</v>
      </c>
      <c r="AD48" s="24">
        <f t="shared" si="14"/>
        <v>1.027027027027027</v>
      </c>
      <c r="AE48" s="24">
        <f t="shared" si="15"/>
        <v>0.98399999999999999</v>
      </c>
      <c r="AF48" s="24">
        <f t="shared" si="16"/>
        <v>0.95294117647058818</v>
      </c>
      <c r="AG48" s="24">
        <f t="shared" si="17"/>
        <v>0.9375</v>
      </c>
      <c r="AH48" s="24">
        <f t="shared" si="18"/>
        <v>0.93805309734513276</v>
      </c>
      <c r="AI48" s="24">
        <f t="shared" si="19"/>
        <v>0.98477157360406087</v>
      </c>
      <c r="AJ48" s="24">
        <f t="shared" si="20"/>
        <v>0.94736842105263153</v>
      </c>
      <c r="AK48" s="24">
        <f t="shared" si="21"/>
        <v>0.95876288659793818</v>
      </c>
      <c r="AL48" s="24">
        <f t="shared" si="22"/>
        <v>0.95199999999999996</v>
      </c>
      <c r="AM48" s="3">
        <f t="shared" si="23"/>
        <v>0.9821428571428571</v>
      </c>
      <c r="AN48" s="3">
        <f t="shared" si="24"/>
        <v>0.93258426966292129</v>
      </c>
      <c r="AO48" s="3" t="s">
        <v>28</v>
      </c>
    </row>
    <row r="49" spans="1:41" ht="12.75" customHeight="1" x14ac:dyDescent="0.2">
      <c r="A49" s="207">
        <v>9902</v>
      </c>
      <c r="B49" s="13"/>
      <c r="C49" s="13"/>
      <c r="D49" s="13"/>
      <c r="E49" s="13"/>
      <c r="F49" s="13">
        <v>59</v>
      </c>
      <c r="G49" s="13"/>
      <c r="H49" s="13"/>
      <c r="I49" s="13"/>
      <c r="J49" s="13"/>
      <c r="K49" s="215"/>
      <c r="L49" s="265"/>
      <c r="M49" s="47"/>
      <c r="N49" s="15"/>
      <c r="O49" s="16"/>
      <c r="P49" s="17">
        <f>F49/E48</f>
        <v>1</v>
      </c>
      <c r="Q49" s="20">
        <v>83</v>
      </c>
      <c r="R49" s="3">
        <f t="shared" si="27"/>
        <v>0.95402298850574707</v>
      </c>
      <c r="S49" s="5">
        <f t="shared" si="28"/>
        <v>4.5977011494252928E-2</v>
      </c>
      <c r="AA49" s="26" t="s">
        <v>29</v>
      </c>
      <c r="AB49" s="24">
        <f t="shared" si="12"/>
        <v>0.91176470588235292</v>
      </c>
      <c r="AC49" s="24">
        <f t="shared" si="13"/>
        <v>0.98795180722891562</v>
      </c>
      <c r="AD49" s="24">
        <f t="shared" si="14"/>
        <v>0.93421052631578949</v>
      </c>
      <c r="AE49" s="24">
        <f t="shared" si="15"/>
        <v>0.97560975609756095</v>
      </c>
      <c r="AF49" s="24">
        <f t="shared" si="16"/>
        <v>0.96296296296296291</v>
      </c>
      <c r="AG49" s="24">
        <f t="shared" si="17"/>
        <v>0.97499999999999998</v>
      </c>
      <c r="AH49" s="24">
        <f t="shared" si="18"/>
        <v>0.97169811320754718</v>
      </c>
      <c r="AI49" s="24">
        <f t="shared" si="19"/>
        <v>0.95360824742268047</v>
      </c>
      <c r="AJ49" s="24">
        <f t="shared" si="20"/>
        <v>0.9907407407407407</v>
      </c>
      <c r="AK49" s="24">
        <f t="shared" si="21"/>
        <v>0.967741935483871</v>
      </c>
      <c r="AL49" s="24">
        <f t="shared" si="22"/>
        <v>0.99159663865546221</v>
      </c>
      <c r="AM49" s="3">
        <f t="shared" si="23"/>
        <v>0.96363636363636362</v>
      </c>
      <c r="AN49" s="3" t="s">
        <v>28</v>
      </c>
      <c r="AO49" s="3"/>
    </row>
    <row r="50" spans="1:41" ht="12.75" customHeight="1" x14ac:dyDescent="0.2">
      <c r="A50" s="30" t="s">
        <v>13</v>
      </c>
      <c r="B50" s="13"/>
      <c r="C50" s="13"/>
      <c r="D50" s="13"/>
      <c r="E50" s="13"/>
      <c r="F50" s="13"/>
      <c r="G50" s="13">
        <v>57</v>
      </c>
      <c r="H50" s="13"/>
      <c r="I50" s="13"/>
      <c r="J50" s="13"/>
      <c r="K50" s="215"/>
      <c r="L50" s="265"/>
      <c r="M50" s="47"/>
      <c r="N50" s="15"/>
      <c r="O50" s="16"/>
      <c r="P50" s="17">
        <f>G50/F49</f>
        <v>0.96610169491525422</v>
      </c>
      <c r="Q50" s="20">
        <v>82</v>
      </c>
      <c r="R50" s="3">
        <f t="shared" si="27"/>
        <v>0.98795180722891562</v>
      </c>
      <c r="S50" s="5">
        <f t="shared" si="28"/>
        <v>1.2048192771084376E-2</v>
      </c>
      <c r="AA50" s="26" t="s">
        <v>30</v>
      </c>
      <c r="AB50" s="24">
        <f t="shared" si="12"/>
        <v>0.88172043010752688</v>
      </c>
      <c r="AC50" s="24">
        <f t="shared" si="13"/>
        <v>0.97560975609756095</v>
      </c>
      <c r="AD50" s="24">
        <f t="shared" si="14"/>
        <v>0.971830985915493</v>
      </c>
      <c r="AE50" s="24">
        <f t="shared" si="15"/>
        <v>0.96666666666666667</v>
      </c>
      <c r="AF50" s="24">
        <f t="shared" si="16"/>
        <v>0.9358974358974359</v>
      </c>
      <c r="AG50" s="24">
        <f t="shared" si="17"/>
        <v>0.97435897435897434</v>
      </c>
      <c r="AH50" s="24">
        <f t="shared" si="18"/>
        <v>0.970873786407767</v>
      </c>
      <c r="AI50" s="24">
        <f t="shared" si="19"/>
        <v>0.98918918918918919</v>
      </c>
      <c r="AJ50" s="24">
        <f t="shared" si="20"/>
        <v>0.99065420560747663</v>
      </c>
      <c r="AK50" s="24">
        <f t="shared" si="21"/>
        <v>1</v>
      </c>
      <c r="AL50" s="24">
        <f t="shared" si="22"/>
        <v>0.96610169491525422</v>
      </c>
      <c r="AM50" s="3" t="s">
        <v>28</v>
      </c>
      <c r="AN50" s="3"/>
      <c r="AO50" s="3"/>
    </row>
    <row r="51" spans="1:41" ht="12.75" customHeight="1" x14ac:dyDescent="0.2">
      <c r="A51" s="30" t="s">
        <v>14</v>
      </c>
      <c r="B51" s="13"/>
      <c r="C51" s="13"/>
      <c r="D51" s="13"/>
      <c r="E51" s="13"/>
      <c r="F51" s="13"/>
      <c r="G51" s="13"/>
      <c r="H51" s="13">
        <v>57</v>
      </c>
      <c r="I51" s="13"/>
      <c r="J51" s="13"/>
      <c r="K51" s="215"/>
      <c r="L51" s="265"/>
      <c r="M51" s="47"/>
      <c r="N51" s="15"/>
      <c r="O51" s="16"/>
      <c r="P51" s="17">
        <f>H51/G50</f>
        <v>1</v>
      </c>
      <c r="Q51" s="20">
        <v>80</v>
      </c>
      <c r="R51" s="3">
        <f t="shared" si="27"/>
        <v>0.97560975609756095</v>
      </c>
      <c r="S51" s="5">
        <f t="shared" si="28"/>
        <v>2.4390243902439046E-2</v>
      </c>
      <c r="AA51" s="31" t="s">
        <v>31</v>
      </c>
      <c r="AB51" s="24">
        <f t="shared" si="12"/>
        <v>1</v>
      </c>
      <c r="AC51" s="24">
        <f t="shared" si="13"/>
        <v>0.98750000000000004</v>
      </c>
      <c r="AD51" s="24">
        <f t="shared" si="14"/>
        <v>0.94202898550724634</v>
      </c>
      <c r="AE51" s="24">
        <f t="shared" si="15"/>
        <v>0.97413793103448276</v>
      </c>
      <c r="AF51" s="24">
        <f t="shared" si="16"/>
        <v>1.0273972602739727</v>
      </c>
      <c r="AG51" s="24">
        <f t="shared" si="17"/>
        <v>0.97368421052631582</v>
      </c>
      <c r="AH51" s="24">
        <f t="shared" si="18"/>
        <v>1.04</v>
      </c>
      <c r="AI51" s="24">
        <f t="shared" si="19"/>
        <v>0.99453551912568305</v>
      </c>
      <c r="AJ51" s="24">
        <f t="shared" si="20"/>
        <v>0.98113207547169812</v>
      </c>
      <c r="AK51" s="24">
        <f t="shared" si="21"/>
        <v>1.0111111111111111</v>
      </c>
      <c r="AL51" s="24" t="s">
        <v>28</v>
      </c>
      <c r="AM51" s="34"/>
      <c r="AN51" s="3"/>
      <c r="AO51" s="3"/>
    </row>
    <row r="52" spans="1:41" ht="12.75" customHeight="1" x14ac:dyDescent="0.2">
      <c r="A52" s="30" t="s">
        <v>15</v>
      </c>
      <c r="B52" s="13"/>
      <c r="C52" s="13"/>
      <c r="D52" s="13"/>
      <c r="E52" s="13"/>
      <c r="F52" s="13"/>
      <c r="G52" s="13"/>
      <c r="H52" s="13"/>
      <c r="I52" s="13">
        <v>53</v>
      </c>
      <c r="L52" s="265"/>
      <c r="M52" s="47"/>
      <c r="N52" s="15"/>
      <c r="O52" s="16"/>
      <c r="P52" s="17">
        <f>I52/H51</f>
        <v>0.92982456140350878</v>
      </c>
      <c r="Q52" s="20">
        <v>79</v>
      </c>
      <c r="R52" s="3">
        <f t="shared" si="27"/>
        <v>0.98750000000000004</v>
      </c>
      <c r="S52" s="5">
        <f t="shared" si="28"/>
        <v>1.2499999999999956E-2</v>
      </c>
      <c r="AA52" s="31" t="s">
        <v>32</v>
      </c>
      <c r="AB52" s="24">
        <f t="shared" si="12"/>
        <v>0.96341463414634143</v>
      </c>
      <c r="AC52" s="24">
        <f t="shared" si="13"/>
        <v>0.96202531645569622</v>
      </c>
      <c r="AD52" s="24">
        <f t="shared" si="14"/>
        <v>1</v>
      </c>
      <c r="AE52" s="24">
        <f t="shared" si="15"/>
        <v>0.99115044247787609</v>
      </c>
      <c r="AF52" s="24">
        <f t="shared" si="16"/>
        <v>0.98666666666666669</v>
      </c>
      <c r="AG52" s="24">
        <f t="shared" si="17"/>
        <v>1</v>
      </c>
      <c r="AH52" s="24">
        <f t="shared" si="18"/>
        <v>0.95192307692307687</v>
      </c>
      <c r="AI52" s="24">
        <f t="shared" si="19"/>
        <v>1.0164835164835164</v>
      </c>
      <c r="AJ52" s="24">
        <f t="shared" si="20"/>
        <v>0.91346153846153844</v>
      </c>
      <c r="AK52" s="24" t="s">
        <v>28</v>
      </c>
      <c r="AL52" s="24" t="s">
        <v>28</v>
      </c>
      <c r="AM52" s="34"/>
      <c r="AN52" s="3"/>
      <c r="AO52" s="3"/>
    </row>
    <row r="53" spans="1:41" ht="12.75" customHeight="1" x14ac:dyDescent="0.2">
      <c r="A53" s="30" t="s">
        <v>16</v>
      </c>
      <c r="B53" s="13"/>
      <c r="C53" s="13"/>
      <c r="D53" s="13"/>
      <c r="E53" s="13"/>
      <c r="F53" s="13"/>
      <c r="G53" s="13"/>
      <c r="H53" s="13"/>
      <c r="I53" s="13"/>
      <c r="J53" s="13">
        <v>53</v>
      </c>
      <c r="K53" s="215"/>
      <c r="L53" s="265">
        <v>51</v>
      </c>
      <c r="M53" s="47"/>
      <c r="N53" s="15"/>
      <c r="O53" s="16"/>
      <c r="P53" s="17">
        <f>J54/I52</f>
        <v>0.30188679245283018</v>
      </c>
      <c r="Q53" s="20">
        <v>76</v>
      </c>
      <c r="R53" s="3">
        <f t="shared" si="27"/>
        <v>0.96202531645569622</v>
      </c>
      <c r="S53" s="5">
        <f t="shared" si="28"/>
        <v>3.7974683544303778E-2</v>
      </c>
      <c r="T53" s="4" t="s">
        <v>3</v>
      </c>
      <c r="AA53" s="30"/>
      <c r="AB53" s="3"/>
      <c r="AC53" s="3"/>
      <c r="AD53" s="3"/>
      <c r="AE53" s="34"/>
      <c r="AF53" s="34"/>
      <c r="AG53" s="34"/>
      <c r="AH53" s="24" t="s">
        <v>28</v>
      </c>
      <c r="AI53" s="34"/>
      <c r="AJ53" s="34"/>
      <c r="AK53" s="34"/>
      <c r="AL53" s="34"/>
      <c r="AM53" s="34"/>
      <c r="AN53" s="3"/>
      <c r="AO53" s="3"/>
    </row>
    <row r="54" spans="1:41" ht="12.75" customHeight="1" x14ac:dyDescent="0.2">
      <c r="A54" s="30" t="s">
        <v>17</v>
      </c>
      <c r="B54" s="13"/>
      <c r="C54" s="13"/>
      <c r="D54" s="13"/>
      <c r="E54" s="13"/>
      <c r="F54" s="13"/>
      <c r="G54" s="13"/>
      <c r="H54" s="13"/>
      <c r="I54" s="13"/>
      <c r="J54" s="13">
        <v>16</v>
      </c>
      <c r="K54" s="215"/>
      <c r="L54" s="265">
        <v>16</v>
      </c>
      <c r="M54" s="47"/>
      <c r="N54" s="15"/>
      <c r="O54" s="16"/>
      <c r="P54" s="17"/>
      <c r="Q54" s="20">
        <v>24</v>
      </c>
      <c r="R54" s="3">
        <f t="shared" si="27"/>
        <v>0.31578947368421051</v>
      </c>
      <c r="S54" s="5">
        <f t="shared" si="28"/>
        <v>0.68421052631578949</v>
      </c>
      <c r="T54" s="4">
        <v>9701</v>
      </c>
      <c r="U54" s="3">
        <f>N34</f>
        <v>0.47741935483870968</v>
      </c>
      <c r="AA54" s="30"/>
      <c r="AB54" s="3"/>
      <c r="AC54" s="3"/>
      <c r="AD54" s="34"/>
      <c r="AE54" s="34"/>
      <c r="AF54" s="34"/>
      <c r="AG54" s="34"/>
      <c r="AH54" s="24" t="s">
        <v>28</v>
      </c>
      <c r="AI54" s="34"/>
      <c r="AJ54" s="34"/>
      <c r="AK54" s="34"/>
      <c r="AL54" s="34"/>
      <c r="AM54" s="34"/>
      <c r="AN54" s="3"/>
      <c r="AO54" s="3"/>
    </row>
    <row r="55" spans="1:41" ht="12.75" customHeight="1" x14ac:dyDescent="0.2">
      <c r="A55" s="30" t="s">
        <v>18</v>
      </c>
      <c r="B55" s="13"/>
      <c r="C55" s="13"/>
      <c r="D55" s="13"/>
      <c r="E55" s="13"/>
      <c r="F55" s="13"/>
      <c r="G55" s="13"/>
      <c r="H55" s="13"/>
      <c r="I55" s="13"/>
      <c r="J55" s="13">
        <v>2</v>
      </c>
      <c r="K55" s="215"/>
      <c r="L55" s="265">
        <v>3</v>
      </c>
      <c r="M55" s="47"/>
      <c r="N55" s="15"/>
      <c r="O55" s="16"/>
      <c r="P55" s="17"/>
      <c r="Q55" s="20">
        <v>6</v>
      </c>
      <c r="R55" s="3">
        <f t="shared" si="27"/>
        <v>0.25</v>
      </c>
      <c r="S55" s="5">
        <f t="shared" si="28"/>
        <v>0.75</v>
      </c>
      <c r="T55" s="4">
        <v>9702</v>
      </c>
      <c r="U55" s="3">
        <f>N64</f>
        <v>0.6198347107438017</v>
      </c>
      <c r="AA55" s="30"/>
      <c r="AB55" s="3"/>
      <c r="AC55" s="34"/>
      <c r="AD55" s="34"/>
      <c r="AE55" s="34"/>
      <c r="AF55" s="34"/>
      <c r="AG55" s="34"/>
      <c r="AH55" s="24" t="s">
        <v>28</v>
      </c>
      <c r="AI55" s="34"/>
      <c r="AJ55" s="34"/>
      <c r="AK55" s="34"/>
      <c r="AL55" s="34"/>
      <c r="AM55" s="34"/>
      <c r="AN55" s="3"/>
      <c r="AO55" s="3"/>
    </row>
    <row r="56" spans="1:41" ht="12.75" customHeight="1" x14ac:dyDescent="0.2">
      <c r="A56" s="30" t="s">
        <v>19</v>
      </c>
      <c r="B56" s="25"/>
      <c r="C56" s="25"/>
      <c r="D56" s="25"/>
      <c r="E56" s="25"/>
      <c r="F56" s="25"/>
      <c r="G56" s="25"/>
      <c r="H56" s="25"/>
      <c r="I56" s="25"/>
      <c r="J56" s="50">
        <v>2</v>
      </c>
      <c r="K56" s="217">
        <v>1</v>
      </c>
      <c r="L56" s="266"/>
      <c r="M56" s="5"/>
      <c r="N56" s="5"/>
      <c r="O56" s="25"/>
      <c r="P56" s="5"/>
      <c r="Q56" s="20">
        <v>5</v>
      </c>
      <c r="R56" s="3">
        <f t="shared" si="27"/>
        <v>0.83333333333333337</v>
      </c>
      <c r="S56" s="5">
        <f t="shared" si="28"/>
        <v>0.16666666666666663</v>
      </c>
      <c r="T56" s="4">
        <v>9801</v>
      </c>
      <c r="U56" s="3">
        <f>N93</f>
        <v>0.6262626262626263</v>
      </c>
      <c r="AA56" s="33"/>
      <c r="AB56" s="3"/>
      <c r="AC56" s="34"/>
      <c r="AD56" s="34"/>
      <c r="AE56" s="34"/>
      <c r="AF56" s="34"/>
      <c r="AG56" s="34"/>
      <c r="AH56" s="24" t="s">
        <v>28</v>
      </c>
      <c r="AI56" s="34"/>
      <c r="AJ56" s="34"/>
      <c r="AK56" s="34"/>
      <c r="AL56" s="34"/>
      <c r="AM56" s="34"/>
      <c r="AN56" s="3"/>
      <c r="AO56" s="3"/>
    </row>
    <row r="57" spans="1:41" ht="12.75" customHeight="1" x14ac:dyDescent="0.2">
      <c r="A57" s="30" t="s">
        <v>20</v>
      </c>
      <c r="B57" s="25"/>
      <c r="C57" s="25"/>
      <c r="D57" s="25"/>
      <c r="E57" s="25"/>
      <c r="F57" s="25"/>
      <c r="G57" s="25"/>
      <c r="H57" s="25"/>
      <c r="I57" s="25"/>
      <c r="J57" s="25"/>
      <c r="K57" s="217">
        <v>1</v>
      </c>
      <c r="L57" s="266">
        <v>2</v>
      </c>
      <c r="M57" s="5"/>
      <c r="N57" s="5"/>
      <c r="O57" s="25"/>
      <c r="P57" s="5"/>
      <c r="Q57" s="20">
        <v>5</v>
      </c>
      <c r="R57" s="3">
        <f t="shared" si="27"/>
        <v>1</v>
      </c>
      <c r="S57" s="5">
        <f t="shared" si="28"/>
        <v>0</v>
      </c>
      <c r="T57" s="4">
        <v>9802</v>
      </c>
      <c r="U57" s="3">
        <f>N119</f>
        <v>0.62251655629139069</v>
      </c>
      <c r="AA57" s="33"/>
      <c r="AB57" s="3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"/>
      <c r="AO57" s="3"/>
    </row>
    <row r="58" spans="1:41" ht="12.75" customHeight="1" x14ac:dyDescent="0.2">
      <c r="A58" s="33" t="s">
        <v>21</v>
      </c>
      <c r="B58" s="25"/>
      <c r="C58" s="25"/>
      <c r="D58" s="25"/>
      <c r="E58" s="25"/>
      <c r="F58" s="25"/>
      <c r="G58" s="25"/>
      <c r="H58" s="25"/>
      <c r="I58" s="25"/>
      <c r="J58" s="25"/>
      <c r="K58" s="217">
        <v>2</v>
      </c>
      <c r="L58" s="266">
        <v>1</v>
      </c>
      <c r="M58" s="5"/>
      <c r="N58" s="5"/>
      <c r="O58" s="25"/>
      <c r="P58" s="5"/>
      <c r="Q58" s="20">
        <v>4</v>
      </c>
      <c r="R58" s="3"/>
      <c r="S58" s="5"/>
      <c r="T58" s="4">
        <v>9901</v>
      </c>
      <c r="U58" s="3">
        <f>N145</f>
        <v>0.6071428571428571</v>
      </c>
      <c r="AA58" s="33"/>
      <c r="AB58" s="3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"/>
      <c r="AO58" s="3"/>
    </row>
    <row r="59" spans="1:41" ht="12.75" customHeight="1" x14ac:dyDescent="0.2">
      <c r="A59" s="33" t="s">
        <v>22</v>
      </c>
      <c r="B59" s="25"/>
      <c r="C59" s="25"/>
      <c r="D59" s="25"/>
      <c r="E59" s="25"/>
      <c r="F59" s="25"/>
      <c r="G59" s="25"/>
      <c r="H59" s="25"/>
      <c r="I59" s="25"/>
      <c r="J59" s="25"/>
      <c r="K59" s="217">
        <v>2</v>
      </c>
      <c r="L59" s="266">
        <v>1</v>
      </c>
      <c r="M59" s="5"/>
      <c r="N59" s="5"/>
      <c r="O59" s="25"/>
      <c r="P59" s="5"/>
      <c r="Q59" s="20">
        <v>2</v>
      </c>
      <c r="R59" s="3"/>
      <c r="S59" s="5"/>
      <c r="T59" s="4">
        <v>9902</v>
      </c>
      <c r="U59" s="3">
        <f>N170</f>
        <v>0.60115606936416188</v>
      </c>
      <c r="AA59" s="33"/>
      <c r="AB59" s="3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"/>
      <c r="AO59" s="3"/>
    </row>
    <row r="60" spans="1:41" ht="12.75" customHeight="1" x14ac:dyDescent="0.2">
      <c r="A60" s="33" t="s">
        <v>40</v>
      </c>
      <c r="B60" s="25"/>
      <c r="C60" s="25"/>
      <c r="D60" s="25"/>
      <c r="E60" s="25"/>
      <c r="F60" s="25"/>
      <c r="G60" s="25"/>
      <c r="H60" s="25"/>
      <c r="I60" s="25"/>
      <c r="J60" s="25"/>
      <c r="K60" s="217"/>
      <c r="L60" s="266"/>
      <c r="M60" s="5"/>
      <c r="N60" s="5"/>
      <c r="O60" s="25"/>
      <c r="P60" s="5"/>
      <c r="Q60" s="20"/>
      <c r="R60" s="3"/>
      <c r="S60" s="5"/>
      <c r="T60" s="31" t="s">
        <v>13</v>
      </c>
      <c r="U60" s="5">
        <f>N197</f>
        <v>0.57317073170731703</v>
      </c>
      <c r="AA60" s="33"/>
      <c r="AB60" s="3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"/>
      <c r="AO60" s="3"/>
    </row>
    <row r="61" spans="1:41" ht="12.75" customHeight="1" x14ac:dyDescent="0.2">
      <c r="A61" s="33" t="s">
        <v>41</v>
      </c>
      <c r="B61" s="25"/>
      <c r="C61" s="25"/>
      <c r="D61" s="25"/>
      <c r="E61" s="25"/>
      <c r="F61" s="25"/>
      <c r="G61" s="25"/>
      <c r="H61" s="25"/>
      <c r="I61" s="25"/>
      <c r="J61" s="25"/>
      <c r="K61" s="217"/>
      <c r="L61" s="266"/>
      <c r="M61" s="5"/>
      <c r="N61" s="5"/>
      <c r="O61" s="25"/>
      <c r="P61" s="5"/>
      <c r="Q61" s="20"/>
      <c r="R61" s="3"/>
      <c r="S61" s="5"/>
      <c r="T61" s="31" t="s">
        <v>14</v>
      </c>
      <c r="U61" s="5">
        <f>N221</f>
        <v>0.71784232365145229</v>
      </c>
      <c r="AA61" s="33"/>
      <c r="AB61" s="3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"/>
      <c r="AO61" s="3"/>
    </row>
    <row r="62" spans="1:41" ht="12.75" customHeight="1" x14ac:dyDescent="0.2">
      <c r="A62" s="33" t="s">
        <v>42</v>
      </c>
      <c r="B62" s="25"/>
      <c r="C62" s="25"/>
      <c r="D62" s="25"/>
      <c r="E62" s="25"/>
      <c r="F62" s="25"/>
      <c r="G62" s="25"/>
      <c r="H62" s="25"/>
      <c r="I62" s="25"/>
      <c r="J62" s="25"/>
      <c r="K62" s="217">
        <v>1</v>
      </c>
      <c r="L62" s="266"/>
      <c r="M62" s="5"/>
      <c r="N62" s="5"/>
      <c r="O62" s="25"/>
      <c r="P62" s="5"/>
      <c r="Q62" s="20">
        <v>1</v>
      </c>
      <c r="R62" s="3"/>
      <c r="S62" s="5"/>
      <c r="T62" s="31" t="s">
        <v>15</v>
      </c>
      <c r="U62" s="5">
        <f>N244</f>
        <v>0.5641025641025641</v>
      </c>
      <c r="AA62" s="33"/>
      <c r="AB62" s="3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"/>
      <c r="AO62" s="3"/>
    </row>
    <row r="63" spans="1:41" ht="12.75" customHeight="1" x14ac:dyDescent="0.2">
      <c r="A63" s="33" t="s">
        <v>43</v>
      </c>
      <c r="B63" s="25"/>
      <c r="C63" s="25"/>
      <c r="D63" s="25"/>
      <c r="E63" s="25"/>
      <c r="F63" s="25"/>
      <c r="G63" s="25"/>
      <c r="H63" s="25"/>
      <c r="I63" s="25"/>
      <c r="J63" s="25"/>
      <c r="K63" s="217">
        <v>1</v>
      </c>
      <c r="L63" s="266">
        <v>1</v>
      </c>
      <c r="M63" s="5"/>
      <c r="N63" s="5"/>
      <c r="O63" s="25"/>
      <c r="P63" s="5"/>
      <c r="Q63" s="20">
        <v>1</v>
      </c>
      <c r="R63" s="3"/>
      <c r="S63" s="5"/>
      <c r="T63" s="32"/>
      <c r="U63" s="5"/>
      <c r="AA63" s="33"/>
      <c r="AB63" s="3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"/>
      <c r="AO63" s="3"/>
    </row>
    <row r="64" spans="1:41" ht="12.75" customHeight="1" x14ac:dyDescent="0.2">
      <c r="L64" s="266">
        <f>SUM(L53:L63)</f>
        <v>75</v>
      </c>
      <c r="M64" s="5">
        <f>L53/B45</f>
        <v>0.42148760330578511</v>
      </c>
      <c r="N64" s="5">
        <f>L64/B45</f>
        <v>0.6198347107438017</v>
      </c>
      <c r="O64" s="5">
        <f>N64-M64</f>
        <v>0.19834710743801659</v>
      </c>
      <c r="P64" s="5"/>
      <c r="Q64" s="6"/>
      <c r="R64" s="6"/>
      <c r="S64" s="5"/>
      <c r="T64" s="32" t="s">
        <v>16</v>
      </c>
      <c r="U64" s="5">
        <f>N270</f>
        <v>0.72881355932203384</v>
      </c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3" ht="12.75" customHeight="1" x14ac:dyDescent="0.2">
      <c r="A65" s="323" t="s">
        <v>34</v>
      </c>
      <c r="B65" s="320"/>
      <c r="C65" s="320"/>
      <c r="D65" s="320"/>
      <c r="M65" s="5"/>
      <c r="N65" s="5"/>
      <c r="P65" s="5"/>
      <c r="Q65" s="6"/>
      <c r="R65" s="6"/>
      <c r="S65" s="5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3" ht="12.75" customHeight="1" x14ac:dyDescent="0.2">
      <c r="A66" s="33" t="s">
        <v>35</v>
      </c>
      <c r="B66" s="25">
        <v>39</v>
      </c>
      <c r="M66" s="5"/>
      <c r="N66" s="5"/>
      <c r="P66" s="5"/>
      <c r="Q66" s="6"/>
      <c r="R66" s="6"/>
      <c r="S66" s="5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3" ht="12.75" customHeight="1" x14ac:dyDescent="0.2">
      <c r="A67" s="321" t="s">
        <v>36</v>
      </c>
      <c r="B67" s="320"/>
      <c r="C67" s="320"/>
      <c r="D67" s="320"/>
      <c r="E67" s="320"/>
      <c r="F67" s="320"/>
      <c r="G67" s="320"/>
      <c r="H67" s="41">
        <f>(B66/L64)*100%</f>
        <v>0.52</v>
      </c>
      <c r="M67" s="5"/>
      <c r="N67" s="5"/>
      <c r="P67" s="5"/>
      <c r="Q67" s="6"/>
      <c r="R67" s="6"/>
      <c r="S67" s="5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3" ht="12.75" customHeight="1" x14ac:dyDescent="0.2">
      <c r="M68" s="5"/>
      <c r="N68" s="5"/>
      <c r="P68" s="5"/>
      <c r="Q68" s="6"/>
      <c r="R68" s="6"/>
      <c r="S68" s="5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3" ht="12.75" customHeight="1" x14ac:dyDescent="0.2">
      <c r="M69" s="5"/>
      <c r="N69" s="5"/>
      <c r="P69" s="5"/>
      <c r="Q69" s="6"/>
      <c r="R69" s="6"/>
      <c r="S69" s="5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3" ht="12.75" customHeight="1" x14ac:dyDescent="0.2">
      <c r="A70" s="208" t="s">
        <v>37</v>
      </c>
      <c r="B70" s="42"/>
      <c r="C70" s="42"/>
      <c r="D70" s="43"/>
      <c r="E70" s="43"/>
      <c r="H70" s="44">
        <f>((L53*9)+(L54*10)+(L55*11)+(L57*13)+(L58*14)+(L59*15))/L64</f>
        <v>9.4266666666666659</v>
      </c>
      <c r="M70" s="5"/>
      <c r="N70" s="5"/>
      <c r="P70" s="5"/>
      <c r="Q70" s="6"/>
      <c r="R70" s="6"/>
      <c r="S70" s="5"/>
      <c r="AA70" s="46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3"/>
      <c r="AO70" s="3"/>
    </row>
    <row r="71" spans="1:43" ht="12.75" customHeight="1" x14ac:dyDescent="0.2">
      <c r="M71" s="5"/>
      <c r="N71" s="5"/>
      <c r="P71" s="5"/>
      <c r="Q71" s="6"/>
      <c r="R71" s="6"/>
      <c r="S71" s="5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3" ht="12.75" customHeight="1" x14ac:dyDescent="0.3">
      <c r="A72" s="209" t="s">
        <v>44</v>
      </c>
      <c r="M72" s="5"/>
      <c r="N72" s="5"/>
      <c r="P72" s="5"/>
      <c r="Q72" s="6"/>
      <c r="R72" s="6"/>
      <c r="S72" s="5"/>
      <c r="AA72" s="4"/>
      <c r="AB72" s="11" t="s">
        <v>45</v>
      </c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52"/>
      <c r="AN72" s="3"/>
      <c r="AO72" s="3"/>
    </row>
    <row r="73" spans="1:43" ht="25.5" customHeight="1" x14ac:dyDescent="0.2">
      <c r="B73" s="319" t="s">
        <v>1</v>
      </c>
      <c r="C73" s="320"/>
      <c r="D73" s="320"/>
      <c r="E73" s="320"/>
      <c r="F73" s="320"/>
      <c r="G73" s="320"/>
      <c r="H73" s="320"/>
      <c r="I73" s="320"/>
      <c r="J73" s="320"/>
      <c r="K73" s="214"/>
      <c r="M73" s="7" t="s">
        <v>2</v>
      </c>
      <c r="N73" s="7" t="s">
        <v>3</v>
      </c>
      <c r="O73" s="8" t="s">
        <v>4</v>
      </c>
      <c r="P73" s="7" t="s">
        <v>5</v>
      </c>
      <c r="Q73" s="9" t="s">
        <v>6</v>
      </c>
      <c r="R73" s="9" t="s">
        <v>7</v>
      </c>
      <c r="S73" s="10" t="s">
        <v>8</v>
      </c>
      <c r="AB73" s="326" t="s">
        <v>11</v>
      </c>
      <c r="AC73" s="320"/>
      <c r="AD73" s="320"/>
      <c r="AE73" s="320"/>
      <c r="AF73" s="320"/>
      <c r="AG73" s="320"/>
      <c r="AH73" s="320"/>
      <c r="AI73" s="320"/>
      <c r="AJ73" s="320"/>
      <c r="AK73" s="320"/>
      <c r="AL73" s="18"/>
      <c r="AM73" s="3"/>
      <c r="AN73" s="3"/>
      <c r="AO73" s="3"/>
    </row>
    <row r="74" spans="1:43" ht="12.75" customHeight="1" x14ac:dyDescent="0.2">
      <c r="A74" s="206" t="s">
        <v>9</v>
      </c>
      <c r="B74" s="13">
        <v>1</v>
      </c>
      <c r="C74" s="13">
        <v>2</v>
      </c>
      <c r="D74" s="13">
        <v>3</v>
      </c>
      <c r="E74" s="13">
        <v>4</v>
      </c>
      <c r="F74" s="13">
        <v>5</v>
      </c>
      <c r="G74" s="13">
        <v>6</v>
      </c>
      <c r="H74" s="13">
        <v>7</v>
      </c>
      <c r="I74" s="13">
        <v>8</v>
      </c>
      <c r="J74" s="13">
        <v>9</v>
      </c>
      <c r="K74" s="215"/>
      <c r="L74" s="146" t="s">
        <v>10</v>
      </c>
      <c r="M74" s="15"/>
      <c r="N74" s="15"/>
      <c r="O74" s="16"/>
      <c r="P74" s="17"/>
      <c r="Q74" s="6"/>
      <c r="R74" s="6"/>
      <c r="S74" s="5"/>
      <c r="AA74" s="21" t="s">
        <v>12</v>
      </c>
      <c r="AB74" s="1">
        <v>9701</v>
      </c>
      <c r="AC74" s="2">
        <v>9702</v>
      </c>
      <c r="AD74" s="2">
        <v>9801</v>
      </c>
      <c r="AE74" s="2">
        <v>9802</v>
      </c>
      <c r="AF74" s="2">
        <v>9901</v>
      </c>
      <c r="AG74" s="2">
        <v>9902</v>
      </c>
      <c r="AH74" s="22" t="s">
        <v>13</v>
      </c>
      <c r="AI74" s="22" t="s">
        <v>14</v>
      </c>
      <c r="AJ74" s="22" t="s">
        <v>15</v>
      </c>
      <c r="AK74" s="22" t="s">
        <v>16</v>
      </c>
      <c r="AL74" s="22" t="s">
        <v>17</v>
      </c>
      <c r="AM74" s="22" t="s">
        <v>18</v>
      </c>
      <c r="AN74" s="22" t="s">
        <v>19</v>
      </c>
      <c r="AO74" s="22" t="s">
        <v>20</v>
      </c>
      <c r="AP74" s="22" t="s">
        <v>21</v>
      </c>
      <c r="AQ74" s="22" t="s">
        <v>22</v>
      </c>
    </row>
    <row r="75" spans="1:43" ht="12.75" customHeight="1" x14ac:dyDescent="0.2">
      <c r="A75" s="207">
        <v>9801</v>
      </c>
      <c r="B75" s="13">
        <v>99</v>
      </c>
      <c r="C75" s="13"/>
      <c r="D75" s="13"/>
      <c r="E75" s="13"/>
      <c r="F75" s="13"/>
      <c r="G75" s="13"/>
      <c r="H75" s="13"/>
      <c r="I75" s="13"/>
      <c r="J75" s="13"/>
      <c r="K75" s="215"/>
      <c r="L75" s="265"/>
      <c r="M75" s="15"/>
      <c r="N75" s="15"/>
      <c r="O75" s="16"/>
      <c r="P75" s="17"/>
      <c r="Q75" s="20">
        <f>B75</f>
        <v>99</v>
      </c>
      <c r="R75" s="6"/>
      <c r="S75" s="5"/>
      <c r="AA75" s="26" t="s">
        <v>24</v>
      </c>
      <c r="AB75" s="24">
        <f t="shared" ref="AB75:AB82" si="29">S19</f>
        <v>0.25806451612903225</v>
      </c>
      <c r="AC75" s="24">
        <f t="shared" ref="AC75:AC82" si="30">S46</f>
        <v>0.12396694214876036</v>
      </c>
      <c r="AD75" s="24">
        <f t="shared" ref="AD75:AD82" si="31">S76</f>
        <v>0.20202020202020199</v>
      </c>
      <c r="AE75" s="24">
        <f t="shared" ref="AE75:AE82" si="32">S104</f>
        <v>0.13245033112582782</v>
      </c>
      <c r="AF75" s="24">
        <f t="shared" ref="AF75:AF82" si="33">S130</f>
        <v>0.2053571428571429</v>
      </c>
      <c r="AG75" s="24">
        <f t="shared" ref="AG75:AG82" si="34">S156</f>
        <v>0.10982658959537572</v>
      </c>
      <c r="AH75" s="24">
        <f t="shared" ref="AH75:AH82" si="35">S182</f>
        <v>0.27439024390243905</v>
      </c>
      <c r="AI75" s="24">
        <f t="shared" ref="AI75:AI82" si="36">S205</f>
        <v>4.1493775933609922E-2</v>
      </c>
      <c r="AJ75" s="24">
        <f t="shared" ref="AJ75:AJ82" si="37">S230</f>
        <v>0.15384615384615385</v>
      </c>
      <c r="AK75" s="24">
        <f t="shared" ref="AK75:AK81" si="38">S253</f>
        <v>9.3220338983050821E-2</v>
      </c>
      <c r="AL75" s="24">
        <f t="shared" ref="AL75:AL80" si="39">S275</f>
        <v>0.13605442176870752</v>
      </c>
      <c r="AM75" s="3">
        <f t="shared" ref="AM75:AM79" si="40">S297</f>
        <v>0.11199999999999999</v>
      </c>
      <c r="AN75" s="3">
        <f t="shared" ref="AN75:AN78" si="41">S316</f>
        <v>0.13157894736842102</v>
      </c>
      <c r="AO75" s="3">
        <f t="shared" ref="AO75:AO77" si="42">S335</f>
        <v>6.7961165048543659E-2</v>
      </c>
      <c r="AP75" s="5">
        <f t="shared" ref="AP75:AP76" si="43">S353</f>
        <v>-9.8039215686274161E-3</v>
      </c>
      <c r="AQ75" s="5">
        <f>S373</f>
        <v>2.8169014084507005E-2</v>
      </c>
    </row>
    <row r="76" spans="1:43" ht="12.75" customHeight="1" x14ac:dyDescent="0.2">
      <c r="A76" s="207">
        <v>9802</v>
      </c>
      <c r="B76" s="13"/>
      <c r="C76" s="13">
        <v>77</v>
      </c>
      <c r="D76" s="13"/>
      <c r="E76" s="13"/>
      <c r="F76" s="13"/>
      <c r="G76" s="13"/>
      <c r="H76" s="13"/>
      <c r="I76" s="13"/>
      <c r="J76" s="13"/>
      <c r="K76" s="215"/>
      <c r="L76" s="265"/>
      <c r="M76" s="15"/>
      <c r="N76" s="15"/>
      <c r="O76" s="16"/>
      <c r="P76" s="17">
        <f>C76/B75</f>
        <v>0.77777777777777779</v>
      </c>
      <c r="Q76" s="20">
        <v>79</v>
      </c>
      <c r="R76" s="3">
        <f t="shared" ref="R76:R86" si="44">Q76/Q75</f>
        <v>0.79797979797979801</v>
      </c>
      <c r="S76" s="5">
        <f t="shared" ref="S76:S86" si="45">100%-R76</f>
        <v>0.20202020202020199</v>
      </c>
      <c r="AA76" s="26" t="s">
        <v>25</v>
      </c>
      <c r="AB76" s="24">
        <f t="shared" si="29"/>
        <v>0.17391304347826086</v>
      </c>
      <c r="AC76" s="24">
        <f t="shared" si="30"/>
        <v>3.7735849056603765E-2</v>
      </c>
      <c r="AD76" s="24">
        <f t="shared" si="31"/>
        <v>2.5316455696202556E-2</v>
      </c>
      <c r="AE76" s="24">
        <f t="shared" si="32"/>
        <v>7.6335877862595547E-3</v>
      </c>
      <c r="AF76" s="24">
        <f t="shared" si="33"/>
        <v>0</v>
      </c>
      <c r="AG76" s="24">
        <f t="shared" si="34"/>
        <v>0.12987012987012991</v>
      </c>
      <c r="AH76" s="24">
        <f t="shared" si="35"/>
        <v>3.3613445378151252E-2</v>
      </c>
      <c r="AI76" s="24">
        <f t="shared" si="36"/>
        <v>0.10822510822510822</v>
      </c>
      <c r="AJ76" s="24">
        <f t="shared" si="37"/>
        <v>8.333333333333337E-2</v>
      </c>
      <c r="AK76" s="24">
        <f t="shared" si="38"/>
        <v>0.11214953271028039</v>
      </c>
      <c r="AL76" s="24">
        <f t="shared" si="39"/>
        <v>-1.5748031496062964E-2</v>
      </c>
      <c r="AM76" s="3">
        <f t="shared" si="40"/>
        <v>1.8018018018018056E-2</v>
      </c>
      <c r="AN76" s="3">
        <f t="shared" si="41"/>
        <v>7.0707070707070718E-2</v>
      </c>
      <c r="AO76" s="3">
        <f t="shared" si="42"/>
        <v>0</v>
      </c>
      <c r="AP76" s="5">
        <f t="shared" si="43"/>
        <v>4.8543689320388328E-2</v>
      </c>
      <c r="AQ76" s="5" t="s">
        <v>28</v>
      </c>
    </row>
    <row r="77" spans="1:43" ht="12.75" customHeight="1" x14ac:dyDescent="0.2">
      <c r="A77" s="207">
        <v>9901</v>
      </c>
      <c r="B77" s="13"/>
      <c r="C77" s="13"/>
      <c r="D77" s="13">
        <v>55</v>
      </c>
      <c r="E77" s="13"/>
      <c r="F77" s="13"/>
      <c r="G77" s="13"/>
      <c r="H77" s="13"/>
      <c r="I77" s="13"/>
      <c r="J77" s="13"/>
      <c r="K77" s="215"/>
      <c r="L77" s="265"/>
      <c r="M77" s="15"/>
      <c r="N77" s="15"/>
      <c r="O77" s="16"/>
      <c r="P77" s="17">
        <f>D77/C76</f>
        <v>0.7142857142857143</v>
      </c>
      <c r="Q77" s="20">
        <v>77</v>
      </c>
      <c r="R77" s="3">
        <f t="shared" si="44"/>
        <v>0.97468354430379744</v>
      </c>
      <c r="S77" s="5">
        <f t="shared" si="45"/>
        <v>2.5316455696202556E-2</v>
      </c>
      <c r="AA77" s="26" t="s">
        <v>26</v>
      </c>
      <c r="AB77" s="24">
        <f t="shared" si="29"/>
        <v>-2.1052631578947434E-2</v>
      </c>
      <c r="AC77" s="24">
        <f t="shared" si="30"/>
        <v>0.1470588235294118</v>
      </c>
      <c r="AD77" s="24">
        <f t="shared" si="31"/>
        <v>3.8961038961038974E-2</v>
      </c>
      <c r="AE77" s="24">
        <f t="shared" si="32"/>
        <v>3.8461538461538436E-2</v>
      </c>
      <c r="AF77" s="24">
        <f t="shared" si="33"/>
        <v>4.49438202247191E-2</v>
      </c>
      <c r="AG77" s="24">
        <f t="shared" si="34"/>
        <v>4.4776119402985093E-2</v>
      </c>
      <c r="AH77" s="24">
        <f t="shared" si="35"/>
        <v>1.7391304347826098E-2</v>
      </c>
      <c r="AI77" s="24">
        <f t="shared" si="36"/>
        <v>4.3689320388349495E-2</v>
      </c>
      <c r="AJ77" s="24">
        <f t="shared" si="37"/>
        <v>5.7851239669421517E-2</v>
      </c>
      <c r="AK77" s="24">
        <f t="shared" si="38"/>
        <v>-2.1052631578947434E-2</v>
      </c>
      <c r="AL77" s="24">
        <f t="shared" si="39"/>
        <v>3.1007751937984551E-2</v>
      </c>
      <c r="AM77" s="3">
        <f t="shared" si="40"/>
        <v>-2.7522935779816571E-2</v>
      </c>
      <c r="AN77" s="3">
        <f t="shared" si="41"/>
        <v>3.2608695652173947E-2</v>
      </c>
      <c r="AO77" s="3">
        <f t="shared" si="42"/>
        <v>1.041666666666663E-2</v>
      </c>
      <c r="AP77" s="5" t="s">
        <v>28</v>
      </c>
      <c r="AQ77" s="5" t="s">
        <v>28</v>
      </c>
    </row>
    <row r="78" spans="1:43" ht="12.75" customHeight="1" x14ac:dyDescent="0.2">
      <c r="A78" s="207">
        <v>9902</v>
      </c>
      <c r="B78" s="13"/>
      <c r="C78" s="13"/>
      <c r="D78" s="13"/>
      <c r="E78" s="13">
        <v>53</v>
      </c>
      <c r="F78" s="13"/>
      <c r="G78" s="13"/>
      <c r="H78" s="13"/>
      <c r="I78" s="13"/>
      <c r="J78" s="13"/>
      <c r="K78" s="215"/>
      <c r="L78" s="265"/>
      <c r="M78" s="15"/>
      <c r="N78" s="15"/>
      <c r="O78" s="16"/>
      <c r="P78" s="17">
        <f>E78/D77</f>
        <v>0.96363636363636362</v>
      </c>
      <c r="Q78" s="20">
        <v>74</v>
      </c>
      <c r="R78" s="3">
        <f t="shared" si="44"/>
        <v>0.96103896103896103</v>
      </c>
      <c r="S78" s="5">
        <f t="shared" si="45"/>
        <v>3.8961038961038974E-2</v>
      </c>
      <c r="AA78" s="49" t="s">
        <v>27</v>
      </c>
      <c r="AB78" s="24">
        <f t="shared" si="29"/>
        <v>-5.1546391752577359E-2</v>
      </c>
      <c r="AC78" s="24">
        <f t="shared" si="30"/>
        <v>4.5977011494252928E-2</v>
      </c>
      <c r="AD78" s="24">
        <f t="shared" si="31"/>
        <v>-2.7027027027026973E-2</v>
      </c>
      <c r="AE78" s="24">
        <f t="shared" si="32"/>
        <v>1.6000000000000014E-2</v>
      </c>
      <c r="AF78" s="24">
        <f t="shared" si="33"/>
        <v>4.705882352941182E-2</v>
      </c>
      <c r="AG78" s="24">
        <f t="shared" si="34"/>
        <v>6.25E-2</v>
      </c>
      <c r="AH78" s="24">
        <f t="shared" si="35"/>
        <v>6.1946902654867242E-2</v>
      </c>
      <c r="AI78" s="24">
        <f t="shared" si="36"/>
        <v>1.5228426395939132E-2</v>
      </c>
      <c r="AJ78" s="24">
        <f t="shared" si="37"/>
        <v>5.2631578947368474E-2</v>
      </c>
      <c r="AK78" s="24">
        <f t="shared" si="38"/>
        <v>4.123711340206182E-2</v>
      </c>
      <c r="AL78" s="24">
        <f t="shared" si="39"/>
        <v>4.8000000000000043E-2</v>
      </c>
      <c r="AM78" s="3">
        <f t="shared" si="40"/>
        <v>1.7857142857142905E-2</v>
      </c>
      <c r="AN78" s="3">
        <f t="shared" si="41"/>
        <v>6.7415730337078705E-2</v>
      </c>
      <c r="AO78" s="3" t="s">
        <v>28</v>
      </c>
      <c r="AQ78" s="5" t="s">
        <v>28</v>
      </c>
    </row>
    <row r="79" spans="1:43" ht="12.75" customHeight="1" x14ac:dyDescent="0.2">
      <c r="A79" s="30" t="s">
        <v>13</v>
      </c>
      <c r="B79" s="13"/>
      <c r="C79" s="13"/>
      <c r="D79" s="13"/>
      <c r="E79" s="13"/>
      <c r="F79" s="13">
        <v>51</v>
      </c>
      <c r="G79" s="13"/>
      <c r="H79" s="13"/>
      <c r="I79" s="13"/>
      <c r="J79" s="13"/>
      <c r="K79" s="215"/>
      <c r="L79" s="265"/>
      <c r="M79" s="15"/>
      <c r="N79" s="15"/>
      <c r="O79" s="16"/>
      <c r="P79" s="17">
        <f>F79/E78</f>
        <v>0.96226415094339623</v>
      </c>
      <c r="Q79" s="20">
        <v>76</v>
      </c>
      <c r="R79" s="3">
        <f t="shared" si="44"/>
        <v>1.027027027027027</v>
      </c>
      <c r="S79" s="5">
        <f t="shared" si="45"/>
        <v>-2.7027027027026973E-2</v>
      </c>
      <c r="AA79" s="26" t="s">
        <v>29</v>
      </c>
      <c r="AB79" s="24">
        <f t="shared" si="29"/>
        <v>8.8235294117647078E-2</v>
      </c>
      <c r="AC79" s="24">
        <f t="shared" si="30"/>
        <v>1.2048192771084376E-2</v>
      </c>
      <c r="AD79" s="24">
        <f t="shared" si="31"/>
        <v>6.5789473684210509E-2</v>
      </c>
      <c r="AE79" s="24">
        <f t="shared" si="32"/>
        <v>2.4390243902439046E-2</v>
      </c>
      <c r="AF79" s="24">
        <f t="shared" si="33"/>
        <v>3.703703703703709E-2</v>
      </c>
      <c r="AG79" s="24">
        <f t="shared" si="34"/>
        <v>2.5000000000000022E-2</v>
      </c>
      <c r="AH79" s="24">
        <f t="shared" si="35"/>
        <v>2.8301886792452824E-2</v>
      </c>
      <c r="AI79" s="24">
        <f t="shared" si="36"/>
        <v>4.6391752577319534E-2</v>
      </c>
      <c r="AJ79" s="24">
        <f t="shared" si="37"/>
        <v>9.2592592592593004E-3</v>
      </c>
      <c r="AK79" s="24">
        <f t="shared" si="38"/>
        <v>3.2258064516129004E-2</v>
      </c>
      <c r="AL79" s="24">
        <f t="shared" si="39"/>
        <v>8.4033613445377853E-3</v>
      </c>
      <c r="AM79" s="3">
        <f t="shared" si="40"/>
        <v>3.6363636363636376E-2</v>
      </c>
      <c r="AN79" s="3" t="s">
        <v>28</v>
      </c>
      <c r="AO79" s="3"/>
    </row>
    <row r="80" spans="1:43" ht="12.75" customHeight="1" x14ac:dyDescent="0.2">
      <c r="A80" s="30" t="s">
        <v>14</v>
      </c>
      <c r="B80" s="13"/>
      <c r="C80" s="13"/>
      <c r="D80" s="13"/>
      <c r="E80" s="13"/>
      <c r="F80" s="13"/>
      <c r="G80" s="13">
        <v>47</v>
      </c>
      <c r="H80" s="13"/>
      <c r="I80" s="13"/>
      <c r="J80" s="13"/>
      <c r="K80" s="215"/>
      <c r="L80" s="265"/>
      <c r="M80" s="15"/>
      <c r="N80" s="15"/>
      <c r="O80" s="16"/>
      <c r="P80" s="17">
        <f>G80/F79</f>
        <v>0.92156862745098034</v>
      </c>
      <c r="Q80" s="20">
        <v>71</v>
      </c>
      <c r="R80" s="3">
        <f t="shared" si="44"/>
        <v>0.93421052631578949</v>
      </c>
      <c r="S80" s="5">
        <f t="shared" si="45"/>
        <v>6.5789473684210509E-2</v>
      </c>
      <c r="AA80" s="26" t="s">
        <v>30</v>
      </c>
      <c r="AB80" s="24">
        <f t="shared" si="29"/>
        <v>0.11827956989247312</v>
      </c>
      <c r="AC80" s="24">
        <f t="shared" si="30"/>
        <v>2.4390243902439046E-2</v>
      </c>
      <c r="AD80" s="24">
        <f t="shared" si="31"/>
        <v>2.8169014084507005E-2</v>
      </c>
      <c r="AE80" s="24">
        <f t="shared" si="32"/>
        <v>3.3333333333333326E-2</v>
      </c>
      <c r="AF80" s="24">
        <f t="shared" si="33"/>
        <v>6.4102564102564097E-2</v>
      </c>
      <c r="AG80" s="24">
        <f t="shared" si="34"/>
        <v>2.5641025641025661E-2</v>
      </c>
      <c r="AH80" s="24">
        <f t="shared" si="35"/>
        <v>2.9126213592232997E-2</v>
      </c>
      <c r="AI80" s="24">
        <f t="shared" si="36"/>
        <v>1.0810810810810811E-2</v>
      </c>
      <c r="AJ80" s="24">
        <f t="shared" si="37"/>
        <v>9.3457943925233655E-3</v>
      </c>
      <c r="AK80" s="24">
        <f t="shared" si="38"/>
        <v>0</v>
      </c>
      <c r="AL80" s="24">
        <f t="shared" si="39"/>
        <v>3.3898305084745783E-2</v>
      </c>
      <c r="AM80" s="3" t="s">
        <v>28</v>
      </c>
      <c r="AN80" s="3"/>
      <c r="AO80" s="3"/>
    </row>
    <row r="81" spans="1:41" ht="12.75" customHeight="1" x14ac:dyDescent="0.2">
      <c r="A81" s="30" t="s">
        <v>15</v>
      </c>
      <c r="B81" s="13"/>
      <c r="C81" s="13"/>
      <c r="D81" s="13"/>
      <c r="E81" s="13"/>
      <c r="F81" s="13"/>
      <c r="G81" s="13"/>
      <c r="H81" s="13">
        <v>47</v>
      </c>
      <c r="I81" s="13"/>
      <c r="J81" s="13"/>
      <c r="K81" s="215"/>
      <c r="L81" s="265"/>
      <c r="M81" s="15"/>
      <c r="N81" s="15"/>
      <c r="O81" s="16"/>
      <c r="P81" s="17">
        <f>H81/G80</f>
        <v>1</v>
      </c>
      <c r="Q81" s="20">
        <v>69</v>
      </c>
      <c r="R81" s="3">
        <f t="shared" si="44"/>
        <v>0.971830985915493</v>
      </c>
      <c r="S81" s="5">
        <f t="shared" si="45"/>
        <v>2.8169014084507005E-2</v>
      </c>
      <c r="AA81" s="31" t="s">
        <v>31</v>
      </c>
      <c r="AB81" s="24">
        <f t="shared" si="29"/>
        <v>0</v>
      </c>
      <c r="AC81" s="24">
        <f t="shared" si="30"/>
        <v>1.2499999999999956E-2</v>
      </c>
      <c r="AD81" s="24">
        <f t="shared" si="31"/>
        <v>5.7971014492753659E-2</v>
      </c>
      <c r="AE81" s="24">
        <f t="shared" si="32"/>
        <v>2.5862068965517238E-2</v>
      </c>
      <c r="AF81" s="24">
        <f t="shared" si="33"/>
        <v>-2.7397260273972712E-2</v>
      </c>
      <c r="AG81" s="24">
        <f t="shared" si="34"/>
        <v>2.6315789473684181E-2</v>
      </c>
      <c r="AH81" s="24">
        <f t="shared" si="35"/>
        <v>-4.0000000000000036E-2</v>
      </c>
      <c r="AI81" s="24">
        <f t="shared" si="36"/>
        <v>5.464480874316946E-3</v>
      </c>
      <c r="AJ81" s="24">
        <f t="shared" si="37"/>
        <v>1.8867924528301883E-2</v>
      </c>
      <c r="AK81" s="24">
        <f t="shared" si="38"/>
        <v>-1.1111111111111072E-2</v>
      </c>
      <c r="AL81" s="24" t="s">
        <v>28</v>
      </c>
      <c r="AM81" s="3" t="s">
        <v>28</v>
      </c>
      <c r="AN81" s="3"/>
      <c r="AO81" s="3"/>
    </row>
    <row r="82" spans="1:41" ht="12.75" customHeight="1" x14ac:dyDescent="0.2">
      <c r="A82" s="30" t="s">
        <v>16</v>
      </c>
      <c r="B82" s="13"/>
      <c r="C82" s="13"/>
      <c r="D82" s="13"/>
      <c r="E82" s="13"/>
      <c r="F82" s="13"/>
      <c r="G82" s="13"/>
      <c r="H82" s="13"/>
      <c r="I82" s="13">
        <v>47</v>
      </c>
      <c r="J82" s="13"/>
      <c r="K82" s="215"/>
      <c r="L82" s="265"/>
      <c r="M82" s="15"/>
      <c r="N82" s="15"/>
      <c r="O82" s="16"/>
      <c r="P82" s="17">
        <f>I82/H81</f>
        <v>1</v>
      </c>
      <c r="Q82" s="20">
        <v>65</v>
      </c>
      <c r="R82" s="3">
        <f t="shared" si="44"/>
        <v>0.94202898550724634</v>
      </c>
      <c r="S82" s="5">
        <f t="shared" si="45"/>
        <v>5.7971014492753659E-2</v>
      </c>
      <c r="AA82" s="31" t="s">
        <v>32</v>
      </c>
      <c r="AB82" s="24">
        <f t="shared" si="29"/>
        <v>3.6585365853658569E-2</v>
      </c>
      <c r="AC82" s="24">
        <f t="shared" si="30"/>
        <v>3.7974683544303778E-2</v>
      </c>
      <c r="AD82" s="24">
        <f t="shared" si="31"/>
        <v>0</v>
      </c>
      <c r="AE82" s="24">
        <f t="shared" si="32"/>
        <v>8.8495575221239076E-3</v>
      </c>
      <c r="AF82" s="24">
        <f t="shared" si="33"/>
        <v>1.3333333333333308E-2</v>
      </c>
      <c r="AG82" s="24">
        <f t="shared" si="34"/>
        <v>0</v>
      </c>
      <c r="AH82" s="24">
        <f t="shared" si="35"/>
        <v>4.8076923076923128E-2</v>
      </c>
      <c r="AI82" s="24">
        <f t="shared" si="36"/>
        <v>-1.6483516483516425E-2</v>
      </c>
      <c r="AJ82" s="24">
        <f t="shared" si="37"/>
        <v>8.6538461538461564E-2</v>
      </c>
      <c r="AK82" s="24" t="s">
        <v>28</v>
      </c>
      <c r="AL82" s="24" t="s">
        <v>28</v>
      </c>
      <c r="AM82" s="34"/>
      <c r="AN82" s="3"/>
      <c r="AO82" s="3"/>
    </row>
    <row r="83" spans="1:41" ht="12.75" customHeight="1" x14ac:dyDescent="0.2">
      <c r="A83" s="30" t="s">
        <v>17</v>
      </c>
      <c r="B83" s="13"/>
      <c r="C83" s="13"/>
      <c r="D83" s="13"/>
      <c r="E83" s="13"/>
      <c r="F83" s="13"/>
      <c r="G83" s="13"/>
      <c r="H83" s="13"/>
      <c r="I83" s="13"/>
      <c r="J83" s="13">
        <v>47</v>
      </c>
      <c r="K83" s="215"/>
      <c r="L83" s="265">
        <v>41</v>
      </c>
      <c r="M83" s="15"/>
      <c r="N83" s="15"/>
      <c r="O83" s="16"/>
      <c r="P83" s="17">
        <f>J83/I82</f>
        <v>1</v>
      </c>
      <c r="Q83" s="20">
        <v>65</v>
      </c>
      <c r="R83" s="3">
        <f t="shared" si="44"/>
        <v>1</v>
      </c>
      <c r="S83" s="5">
        <f t="shared" si="45"/>
        <v>0</v>
      </c>
      <c r="AA83" s="53"/>
      <c r="AB83" s="3"/>
      <c r="AC83" s="3"/>
      <c r="AD83" s="3"/>
      <c r="AE83" s="34"/>
      <c r="AF83" s="34"/>
      <c r="AG83" s="34"/>
      <c r="AH83" s="34"/>
      <c r="AI83" s="34"/>
      <c r="AJ83" s="34"/>
      <c r="AK83" s="34"/>
      <c r="AL83" s="34"/>
      <c r="AM83" s="34"/>
      <c r="AN83" s="3"/>
      <c r="AO83" s="3"/>
    </row>
    <row r="84" spans="1:41" ht="12.75" customHeight="1" x14ac:dyDescent="0.2">
      <c r="A84" s="30" t="s">
        <v>18</v>
      </c>
      <c r="B84" s="13"/>
      <c r="C84" s="13"/>
      <c r="D84" s="13"/>
      <c r="E84" s="13"/>
      <c r="F84" s="13"/>
      <c r="G84" s="13"/>
      <c r="H84" s="13"/>
      <c r="I84" s="13"/>
      <c r="J84" s="13">
        <v>12</v>
      </c>
      <c r="K84" s="215"/>
      <c r="L84" s="265">
        <v>6</v>
      </c>
      <c r="M84" s="15"/>
      <c r="N84" s="15"/>
      <c r="O84" s="16"/>
      <c r="P84" s="17"/>
      <c r="Q84" s="20">
        <v>15</v>
      </c>
      <c r="R84" s="3">
        <f t="shared" si="44"/>
        <v>0.23076923076923078</v>
      </c>
      <c r="S84" s="5">
        <f t="shared" si="45"/>
        <v>0.76923076923076916</v>
      </c>
      <c r="AA84" s="33"/>
      <c r="AB84" s="3"/>
      <c r="AC84" s="3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"/>
      <c r="AO84" s="3"/>
    </row>
    <row r="85" spans="1:41" ht="12.75" customHeight="1" x14ac:dyDescent="0.2">
      <c r="A85" s="30" t="s">
        <v>19</v>
      </c>
      <c r="B85" s="25"/>
      <c r="C85" s="25"/>
      <c r="D85" s="25"/>
      <c r="E85" s="25"/>
      <c r="F85" s="25"/>
      <c r="G85" s="25"/>
      <c r="H85" s="25"/>
      <c r="I85" s="25"/>
      <c r="J85" s="25">
        <v>3</v>
      </c>
      <c r="K85" s="217">
        <v>10</v>
      </c>
      <c r="L85" s="266">
        <v>11</v>
      </c>
      <c r="M85" s="54"/>
      <c r="N85" s="54"/>
      <c r="O85" s="55"/>
      <c r="P85" s="54"/>
      <c r="Q85" s="20">
        <v>15</v>
      </c>
      <c r="R85" s="3">
        <f t="shared" si="44"/>
        <v>1</v>
      </c>
      <c r="S85" s="5">
        <f t="shared" si="45"/>
        <v>0</v>
      </c>
      <c r="AA85" s="33"/>
      <c r="AB85" s="3"/>
      <c r="AC85" s="3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"/>
      <c r="AO85" s="3"/>
    </row>
    <row r="86" spans="1:41" ht="12.75" customHeight="1" x14ac:dyDescent="0.2">
      <c r="A86" s="30" t="s">
        <v>20</v>
      </c>
      <c r="B86" s="25"/>
      <c r="C86" s="25"/>
      <c r="D86" s="25"/>
      <c r="E86" s="25"/>
      <c r="F86" s="25"/>
      <c r="G86" s="25"/>
      <c r="H86" s="25"/>
      <c r="I86" s="25"/>
      <c r="J86" s="25"/>
      <c r="K86" s="217">
        <v>3</v>
      </c>
      <c r="L86" s="266">
        <v>3</v>
      </c>
      <c r="M86" s="54"/>
      <c r="N86" s="54"/>
      <c r="O86" s="55"/>
      <c r="P86" s="54"/>
      <c r="Q86" s="20">
        <v>5</v>
      </c>
      <c r="R86" s="3">
        <f t="shared" si="44"/>
        <v>0.33333333333333331</v>
      </c>
      <c r="S86" s="5">
        <f t="shared" si="45"/>
        <v>0.66666666666666674</v>
      </c>
      <c r="AA86" s="33"/>
      <c r="AB86" s="3"/>
      <c r="AC86" s="3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"/>
      <c r="AO86" s="3"/>
    </row>
    <row r="87" spans="1:41" ht="12.75" customHeight="1" x14ac:dyDescent="0.2">
      <c r="A87" s="33" t="s">
        <v>21</v>
      </c>
      <c r="B87" s="25"/>
      <c r="C87" s="25"/>
      <c r="D87" s="25"/>
      <c r="E87" s="25"/>
      <c r="F87" s="25"/>
      <c r="G87" s="25"/>
      <c r="H87" s="25"/>
      <c r="I87" s="25"/>
      <c r="J87" s="25"/>
      <c r="K87" s="217">
        <v>1</v>
      </c>
      <c r="L87" s="266"/>
      <c r="M87" s="54"/>
      <c r="N87" s="54"/>
      <c r="O87" s="55"/>
      <c r="P87" s="54"/>
      <c r="Q87" s="20">
        <v>2</v>
      </c>
      <c r="R87" s="3"/>
      <c r="S87" s="5"/>
      <c r="AA87" s="33"/>
      <c r="AB87" s="3"/>
      <c r="AC87" s="3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"/>
      <c r="AO87" s="3"/>
    </row>
    <row r="88" spans="1:41" ht="12.75" customHeight="1" x14ac:dyDescent="0.2">
      <c r="A88" s="33" t="s">
        <v>22</v>
      </c>
      <c r="B88" s="25"/>
      <c r="C88" s="25"/>
      <c r="D88" s="25"/>
      <c r="E88" s="25"/>
      <c r="F88" s="25"/>
      <c r="G88" s="25">
        <v>1</v>
      </c>
      <c r="H88" s="25"/>
      <c r="I88" s="25"/>
      <c r="J88" s="25"/>
      <c r="K88" s="217"/>
      <c r="L88" s="266"/>
      <c r="M88" s="54"/>
      <c r="N88" s="54"/>
      <c r="O88" s="55"/>
      <c r="P88" s="54"/>
      <c r="Q88" s="20">
        <v>1</v>
      </c>
      <c r="R88" s="3"/>
      <c r="S88" s="5"/>
      <c r="AA88" s="33"/>
      <c r="AB88" s="3"/>
      <c r="AC88" s="3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"/>
      <c r="AO88" s="3"/>
    </row>
    <row r="89" spans="1:41" ht="12.75" customHeight="1" x14ac:dyDescent="0.2">
      <c r="A89" s="33" t="s">
        <v>40</v>
      </c>
      <c r="B89" s="25"/>
      <c r="C89" s="25"/>
      <c r="D89" s="25"/>
      <c r="E89" s="25"/>
      <c r="F89" s="25"/>
      <c r="G89" s="25"/>
      <c r="H89" s="25"/>
      <c r="I89" s="25"/>
      <c r="J89" s="25"/>
      <c r="K89" s="217"/>
      <c r="L89" s="266"/>
      <c r="M89" s="54"/>
      <c r="N89" s="54"/>
      <c r="O89" s="55"/>
      <c r="P89" s="54"/>
      <c r="Q89" s="20"/>
      <c r="R89" s="3"/>
      <c r="S89" s="5"/>
      <c r="AA89" s="33"/>
      <c r="AB89" s="3"/>
      <c r="AC89" s="3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"/>
      <c r="AO89" s="3"/>
    </row>
    <row r="90" spans="1:41" ht="12.75" customHeight="1" x14ac:dyDescent="0.2">
      <c r="A90" s="33" t="s">
        <v>41</v>
      </c>
      <c r="B90" s="25"/>
      <c r="C90" s="25"/>
      <c r="D90" s="25"/>
      <c r="E90" s="25"/>
      <c r="F90" s="25"/>
      <c r="G90" s="25"/>
      <c r="H90" s="25"/>
      <c r="I90" s="25"/>
      <c r="J90" s="25">
        <v>1</v>
      </c>
      <c r="K90" s="217"/>
      <c r="L90" s="266"/>
      <c r="M90" s="54"/>
      <c r="N90" s="54"/>
      <c r="O90" s="55"/>
      <c r="P90" s="54"/>
      <c r="Q90" s="20">
        <v>1</v>
      </c>
      <c r="R90" s="3"/>
      <c r="S90" s="5"/>
      <c r="AA90" s="33"/>
      <c r="AB90" s="3"/>
      <c r="AC90" s="3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"/>
      <c r="AO90" s="3"/>
    </row>
    <row r="91" spans="1:41" ht="12.75" customHeight="1" x14ac:dyDescent="0.2">
      <c r="A91" s="33" t="s">
        <v>42</v>
      </c>
      <c r="B91" s="25"/>
      <c r="C91" s="25"/>
      <c r="D91" s="25"/>
      <c r="E91" s="25"/>
      <c r="F91" s="25"/>
      <c r="G91" s="25"/>
      <c r="H91" s="25"/>
      <c r="I91" s="25"/>
      <c r="J91" s="25"/>
      <c r="K91" s="217">
        <v>1</v>
      </c>
      <c r="L91" s="266"/>
      <c r="M91" s="54"/>
      <c r="N91" s="54"/>
      <c r="O91" s="55"/>
      <c r="P91" s="54"/>
      <c r="Q91" s="20">
        <v>1</v>
      </c>
      <c r="R91" s="3"/>
      <c r="S91" s="5"/>
      <c r="AA91" s="33"/>
      <c r="AB91" s="3"/>
      <c r="AC91" s="3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"/>
      <c r="AO91" s="3"/>
    </row>
    <row r="92" spans="1:41" ht="12.75" customHeight="1" x14ac:dyDescent="0.2">
      <c r="A92" s="33" t="s">
        <v>43</v>
      </c>
      <c r="B92" s="25"/>
      <c r="C92" s="25"/>
      <c r="D92" s="25"/>
      <c r="E92" s="25"/>
      <c r="F92" s="25"/>
      <c r="G92" s="25"/>
      <c r="H92" s="25"/>
      <c r="I92" s="25"/>
      <c r="J92" s="25"/>
      <c r="K92" s="217">
        <v>1</v>
      </c>
      <c r="L92" s="266">
        <v>1</v>
      </c>
      <c r="M92" s="54"/>
      <c r="N92" s="54"/>
      <c r="O92" s="55"/>
      <c r="P92" s="54"/>
      <c r="Q92" s="20">
        <v>1</v>
      </c>
      <c r="R92" s="3"/>
      <c r="S92" s="5"/>
      <c r="AA92" s="33"/>
      <c r="AB92" s="3"/>
      <c r="AC92" s="3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"/>
      <c r="AO92" s="3"/>
    </row>
    <row r="93" spans="1:41" ht="12.75" customHeight="1" x14ac:dyDescent="0.2">
      <c r="J93" s="4" t="s">
        <v>46</v>
      </c>
      <c r="K93" s="219"/>
      <c r="L93" s="289">
        <f>SUM(L83:L92)</f>
        <v>62</v>
      </c>
      <c r="M93" s="54">
        <f>L83/B75</f>
        <v>0.41414141414141414</v>
      </c>
      <c r="N93" s="54">
        <f>L93/B75</f>
        <v>0.6262626262626263</v>
      </c>
      <c r="O93" s="54">
        <f>N93-M93</f>
        <v>0.21212121212121215</v>
      </c>
      <c r="P93" s="54"/>
      <c r="Q93" s="6"/>
      <c r="R93" s="6"/>
      <c r="S93" s="5"/>
      <c r="AA93" s="33"/>
      <c r="AB93" s="3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"/>
      <c r="AN93" s="3"/>
      <c r="AO93" s="3"/>
    </row>
    <row r="94" spans="1:41" ht="12.75" customHeight="1" x14ac:dyDescent="0.2">
      <c r="A94" s="323" t="s">
        <v>34</v>
      </c>
      <c r="B94" s="320"/>
      <c r="C94" s="320"/>
      <c r="D94" s="320"/>
      <c r="M94" s="5"/>
      <c r="N94" s="5"/>
      <c r="P94" s="5"/>
      <c r="Q94" s="6"/>
      <c r="R94" s="6"/>
      <c r="S94" s="5"/>
      <c r="AA94" s="25"/>
      <c r="AB94" s="11" t="s">
        <v>47</v>
      </c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2.75" customHeight="1" x14ac:dyDescent="0.2">
      <c r="A95" s="33" t="s">
        <v>35</v>
      </c>
      <c r="B95" s="25">
        <v>18</v>
      </c>
      <c r="M95" s="5"/>
      <c r="N95" s="5"/>
      <c r="P95" s="5"/>
      <c r="Q95" s="6"/>
      <c r="R95" s="6"/>
      <c r="S95" s="5"/>
      <c r="AA95" s="25"/>
      <c r="AB95" s="11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2.75" customHeight="1" x14ac:dyDescent="0.2">
      <c r="A96" s="321" t="s">
        <v>36</v>
      </c>
      <c r="B96" s="320"/>
      <c r="C96" s="320"/>
      <c r="D96" s="320"/>
      <c r="E96" s="320"/>
      <c r="F96" s="320"/>
      <c r="G96" s="320"/>
      <c r="H96" s="41">
        <f>(B95/L93)*100%</f>
        <v>0.29032258064516131</v>
      </c>
      <c r="M96" s="5"/>
      <c r="N96" s="5"/>
      <c r="P96" s="5"/>
      <c r="Q96" s="6"/>
      <c r="R96" s="6"/>
      <c r="S96" s="5"/>
      <c r="AA96" s="25"/>
      <c r="AB96" s="11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53" ht="12.75" customHeight="1" x14ac:dyDescent="0.2">
      <c r="A97" s="208" t="s">
        <v>37</v>
      </c>
      <c r="B97" s="42"/>
      <c r="C97" s="42"/>
      <c r="D97" s="43"/>
      <c r="E97" s="43"/>
      <c r="H97" s="44">
        <f>((L83*9)+(L84*10)+(L85*11)+(L86*12))/L93</f>
        <v>9.4516129032258061</v>
      </c>
      <c r="M97" s="5"/>
      <c r="N97" s="5"/>
      <c r="P97" s="5"/>
      <c r="Q97" s="6"/>
      <c r="R97" s="6"/>
      <c r="S97" s="5"/>
      <c r="AA97" s="25"/>
      <c r="AB97" s="11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53" ht="12.75" customHeight="1" x14ac:dyDescent="0.2">
      <c r="M98" s="5"/>
      <c r="N98" s="5"/>
      <c r="P98" s="5"/>
      <c r="Q98" s="6"/>
      <c r="R98" s="6"/>
      <c r="S98" s="5"/>
      <c r="AA98" s="25"/>
      <c r="AB98" s="11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53" ht="12.75" customHeight="1" x14ac:dyDescent="0.2">
      <c r="M99" s="5"/>
      <c r="N99" s="5"/>
      <c r="P99" s="5"/>
      <c r="Q99" s="6"/>
      <c r="R99" s="6"/>
      <c r="S99" s="5"/>
      <c r="AA99" s="57" t="s">
        <v>12</v>
      </c>
      <c r="AB99" s="58">
        <v>9701</v>
      </c>
      <c r="AC99" s="59">
        <v>9702</v>
      </c>
      <c r="AD99" s="59">
        <v>9801</v>
      </c>
      <c r="AE99" s="59">
        <v>9802</v>
      </c>
      <c r="AF99" s="59">
        <v>9901</v>
      </c>
      <c r="AG99" s="59">
        <v>9902</v>
      </c>
      <c r="AH99" s="60" t="s">
        <v>13</v>
      </c>
      <c r="AI99" s="60" t="s">
        <v>14</v>
      </c>
      <c r="AJ99" s="60" t="s">
        <v>15</v>
      </c>
      <c r="AK99" s="60" t="s">
        <v>16</v>
      </c>
      <c r="AL99" s="60" t="s">
        <v>17</v>
      </c>
      <c r="AM99" s="60" t="s">
        <v>18</v>
      </c>
      <c r="AN99" s="60" t="s">
        <v>19</v>
      </c>
      <c r="AO99" s="60" t="s">
        <v>20</v>
      </c>
      <c r="AP99" s="60" t="s">
        <v>21</v>
      </c>
      <c r="AQ99" s="60" t="s">
        <v>22</v>
      </c>
      <c r="AR99" s="60" t="s">
        <v>40</v>
      </c>
      <c r="AS99" s="60" t="s">
        <v>41</v>
      </c>
      <c r="AT99" s="60" t="s">
        <v>42</v>
      </c>
      <c r="AU99" s="60" t="s">
        <v>43</v>
      </c>
      <c r="AV99" s="60" t="s">
        <v>48</v>
      </c>
      <c r="AW99" s="60" t="s">
        <v>49</v>
      </c>
      <c r="AX99" s="60" t="s">
        <v>50</v>
      </c>
      <c r="AY99" s="60" t="s">
        <v>51</v>
      </c>
      <c r="AZ99" s="60" t="s">
        <v>52</v>
      </c>
      <c r="BA99" s="60" t="s">
        <v>53</v>
      </c>
    </row>
    <row r="100" spans="1:53" ht="12.75" customHeight="1" x14ac:dyDescent="0.3">
      <c r="A100" s="209" t="s">
        <v>54</v>
      </c>
      <c r="D100" s="61" t="s">
        <v>55</v>
      </c>
      <c r="M100" s="5"/>
      <c r="N100" s="5"/>
      <c r="P100" s="5"/>
      <c r="Q100" s="6"/>
      <c r="R100" s="6"/>
      <c r="S100" s="5"/>
      <c r="AA100" s="62" t="s">
        <v>24</v>
      </c>
      <c r="AB100" s="63">
        <f>Q20/Q18</f>
        <v>0.61290322580645162</v>
      </c>
      <c r="AC100" s="63">
        <f>Q47/Q45</f>
        <v>0.84297520661157022</v>
      </c>
      <c r="AD100" s="63">
        <f>Q77/Q75</f>
        <v>0.77777777777777779</v>
      </c>
      <c r="AE100" s="63">
        <f>Q105/Q103</f>
        <v>0.86092715231788075</v>
      </c>
      <c r="AF100" s="63">
        <f>Q131/Q129</f>
        <v>0.7946428571428571</v>
      </c>
      <c r="AG100" s="63">
        <f>Q157/Q155</f>
        <v>0.77456647398843925</v>
      </c>
      <c r="AH100" s="63">
        <f>Q183/Q181</f>
        <v>0.70121951219512191</v>
      </c>
      <c r="AI100" s="63">
        <f>Q206/Q204</f>
        <v>0.85477178423236511</v>
      </c>
      <c r="AJ100" s="63">
        <f>Q231/Q229</f>
        <v>0.77564102564102566</v>
      </c>
      <c r="AK100" s="63">
        <f>Q254/Q252</f>
        <v>0.80508474576271183</v>
      </c>
      <c r="AL100" s="63">
        <f>Q276/Q274</f>
        <v>0.87755102040816324</v>
      </c>
      <c r="AM100" s="63">
        <f>Q298/Q296</f>
        <v>0.872</v>
      </c>
      <c r="AN100" s="63">
        <f>Q317/Q315</f>
        <v>0.80701754385964908</v>
      </c>
      <c r="AO100" s="63">
        <f>Q336/Q334</f>
        <v>0.93203883495145634</v>
      </c>
      <c r="AP100" s="63">
        <f>Q354/Q352</f>
        <v>0.96078431372549022</v>
      </c>
      <c r="AQ100" s="63">
        <f>Q374/Q372</f>
        <v>0.96478873239436624</v>
      </c>
      <c r="AR100" s="63">
        <f>Q392/Q390</f>
        <v>0.97938144329896903</v>
      </c>
      <c r="AS100" s="63">
        <f>Q411/Q409</f>
        <v>0.95652173913043481</v>
      </c>
      <c r="AT100" s="63">
        <f>Q430/Q428</f>
        <v>0.92553191489361697</v>
      </c>
      <c r="AU100" s="63">
        <f>Q448/Q446</f>
        <v>0.97938144329896903</v>
      </c>
      <c r="AV100" s="63">
        <f>Q467/Q465</f>
        <v>0.9358974358974359</v>
      </c>
      <c r="AW100" s="63">
        <f>Q485/Q483</f>
        <v>0.95238095238095233</v>
      </c>
      <c r="AX100" s="63">
        <f>Q503/Q501</f>
        <v>0.98750000000000004</v>
      </c>
      <c r="AY100" s="63">
        <f>Q525/Q523</f>
        <v>0.92592592592592593</v>
      </c>
      <c r="AZ100" s="63">
        <f>Q543/Q541</f>
        <v>0.83333333333333337</v>
      </c>
      <c r="BA100" s="63">
        <f>Q563/Q561</f>
        <v>0.88461538461538458</v>
      </c>
    </row>
    <row r="101" spans="1:53" ht="25.5" customHeight="1" x14ac:dyDescent="0.2">
      <c r="B101" s="319" t="s">
        <v>1</v>
      </c>
      <c r="C101" s="320"/>
      <c r="D101" s="320"/>
      <c r="E101" s="320"/>
      <c r="F101" s="320"/>
      <c r="G101" s="320"/>
      <c r="H101" s="320"/>
      <c r="I101" s="320"/>
      <c r="J101" s="320"/>
      <c r="K101" s="214"/>
      <c r="M101" s="7" t="s">
        <v>2</v>
      </c>
      <c r="N101" s="7" t="s">
        <v>3</v>
      </c>
      <c r="O101" s="8" t="s">
        <v>4</v>
      </c>
      <c r="P101" s="7" t="s">
        <v>5</v>
      </c>
      <c r="Q101" s="9" t="s">
        <v>6</v>
      </c>
      <c r="R101" s="9" t="s">
        <v>7</v>
      </c>
      <c r="S101" s="10" t="s">
        <v>8</v>
      </c>
      <c r="T101" s="322" t="s">
        <v>4</v>
      </c>
      <c r="U101" s="320"/>
      <c r="AA101" s="4" t="s">
        <v>56</v>
      </c>
      <c r="AB101" s="64">
        <f>SUM(AB100:AK100)/10</f>
        <v>0.78005097614762009</v>
      </c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53" ht="12.75" customHeight="1" x14ac:dyDescent="0.2">
      <c r="A102" s="206" t="s">
        <v>9</v>
      </c>
      <c r="B102" s="13">
        <v>1</v>
      </c>
      <c r="C102" s="13">
        <v>2</v>
      </c>
      <c r="D102" s="13">
        <v>3</v>
      </c>
      <c r="E102" s="13">
        <v>4</v>
      </c>
      <c r="F102" s="13">
        <v>5</v>
      </c>
      <c r="G102" s="13">
        <v>6</v>
      </c>
      <c r="H102" s="13">
        <v>7</v>
      </c>
      <c r="I102" s="13">
        <v>8</v>
      </c>
      <c r="J102" s="13">
        <v>9</v>
      </c>
      <c r="K102" s="215">
        <v>10</v>
      </c>
      <c r="L102" s="146" t="s">
        <v>10</v>
      </c>
      <c r="M102" s="47"/>
      <c r="N102" s="15"/>
      <c r="O102" s="16"/>
      <c r="P102" s="17"/>
      <c r="Q102" s="6"/>
      <c r="R102" s="6"/>
      <c r="S102" s="5"/>
      <c r="AA102" s="4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3"/>
      <c r="AO102" s="3"/>
    </row>
    <row r="103" spans="1:53" ht="12.75" customHeight="1" x14ac:dyDescent="0.2">
      <c r="A103" s="207">
        <v>9802</v>
      </c>
      <c r="B103" s="13">
        <v>151</v>
      </c>
      <c r="C103" s="13"/>
      <c r="D103" s="13"/>
      <c r="E103" s="13"/>
      <c r="F103" s="13"/>
      <c r="G103" s="13"/>
      <c r="H103" s="13"/>
      <c r="I103" s="13"/>
      <c r="J103" s="13"/>
      <c r="K103" s="215"/>
      <c r="L103" s="265"/>
      <c r="M103" s="47"/>
      <c r="N103" s="15"/>
      <c r="O103" s="16"/>
      <c r="P103" s="17"/>
      <c r="Q103" s="20">
        <f>B103</f>
        <v>151</v>
      </c>
      <c r="R103" s="6"/>
      <c r="S103" s="5"/>
      <c r="T103" s="4">
        <v>9701</v>
      </c>
      <c r="U103" s="5">
        <f>O34</f>
        <v>0.19354838709677419</v>
      </c>
      <c r="AA103" s="25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53" ht="12.75" customHeight="1" x14ac:dyDescent="0.2">
      <c r="A104" s="207">
        <v>9901</v>
      </c>
      <c r="B104" s="13"/>
      <c r="C104" s="13">
        <v>130</v>
      </c>
      <c r="D104" s="13"/>
      <c r="E104" s="13"/>
      <c r="F104" s="13"/>
      <c r="G104" s="13"/>
      <c r="H104" s="13"/>
      <c r="I104" s="13"/>
      <c r="J104" s="13"/>
      <c r="K104" s="215"/>
      <c r="L104" s="265"/>
      <c r="M104" s="47"/>
      <c r="N104" s="15"/>
      <c r="O104" s="16"/>
      <c r="P104" s="17">
        <f>C104/B103</f>
        <v>0.86092715231788075</v>
      </c>
      <c r="Q104" s="20">
        <v>131</v>
      </c>
      <c r="R104" s="3">
        <f t="shared" ref="R104:R113" si="46">Q104/Q103</f>
        <v>0.86754966887417218</v>
      </c>
      <c r="S104" s="5">
        <f t="shared" ref="S104:S113" si="47">100%-R104</f>
        <v>0.13245033112582782</v>
      </c>
      <c r="T104" s="4">
        <v>9702</v>
      </c>
      <c r="U104" s="5">
        <f>O64</f>
        <v>0.19834710743801659</v>
      </c>
      <c r="AA104" s="25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53" ht="12.75" customHeight="1" x14ac:dyDescent="0.2">
      <c r="A105" s="207">
        <v>9902</v>
      </c>
      <c r="B105" s="13"/>
      <c r="C105" s="13"/>
      <c r="D105" s="13">
        <v>114</v>
      </c>
      <c r="E105" s="13"/>
      <c r="F105" s="13"/>
      <c r="G105" s="13"/>
      <c r="H105" s="13"/>
      <c r="I105" s="13"/>
      <c r="J105" s="13"/>
      <c r="K105" s="215"/>
      <c r="L105" s="265"/>
      <c r="M105" s="47"/>
      <c r="N105" s="15"/>
      <c r="O105" s="16"/>
      <c r="P105" s="17">
        <f>D105/C104</f>
        <v>0.87692307692307692</v>
      </c>
      <c r="Q105" s="20">
        <v>130</v>
      </c>
      <c r="R105" s="3">
        <f t="shared" si="46"/>
        <v>0.99236641221374045</v>
      </c>
      <c r="S105" s="5">
        <f t="shared" si="47"/>
        <v>7.6335877862595547E-3</v>
      </c>
      <c r="T105" s="4">
        <v>9801</v>
      </c>
      <c r="U105" s="5">
        <f>O93</f>
        <v>0.21212121212121215</v>
      </c>
      <c r="AA105" s="25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53" ht="12.75" customHeight="1" x14ac:dyDescent="0.2">
      <c r="A106" s="30" t="s">
        <v>13</v>
      </c>
      <c r="B106" s="13"/>
      <c r="C106" s="13"/>
      <c r="D106" s="13"/>
      <c r="E106" s="13">
        <v>109</v>
      </c>
      <c r="F106" s="13"/>
      <c r="G106" s="13"/>
      <c r="H106" s="13"/>
      <c r="I106" s="13"/>
      <c r="J106" s="13"/>
      <c r="K106" s="215"/>
      <c r="L106" s="265"/>
      <c r="M106" s="47"/>
      <c r="N106" s="15"/>
      <c r="O106" s="16"/>
      <c r="P106" s="17">
        <f>E106/D105</f>
        <v>0.95614035087719296</v>
      </c>
      <c r="Q106" s="20">
        <v>125</v>
      </c>
      <c r="R106" s="3">
        <f t="shared" si="46"/>
        <v>0.96153846153846156</v>
      </c>
      <c r="S106" s="5">
        <f t="shared" si="47"/>
        <v>3.8461538461538436E-2</v>
      </c>
      <c r="T106" s="4">
        <v>9802</v>
      </c>
      <c r="U106" s="5">
        <f>O119</f>
        <v>0.15231788079470193</v>
      </c>
      <c r="AA106" s="33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"/>
      <c r="AO106" s="3"/>
    </row>
    <row r="107" spans="1:53" ht="12.75" customHeight="1" x14ac:dyDescent="0.2">
      <c r="A107" s="30" t="s">
        <v>14</v>
      </c>
      <c r="B107" s="13"/>
      <c r="C107" s="13"/>
      <c r="D107" s="13"/>
      <c r="E107" s="13"/>
      <c r="F107" s="13">
        <v>93</v>
      </c>
      <c r="G107" s="13"/>
      <c r="H107" s="13"/>
      <c r="I107" s="13"/>
      <c r="J107" s="13"/>
      <c r="K107" s="215"/>
      <c r="L107" s="265"/>
      <c r="M107" s="47"/>
      <c r="N107" s="15"/>
      <c r="O107" s="16"/>
      <c r="P107" s="17">
        <f>F107/E106</f>
        <v>0.85321100917431192</v>
      </c>
      <c r="Q107" s="20">
        <v>123</v>
      </c>
      <c r="R107" s="3">
        <f t="shared" si="46"/>
        <v>0.98399999999999999</v>
      </c>
      <c r="S107" s="5">
        <f t="shared" si="47"/>
        <v>1.6000000000000014E-2</v>
      </c>
      <c r="T107" s="4">
        <v>9901</v>
      </c>
      <c r="U107" s="5">
        <f>O145</f>
        <v>4.4642857142857095E-2</v>
      </c>
      <c r="AA107" s="33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"/>
      <c r="AO107" s="3"/>
    </row>
    <row r="108" spans="1:53" ht="12.75" customHeight="1" x14ac:dyDescent="0.2">
      <c r="A108" s="30" t="s">
        <v>15</v>
      </c>
      <c r="B108" s="13"/>
      <c r="C108" s="13"/>
      <c r="D108" s="13"/>
      <c r="E108" s="13"/>
      <c r="F108" s="13"/>
      <c r="G108" s="13">
        <v>93</v>
      </c>
      <c r="H108" s="13"/>
      <c r="I108" s="13"/>
      <c r="J108" s="13"/>
      <c r="K108" s="215"/>
      <c r="L108" s="265"/>
      <c r="M108" s="47"/>
      <c r="N108" s="15"/>
      <c r="O108" s="16"/>
      <c r="P108" s="17">
        <f>G108/F107</f>
        <v>1</v>
      </c>
      <c r="Q108" s="20">
        <v>120</v>
      </c>
      <c r="R108" s="3">
        <f t="shared" si="46"/>
        <v>0.97560975609756095</v>
      </c>
      <c r="S108" s="5">
        <f t="shared" si="47"/>
        <v>2.4390243902439046E-2</v>
      </c>
      <c r="T108" s="4">
        <v>9902</v>
      </c>
      <c r="U108" s="5">
        <f>O170</f>
        <v>0.10982658959537578</v>
      </c>
      <c r="AA108" s="33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"/>
      <c r="AO108" s="3"/>
    </row>
    <row r="109" spans="1:53" ht="12.75" customHeight="1" x14ac:dyDescent="0.2">
      <c r="A109" s="30" t="s">
        <v>16</v>
      </c>
      <c r="B109" s="13"/>
      <c r="C109" s="13"/>
      <c r="D109" s="13"/>
      <c r="E109" s="13"/>
      <c r="F109" s="13"/>
      <c r="G109" s="13"/>
      <c r="H109" s="13">
        <v>91</v>
      </c>
      <c r="I109" s="13"/>
      <c r="J109" s="13"/>
      <c r="K109" s="215"/>
      <c r="L109" s="265"/>
      <c r="M109" s="47"/>
      <c r="N109" s="15"/>
      <c r="O109" s="16"/>
      <c r="P109" s="17">
        <f>H109/G108</f>
        <v>0.978494623655914</v>
      </c>
      <c r="Q109" s="20">
        <v>116</v>
      </c>
      <c r="R109" s="3">
        <f t="shared" si="46"/>
        <v>0.96666666666666667</v>
      </c>
      <c r="S109" s="5">
        <f t="shared" si="47"/>
        <v>3.3333333333333326E-2</v>
      </c>
      <c r="T109" s="31" t="s">
        <v>13</v>
      </c>
      <c r="U109" s="5">
        <f>O197</f>
        <v>9.7560975609756073E-2</v>
      </c>
      <c r="AA109" s="33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"/>
      <c r="AO109" s="3"/>
    </row>
    <row r="110" spans="1:53" ht="12.75" customHeight="1" x14ac:dyDescent="0.2">
      <c r="A110" s="30" t="s">
        <v>17</v>
      </c>
      <c r="B110" s="13"/>
      <c r="C110" s="13"/>
      <c r="D110" s="13"/>
      <c r="E110" s="13"/>
      <c r="F110" s="13"/>
      <c r="G110" s="13"/>
      <c r="H110" s="13"/>
      <c r="I110" s="13">
        <v>90</v>
      </c>
      <c r="J110" s="13"/>
      <c r="K110" s="215"/>
      <c r="L110" s="265"/>
      <c r="M110" s="47"/>
      <c r="N110" s="15"/>
      <c r="O110" s="16"/>
      <c r="P110" s="17">
        <f>I110/H109</f>
        <v>0.98901098901098905</v>
      </c>
      <c r="Q110" s="20">
        <v>113</v>
      </c>
      <c r="R110" s="3">
        <f t="shared" si="46"/>
        <v>0.97413793103448276</v>
      </c>
      <c r="S110" s="5">
        <f t="shared" si="47"/>
        <v>2.5862068965517238E-2</v>
      </c>
      <c r="T110" s="31" t="s">
        <v>14</v>
      </c>
      <c r="U110" s="5">
        <f>O221</f>
        <v>0.15352697095435686</v>
      </c>
      <c r="AA110" s="33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"/>
      <c r="AO110" s="3"/>
    </row>
    <row r="111" spans="1:53" ht="12.75" customHeight="1" x14ac:dyDescent="0.2">
      <c r="A111" s="30" t="s">
        <v>18</v>
      </c>
      <c r="B111" s="13"/>
      <c r="C111" s="13"/>
      <c r="D111" s="13"/>
      <c r="E111" s="13"/>
      <c r="F111" s="13"/>
      <c r="G111" s="13"/>
      <c r="H111" s="13"/>
      <c r="I111" s="13"/>
      <c r="J111" s="13">
        <v>90</v>
      </c>
      <c r="K111" s="215"/>
      <c r="L111" s="265"/>
      <c r="M111" s="47"/>
      <c r="N111" s="15"/>
      <c r="O111" s="16"/>
      <c r="P111" s="17">
        <f>J111/I110</f>
        <v>1</v>
      </c>
      <c r="Q111" s="20">
        <v>112</v>
      </c>
      <c r="R111" s="3">
        <f t="shared" si="46"/>
        <v>0.99115044247787609</v>
      </c>
      <c r="S111" s="5">
        <f t="shared" si="47"/>
        <v>8.8495575221239076E-3</v>
      </c>
      <c r="T111" s="31" t="s">
        <v>15</v>
      </c>
      <c r="U111" s="5">
        <f>O244</f>
        <v>0.11538461538461536</v>
      </c>
      <c r="AA111" s="33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"/>
      <c r="AO111" s="3"/>
    </row>
    <row r="112" spans="1:53" ht="12.75" customHeight="1" x14ac:dyDescent="0.2">
      <c r="A112" s="30" t="s">
        <v>19</v>
      </c>
      <c r="K112" s="217">
        <v>80</v>
      </c>
      <c r="L112" s="266">
        <v>71</v>
      </c>
      <c r="M112" s="5"/>
      <c r="N112" s="5"/>
      <c r="P112" s="5">
        <f>K112/J111</f>
        <v>0.88888888888888884</v>
      </c>
      <c r="Q112" s="20">
        <v>100</v>
      </c>
      <c r="R112" s="3">
        <f t="shared" si="46"/>
        <v>0.8928571428571429</v>
      </c>
      <c r="S112" s="5">
        <f t="shared" si="47"/>
        <v>0.1071428571428571</v>
      </c>
      <c r="T112" s="32" t="s">
        <v>16</v>
      </c>
      <c r="U112" s="5">
        <f>O270</f>
        <v>0.10169491525423724</v>
      </c>
      <c r="AA112" s="25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2.75" customHeight="1" x14ac:dyDescent="0.2">
      <c r="A113" s="30" t="s">
        <v>20</v>
      </c>
      <c r="K113" s="217">
        <v>17</v>
      </c>
      <c r="L113" s="265">
        <v>14</v>
      </c>
      <c r="M113" s="5"/>
      <c r="N113" s="5"/>
      <c r="P113" s="5"/>
      <c r="Q113" s="20">
        <v>27</v>
      </c>
      <c r="R113" s="3">
        <f t="shared" si="46"/>
        <v>0.27</v>
      </c>
      <c r="S113" s="5">
        <f t="shared" si="47"/>
        <v>0.73</v>
      </c>
      <c r="AA113" s="25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2.75" customHeight="1" x14ac:dyDescent="0.2">
      <c r="A114" s="33" t="s">
        <v>21</v>
      </c>
      <c r="K114" s="217">
        <v>6</v>
      </c>
      <c r="L114" s="265">
        <v>3</v>
      </c>
      <c r="M114" s="5"/>
      <c r="N114" s="5"/>
      <c r="P114" s="5"/>
      <c r="Q114" s="20">
        <v>9</v>
      </c>
      <c r="R114" s="3"/>
      <c r="S114" s="5"/>
      <c r="AA114" s="25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2.75" customHeight="1" x14ac:dyDescent="0.2">
      <c r="A115" s="33" t="s">
        <v>22</v>
      </c>
      <c r="K115" s="217">
        <v>6</v>
      </c>
      <c r="L115" s="266">
        <v>5</v>
      </c>
      <c r="M115" s="5"/>
      <c r="N115" s="5"/>
      <c r="P115" s="5"/>
      <c r="Q115" s="20">
        <v>8</v>
      </c>
      <c r="R115" s="3"/>
      <c r="S115" s="5"/>
      <c r="AA115" s="25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2.75" customHeight="1" x14ac:dyDescent="0.2">
      <c r="A116" s="33" t="s">
        <v>40</v>
      </c>
      <c r="L116" s="266"/>
      <c r="M116" s="5"/>
      <c r="N116" s="5"/>
      <c r="P116" s="5"/>
      <c r="Q116" s="20"/>
      <c r="R116" s="3"/>
      <c r="S116" s="5"/>
      <c r="AA116" s="25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2.75" customHeight="1" x14ac:dyDescent="0.2">
      <c r="A117" s="33" t="s">
        <v>41</v>
      </c>
      <c r="K117" s="217">
        <v>1</v>
      </c>
      <c r="L117" s="266"/>
      <c r="M117" s="5"/>
      <c r="N117" s="5"/>
      <c r="P117" s="5"/>
      <c r="Q117" s="20"/>
      <c r="R117" s="3"/>
      <c r="S117" s="5"/>
      <c r="AA117" s="25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customHeight="1" x14ac:dyDescent="0.2">
      <c r="A118" s="33" t="s">
        <v>42</v>
      </c>
      <c r="I118" s="25">
        <v>1</v>
      </c>
      <c r="K118" s="217">
        <v>1</v>
      </c>
      <c r="L118" s="266">
        <v>1</v>
      </c>
      <c r="M118" s="5"/>
      <c r="N118" s="5"/>
      <c r="P118" s="5"/>
      <c r="Q118" s="20">
        <v>2</v>
      </c>
      <c r="R118" s="3"/>
      <c r="S118" s="5"/>
      <c r="AA118" s="25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2.75" customHeight="1" x14ac:dyDescent="0.2">
      <c r="K119" s="219" t="s">
        <v>46</v>
      </c>
      <c r="L119" s="267">
        <f>SUM(L112:L118)</f>
        <v>94</v>
      </c>
      <c r="M119" s="5">
        <f>L112/B103</f>
        <v>0.47019867549668876</v>
      </c>
      <c r="N119" s="5">
        <f>L119/B103</f>
        <v>0.62251655629139069</v>
      </c>
      <c r="O119" s="5">
        <f>N119-M119</f>
        <v>0.15231788079470193</v>
      </c>
      <c r="P119" s="5"/>
      <c r="Q119" s="6"/>
      <c r="R119" s="6"/>
      <c r="S119" s="5"/>
      <c r="AA119" s="25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2.75" customHeight="1" x14ac:dyDescent="0.2">
      <c r="K120" s="219"/>
      <c r="M120" s="5"/>
      <c r="N120" s="5"/>
      <c r="O120" s="5"/>
      <c r="P120" s="5"/>
      <c r="Q120" s="6"/>
      <c r="R120" s="6"/>
      <c r="S120" s="5"/>
      <c r="AA120" s="25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2.75" customHeight="1" x14ac:dyDescent="0.2">
      <c r="A121" s="323" t="s">
        <v>34</v>
      </c>
      <c r="B121" s="320"/>
      <c r="C121" s="320"/>
      <c r="D121" s="320"/>
      <c r="K121" s="219"/>
      <c r="M121" s="5"/>
      <c r="N121" s="5"/>
      <c r="O121" s="5"/>
      <c r="P121" s="5"/>
      <c r="Q121" s="6"/>
      <c r="R121" s="6"/>
      <c r="S121" s="5"/>
      <c r="AA121" s="25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2.75" customHeight="1" x14ac:dyDescent="0.2">
      <c r="A122" s="33" t="s">
        <v>35</v>
      </c>
      <c r="B122" s="25">
        <v>14</v>
      </c>
      <c r="K122" s="219"/>
      <c r="M122" s="5"/>
      <c r="N122" s="5"/>
      <c r="O122" s="5"/>
      <c r="P122" s="5"/>
      <c r="Q122" s="6"/>
      <c r="R122" s="6"/>
      <c r="S122" s="5"/>
      <c r="AA122" s="25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2.75" customHeight="1" x14ac:dyDescent="0.2">
      <c r="A123" s="321" t="s">
        <v>36</v>
      </c>
      <c r="B123" s="320"/>
      <c r="C123" s="320"/>
      <c r="D123" s="320"/>
      <c r="E123" s="320"/>
      <c r="F123" s="320"/>
      <c r="G123" s="320"/>
      <c r="H123" s="41">
        <f>(B122/L119)*100%</f>
        <v>0.14893617021276595</v>
      </c>
      <c r="K123" s="219"/>
      <c r="M123" s="5"/>
      <c r="N123" s="5"/>
      <c r="O123" s="5"/>
      <c r="P123" s="5"/>
      <c r="Q123" s="6"/>
      <c r="R123" s="6"/>
      <c r="S123" s="5"/>
      <c r="AA123" s="25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2.75" customHeight="1" x14ac:dyDescent="0.2">
      <c r="A124" s="208" t="s">
        <v>37</v>
      </c>
      <c r="B124" s="42"/>
      <c r="C124" s="42"/>
      <c r="D124" s="43"/>
      <c r="E124" s="43"/>
      <c r="H124" s="44">
        <f>((L112*10)+(L113*11)+(L114*12)+(L115*13))/L119</f>
        <v>10.26595744680851</v>
      </c>
      <c r="K124" s="219"/>
      <c r="M124" s="5"/>
      <c r="N124" s="5"/>
      <c r="O124" s="5"/>
      <c r="P124" s="5"/>
      <c r="Q124" s="6"/>
      <c r="R124" s="6"/>
      <c r="S124" s="5"/>
      <c r="AA124" s="25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2.75" customHeight="1" x14ac:dyDescent="0.2">
      <c r="A125" s="199"/>
      <c r="B125" s="40"/>
      <c r="C125" s="40"/>
      <c r="D125" s="40"/>
      <c r="E125" s="40"/>
      <c r="F125" s="40"/>
      <c r="G125" s="40"/>
      <c r="H125" s="41"/>
      <c r="K125" s="219"/>
      <c r="M125" s="5"/>
      <c r="N125" s="5"/>
      <c r="O125" s="5"/>
      <c r="P125" s="5"/>
      <c r="Q125" s="6"/>
      <c r="R125" s="6"/>
      <c r="S125" s="5"/>
      <c r="AA125" s="25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2.75" customHeight="1" x14ac:dyDescent="0.3">
      <c r="A126" s="209" t="s">
        <v>57</v>
      </c>
      <c r="M126" s="5"/>
      <c r="N126" s="5"/>
      <c r="P126" s="5"/>
      <c r="Q126" s="6"/>
      <c r="R126" s="6"/>
      <c r="S126" s="5"/>
      <c r="AA126" s="51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3"/>
      <c r="AO126" s="3"/>
    </row>
    <row r="127" spans="1:41" ht="25.5" customHeight="1" x14ac:dyDescent="0.2">
      <c r="B127" s="319" t="s">
        <v>1</v>
      </c>
      <c r="C127" s="320"/>
      <c r="D127" s="320"/>
      <c r="E127" s="320"/>
      <c r="F127" s="320"/>
      <c r="G127" s="320"/>
      <c r="H127" s="320"/>
      <c r="I127" s="320"/>
      <c r="J127" s="320"/>
      <c r="K127" s="214"/>
      <c r="M127" s="7" t="s">
        <v>2</v>
      </c>
      <c r="N127" s="7" t="s">
        <v>3</v>
      </c>
      <c r="O127" s="8" t="s">
        <v>4</v>
      </c>
      <c r="P127" s="7" t="s">
        <v>5</v>
      </c>
      <c r="Q127" s="9" t="s">
        <v>6</v>
      </c>
      <c r="R127" s="9" t="s">
        <v>7</v>
      </c>
      <c r="S127" s="10" t="s">
        <v>8</v>
      </c>
      <c r="AA127" s="25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2.75" customHeight="1" x14ac:dyDescent="0.2">
      <c r="A128" s="206" t="s">
        <v>9</v>
      </c>
      <c r="B128" s="13">
        <v>1</v>
      </c>
      <c r="C128" s="13">
        <v>2</v>
      </c>
      <c r="D128" s="13">
        <v>3</v>
      </c>
      <c r="E128" s="13">
        <v>4</v>
      </c>
      <c r="F128" s="13">
        <v>5</v>
      </c>
      <c r="G128" s="13">
        <v>6</v>
      </c>
      <c r="H128" s="13">
        <v>7</v>
      </c>
      <c r="I128" s="13">
        <v>8</v>
      </c>
      <c r="J128" s="13">
        <v>9</v>
      </c>
      <c r="K128" s="215">
        <v>10</v>
      </c>
      <c r="L128" s="146" t="s">
        <v>10</v>
      </c>
      <c r="M128" s="47"/>
      <c r="N128" s="15"/>
      <c r="O128" s="16"/>
      <c r="P128" s="17"/>
      <c r="Q128" s="6"/>
      <c r="R128" s="6"/>
      <c r="S128" s="5"/>
      <c r="AA128" s="4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3"/>
      <c r="AO128" s="3"/>
    </row>
    <row r="129" spans="1:41" ht="12.75" customHeight="1" x14ac:dyDescent="0.2">
      <c r="A129" s="207">
        <v>9901</v>
      </c>
      <c r="B129" s="13">
        <v>112</v>
      </c>
      <c r="C129" s="13"/>
      <c r="D129" s="13"/>
      <c r="E129" s="13"/>
      <c r="F129" s="13"/>
      <c r="G129" s="13"/>
      <c r="H129" s="13"/>
      <c r="I129" s="13"/>
      <c r="J129" s="13"/>
      <c r="K129" s="215"/>
      <c r="L129" s="265"/>
      <c r="M129" s="47"/>
      <c r="N129" s="15"/>
      <c r="O129" s="16"/>
      <c r="P129" s="17"/>
      <c r="Q129" s="20">
        <f>B129</f>
        <v>112</v>
      </c>
      <c r="R129" s="6"/>
      <c r="S129" s="5"/>
      <c r="AA129" s="25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2.75" customHeight="1" x14ac:dyDescent="0.2">
      <c r="A130" s="207">
        <v>9902</v>
      </c>
      <c r="B130" s="13"/>
      <c r="C130" s="13">
        <v>89</v>
      </c>
      <c r="D130" s="13"/>
      <c r="E130" s="13"/>
      <c r="F130" s="13"/>
      <c r="G130" s="13"/>
      <c r="H130" s="13"/>
      <c r="I130" s="13"/>
      <c r="J130" s="13"/>
      <c r="K130" s="215"/>
      <c r="L130" s="265"/>
      <c r="M130" s="47"/>
      <c r="N130" s="15"/>
      <c r="O130" s="16"/>
      <c r="P130" s="17">
        <f>C130/B129</f>
        <v>0.7946428571428571</v>
      </c>
      <c r="Q130" s="20">
        <v>89</v>
      </c>
      <c r="R130" s="3">
        <f t="shared" ref="R130:R138" si="48">Q130/Q129</f>
        <v>0.7946428571428571</v>
      </c>
      <c r="S130" s="5">
        <f t="shared" ref="S130:S138" si="49">100%-R130</f>
        <v>0.2053571428571429</v>
      </c>
      <c r="AA130" s="25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2.75" customHeight="1" x14ac:dyDescent="0.2">
      <c r="A131" s="30" t="s">
        <v>13</v>
      </c>
      <c r="B131" s="13"/>
      <c r="C131" s="13"/>
      <c r="D131" s="13">
        <v>80</v>
      </c>
      <c r="E131" s="13"/>
      <c r="F131" s="13"/>
      <c r="G131" s="13"/>
      <c r="H131" s="13"/>
      <c r="I131" s="13"/>
      <c r="J131" s="13"/>
      <c r="K131" s="215"/>
      <c r="L131" s="265"/>
      <c r="M131" s="47"/>
      <c r="N131" s="15"/>
      <c r="O131" s="16"/>
      <c r="P131" s="17">
        <f>D131/C130</f>
        <v>0.898876404494382</v>
      </c>
      <c r="Q131" s="20">
        <v>89</v>
      </c>
      <c r="R131" s="3">
        <f t="shared" si="48"/>
        <v>1</v>
      </c>
      <c r="S131" s="5">
        <f t="shared" si="49"/>
        <v>0</v>
      </c>
      <c r="AA131" s="33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"/>
      <c r="AO131" s="3"/>
    </row>
    <row r="132" spans="1:41" ht="12.75" customHeight="1" x14ac:dyDescent="0.2">
      <c r="A132" s="30" t="s">
        <v>14</v>
      </c>
      <c r="B132" s="13"/>
      <c r="C132" s="13"/>
      <c r="D132" s="13"/>
      <c r="E132" s="13">
        <v>75</v>
      </c>
      <c r="F132" s="13"/>
      <c r="G132" s="13"/>
      <c r="H132" s="13"/>
      <c r="I132" s="13"/>
      <c r="J132" s="13"/>
      <c r="K132" s="215"/>
      <c r="L132" s="265"/>
      <c r="M132" s="47"/>
      <c r="N132" s="15"/>
      <c r="O132" s="16"/>
      <c r="P132" s="17">
        <f>E132/D131</f>
        <v>0.9375</v>
      </c>
      <c r="Q132" s="20">
        <v>85</v>
      </c>
      <c r="R132" s="3">
        <f t="shared" si="48"/>
        <v>0.9550561797752809</v>
      </c>
      <c r="S132" s="5">
        <f t="shared" si="49"/>
        <v>4.49438202247191E-2</v>
      </c>
      <c r="AA132" s="33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"/>
      <c r="AO132" s="3"/>
    </row>
    <row r="133" spans="1:41" ht="12.75" customHeight="1" x14ac:dyDescent="0.2">
      <c r="A133" s="30" t="s">
        <v>15</v>
      </c>
      <c r="B133" s="13"/>
      <c r="C133" s="13"/>
      <c r="D133" s="13"/>
      <c r="E133" s="13"/>
      <c r="F133" s="13">
        <v>75</v>
      </c>
      <c r="G133" s="13"/>
      <c r="H133" s="13"/>
      <c r="I133" s="13"/>
      <c r="J133" s="13"/>
      <c r="K133" s="215"/>
      <c r="L133" s="265"/>
      <c r="M133" s="47"/>
      <c r="N133" s="15"/>
      <c r="O133" s="16"/>
      <c r="P133" s="17">
        <f>F133/E132</f>
        <v>1</v>
      </c>
      <c r="Q133" s="20">
        <v>81</v>
      </c>
      <c r="R133" s="3">
        <f t="shared" si="48"/>
        <v>0.95294117647058818</v>
      </c>
      <c r="S133" s="5">
        <f t="shared" si="49"/>
        <v>4.705882352941182E-2</v>
      </c>
      <c r="AA133" s="33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"/>
      <c r="AO133" s="3"/>
    </row>
    <row r="134" spans="1:41" ht="12.75" customHeight="1" x14ac:dyDescent="0.2">
      <c r="A134" s="30" t="s">
        <v>16</v>
      </c>
      <c r="B134" s="13"/>
      <c r="C134" s="13"/>
      <c r="D134" s="13"/>
      <c r="E134" s="13"/>
      <c r="F134" s="13"/>
      <c r="G134" s="13">
        <v>72</v>
      </c>
      <c r="H134" s="13"/>
      <c r="I134" s="13"/>
      <c r="J134" s="13"/>
      <c r="K134" s="215"/>
      <c r="L134" s="265"/>
      <c r="M134" s="47"/>
      <c r="N134" s="15"/>
      <c r="O134" s="16"/>
      <c r="P134" s="17">
        <f>G134/F133</f>
        <v>0.96</v>
      </c>
      <c r="Q134" s="20">
        <v>78</v>
      </c>
      <c r="R134" s="3">
        <f t="shared" si="48"/>
        <v>0.96296296296296291</v>
      </c>
      <c r="S134" s="5">
        <f t="shared" si="49"/>
        <v>3.703703703703709E-2</v>
      </c>
      <c r="AA134" s="33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"/>
      <c r="AO134" s="3"/>
    </row>
    <row r="135" spans="1:41" ht="12.75" customHeight="1" x14ac:dyDescent="0.2">
      <c r="A135" s="30" t="s">
        <v>17</v>
      </c>
      <c r="B135" s="13"/>
      <c r="C135" s="13"/>
      <c r="D135" s="13"/>
      <c r="E135" s="13"/>
      <c r="F135" s="13"/>
      <c r="G135" s="13"/>
      <c r="H135" s="13">
        <v>69</v>
      </c>
      <c r="I135" s="13"/>
      <c r="J135" s="13"/>
      <c r="K135" s="215"/>
      <c r="L135" s="265"/>
      <c r="M135" s="47"/>
      <c r="N135" s="15"/>
      <c r="O135" s="16"/>
      <c r="P135" s="17">
        <f>H135/G134</f>
        <v>0.95833333333333337</v>
      </c>
      <c r="Q135" s="20">
        <v>73</v>
      </c>
      <c r="R135" s="3">
        <f t="shared" si="48"/>
        <v>0.9358974358974359</v>
      </c>
      <c r="S135" s="5">
        <f t="shared" si="49"/>
        <v>6.4102564102564097E-2</v>
      </c>
      <c r="AA135" s="33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"/>
      <c r="AO135" s="3"/>
    </row>
    <row r="136" spans="1:41" ht="12.75" customHeight="1" x14ac:dyDescent="0.2">
      <c r="A136" s="30" t="s">
        <v>18</v>
      </c>
      <c r="B136" s="13"/>
      <c r="C136" s="13"/>
      <c r="D136" s="13"/>
      <c r="E136" s="13"/>
      <c r="F136" s="13"/>
      <c r="G136" s="13"/>
      <c r="H136" s="13"/>
      <c r="I136" s="13">
        <v>68</v>
      </c>
      <c r="J136" s="13"/>
      <c r="K136" s="215"/>
      <c r="L136" s="265"/>
      <c r="M136" s="47"/>
      <c r="N136" s="15"/>
      <c r="O136" s="16"/>
      <c r="P136" s="17">
        <f>I136/H135</f>
        <v>0.98550724637681164</v>
      </c>
      <c r="Q136" s="20">
        <v>75</v>
      </c>
      <c r="R136" s="3">
        <f t="shared" si="48"/>
        <v>1.0273972602739727</v>
      </c>
      <c r="S136" s="5">
        <f t="shared" si="49"/>
        <v>-2.7397260273972712E-2</v>
      </c>
      <c r="AA136" s="33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"/>
      <c r="AO136" s="3"/>
    </row>
    <row r="137" spans="1:41" ht="12.75" customHeight="1" x14ac:dyDescent="0.2">
      <c r="A137" s="30" t="s">
        <v>19</v>
      </c>
      <c r="J137" s="25">
        <v>62</v>
      </c>
      <c r="L137" s="265">
        <v>4</v>
      </c>
      <c r="M137" s="5"/>
      <c r="N137" s="5"/>
      <c r="P137" s="5">
        <f>J137/I136</f>
        <v>0.91176470588235292</v>
      </c>
      <c r="Q137" s="20">
        <v>74</v>
      </c>
      <c r="R137" s="3">
        <f t="shared" si="48"/>
        <v>0.98666666666666669</v>
      </c>
      <c r="S137" s="5">
        <f t="shared" si="49"/>
        <v>1.3333333333333308E-2</v>
      </c>
      <c r="AA137" s="25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2.75" customHeight="1" x14ac:dyDescent="0.2">
      <c r="A138" s="30" t="s">
        <v>20</v>
      </c>
      <c r="K138" s="217">
        <v>64</v>
      </c>
      <c r="L138" s="265">
        <v>59</v>
      </c>
      <c r="M138" s="5"/>
      <c r="N138" s="5"/>
      <c r="P138" s="5">
        <f>K138/J137</f>
        <v>1.032258064516129</v>
      </c>
      <c r="Q138" s="20">
        <v>71</v>
      </c>
      <c r="R138" s="3">
        <f t="shared" si="48"/>
        <v>0.95945945945945943</v>
      </c>
      <c r="S138" s="5">
        <f t="shared" si="49"/>
        <v>4.0540540540540571E-2</v>
      </c>
      <c r="AA138" s="25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2.75" customHeight="1" x14ac:dyDescent="0.2">
      <c r="A139" s="33" t="s">
        <v>21</v>
      </c>
      <c r="K139" s="217">
        <v>5</v>
      </c>
      <c r="L139" s="265">
        <v>3</v>
      </c>
      <c r="M139" s="5"/>
      <c r="N139" s="5"/>
      <c r="P139" s="5"/>
      <c r="Q139" s="20">
        <v>12</v>
      </c>
      <c r="R139" s="3"/>
      <c r="S139" s="5"/>
      <c r="AA139" s="25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2.75" customHeight="1" x14ac:dyDescent="0.2">
      <c r="A140" s="33" t="s">
        <v>22</v>
      </c>
      <c r="K140" s="217">
        <v>3</v>
      </c>
      <c r="L140" s="266">
        <v>2</v>
      </c>
      <c r="M140" s="5"/>
      <c r="N140" s="5"/>
      <c r="P140" s="5"/>
      <c r="Q140" s="20">
        <v>6</v>
      </c>
      <c r="R140" s="3"/>
      <c r="S140" s="5"/>
      <c r="AA140" s="25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2.75" customHeight="1" x14ac:dyDescent="0.2">
      <c r="A141" s="33" t="s">
        <v>40</v>
      </c>
      <c r="L141" s="266"/>
      <c r="M141" s="5"/>
      <c r="N141" s="5"/>
      <c r="P141" s="5"/>
      <c r="Q141" s="20"/>
      <c r="R141" s="3"/>
      <c r="S141" s="5"/>
      <c r="AA141" s="25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2.75" customHeight="1" x14ac:dyDescent="0.2">
      <c r="A142" s="33" t="s">
        <v>41</v>
      </c>
      <c r="K142" s="217">
        <v>7</v>
      </c>
      <c r="L142" s="266"/>
      <c r="M142" s="5"/>
      <c r="N142" s="5"/>
      <c r="P142" s="5"/>
      <c r="Q142" s="20">
        <v>8</v>
      </c>
      <c r="R142" s="3"/>
      <c r="S142" s="5"/>
      <c r="AA142" s="25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2.75" customHeight="1" x14ac:dyDescent="0.2">
      <c r="A143" s="33" t="s">
        <v>42</v>
      </c>
      <c r="F143" s="25">
        <v>1</v>
      </c>
      <c r="L143" s="266"/>
      <c r="M143" s="5"/>
      <c r="N143" s="5"/>
      <c r="P143" s="5"/>
      <c r="Q143" s="20">
        <v>1</v>
      </c>
      <c r="R143" s="3"/>
      <c r="S143" s="5"/>
      <c r="AA143" s="25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2.75" customHeight="1" x14ac:dyDescent="0.2">
      <c r="A144" s="33" t="s">
        <v>43</v>
      </c>
      <c r="G144" s="25">
        <v>1</v>
      </c>
      <c r="L144" s="266"/>
      <c r="M144" s="5"/>
      <c r="N144" s="5"/>
      <c r="P144" s="5"/>
      <c r="Q144" s="20">
        <v>1</v>
      </c>
      <c r="R144" s="3"/>
      <c r="S144" s="5"/>
      <c r="AA144" s="25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2.75" customHeight="1" x14ac:dyDescent="0.2">
      <c r="A145" s="33"/>
      <c r="L145" s="267">
        <f>SUM(L137:L140)</f>
        <v>68</v>
      </c>
      <c r="M145" s="5">
        <f>(L137+L138)/B129</f>
        <v>0.5625</v>
      </c>
      <c r="N145" s="5">
        <f>L145/B129</f>
        <v>0.6071428571428571</v>
      </c>
      <c r="O145" s="5">
        <f>N145-M145</f>
        <v>4.4642857142857095E-2</v>
      </c>
      <c r="P145" s="5"/>
      <c r="Q145" s="6"/>
      <c r="R145" s="3"/>
      <c r="S145" s="5"/>
      <c r="AA145" s="25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2.75" customHeight="1" x14ac:dyDescent="0.2">
      <c r="A146" s="33"/>
      <c r="M146" s="5"/>
      <c r="N146" s="5"/>
      <c r="P146" s="5"/>
      <c r="Q146" s="6"/>
      <c r="R146" s="3"/>
      <c r="S146" s="5"/>
      <c r="AA146" s="25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2.75" customHeight="1" x14ac:dyDescent="0.2">
      <c r="A147" s="323" t="s">
        <v>34</v>
      </c>
      <c r="B147" s="320"/>
      <c r="C147" s="320"/>
      <c r="D147" s="320"/>
      <c r="L147" s="267">
        <f>SUM(L137:L146)</f>
        <v>136</v>
      </c>
      <c r="M147" s="5"/>
      <c r="N147" s="5"/>
      <c r="P147" s="5"/>
      <c r="Q147" s="6"/>
      <c r="R147" s="3"/>
      <c r="S147" s="5"/>
      <c r="AA147" s="25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2.75" customHeight="1" x14ac:dyDescent="0.2">
      <c r="A148" s="33" t="s">
        <v>35</v>
      </c>
      <c r="B148" s="25">
        <v>8</v>
      </c>
      <c r="M148" s="5"/>
      <c r="N148" s="5"/>
      <c r="P148" s="5"/>
      <c r="Q148" s="6"/>
      <c r="R148" s="3"/>
      <c r="S148" s="5"/>
      <c r="AA148" s="25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2.75" customHeight="1" x14ac:dyDescent="0.2">
      <c r="A149" s="321" t="s">
        <v>36</v>
      </c>
      <c r="B149" s="320"/>
      <c r="C149" s="320"/>
      <c r="D149" s="320"/>
      <c r="E149" s="320"/>
      <c r="F149" s="320"/>
      <c r="G149" s="320"/>
      <c r="H149" s="41">
        <f>(B148/L147)*100%</f>
        <v>5.8823529411764705E-2</v>
      </c>
      <c r="M149" s="5"/>
      <c r="N149" s="5"/>
      <c r="P149" s="5"/>
      <c r="Q149" s="6"/>
      <c r="R149" s="3"/>
      <c r="S149" s="5"/>
      <c r="AA149" s="25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2.75" customHeight="1" x14ac:dyDescent="0.2">
      <c r="A150" s="208" t="s">
        <v>37</v>
      </c>
      <c r="B150" s="42"/>
      <c r="C150" s="42"/>
      <c r="D150" s="43"/>
      <c r="E150" s="43"/>
      <c r="H150" s="44">
        <f>((L137*9)+(L138*10)+(L139*11)+(L140*12))/L145</f>
        <v>10.044117647058824</v>
      </c>
      <c r="M150" s="5"/>
      <c r="N150" s="5"/>
      <c r="P150" s="5"/>
      <c r="Q150" s="6"/>
      <c r="R150" s="3"/>
      <c r="S150" s="5"/>
      <c r="AA150" s="25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2.75" customHeight="1" x14ac:dyDescent="0.2">
      <c r="A151" s="33"/>
      <c r="M151" s="5"/>
      <c r="N151" s="5"/>
      <c r="P151" s="5"/>
      <c r="Q151" s="6"/>
      <c r="R151" s="3"/>
      <c r="S151" s="5"/>
      <c r="AA151" s="25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2.75" customHeight="1" x14ac:dyDescent="0.3">
      <c r="A152" s="209" t="s">
        <v>58</v>
      </c>
      <c r="M152" s="5"/>
      <c r="N152" s="5"/>
      <c r="P152" s="5"/>
      <c r="Q152" s="6"/>
      <c r="R152" s="6"/>
      <c r="S152" s="5"/>
      <c r="AA152" s="51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3"/>
      <c r="AO152" s="3"/>
    </row>
    <row r="153" spans="1:41" ht="25.5" customHeight="1" x14ac:dyDescent="0.2">
      <c r="B153" s="319" t="s">
        <v>1</v>
      </c>
      <c r="C153" s="320"/>
      <c r="D153" s="320"/>
      <c r="E153" s="320"/>
      <c r="F153" s="320"/>
      <c r="G153" s="320"/>
      <c r="H153" s="320"/>
      <c r="I153" s="320"/>
      <c r="J153" s="320"/>
      <c r="K153" s="214"/>
      <c r="M153" s="7" t="s">
        <v>2</v>
      </c>
      <c r="N153" s="7" t="s">
        <v>3</v>
      </c>
      <c r="O153" s="8" t="s">
        <v>4</v>
      </c>
      <c r="P153" s="7" t="s">
        <v>5</v>
      </c>
      <c r="Q153" s="9" t="s">
        <v>6</v>
      </c>
      <c r="R153" s="9" t="s">
        <v>7</v>
      </c>
      <c r="S153" s="10" t="s">
        <v>8</v>
      </c>
      <c r="AA153" s="25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2.75" customHeight="1" x14ac:dyDescent="0.2">
      <c r="A154" s="206" t="s">
        <v>9</v>
      </c>
      <c r="B154" s="13">
        <v>1</v>
      </c>
      <c r="C154" s="13">
        <v>2</v>
      </c>
      <c r="D154" s="13">
        <v>3</v>
      </c>
      <c r="E154" s="13">
        <v>4</v>
      </c>
      <c r="F154" s="13">
        <v>5</v>
      </c>
      <c r="G154" s="13">
        <v>6</v>
      </c>
      <c r="H154" s="13">
        <v>7</v>
      </c>
      <c r="I154" s="13">
        <v>8</v>
      </c>
      <c r="J154" s="13">
        <v>9</v>
      </c>
      <c r="K154" s="215">
        <v>10</v>
      </c>
      <c r="L154" s="146" t="s">
        <v>10</v>
      </c>
      <c r="M154" s="47"/>
      <c r="N154" s="15"/>
      <c r="O154" s="16"/>
      <c r="P154" s="17"/>
      <c r="Q154" s="6"/>
      <c r="R154" s="6"/>
      <c r="S154" s="5"/>
      <c r="AA154" s="4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3"/>
      <c r="AO154" s="3"/>
    </row>
    <row r="155" spans="1:41" ht="12.75" customHeight="1" x14ac:dyDescent="0.2">
      <c r="A155" s="207">
        <v>9902</v>
      </c>
      <c r="B155" s="13">
        <v>173</v>
      </c>
      <c r="C155" s="13"/>
      <c r="D155" s="13"/>
      <c r="E155" s="13"/>
      <c r="F155" s="13"/>
      <c r="G155" s="13"/>
      <c r="H155" s="13"/>
      <c r="I155" s="13"/>
      <c r="J155" s="13"/>
      <c r="K155" s="215"/>
      <c r="L155" s="265"/>
      <c r="M155" s="47"/>
      <c r="N155" s="15"/>
      <c r="O155" s="16"/>
      <c r="P155" s="17"/>
      <c r="Q155" s="20">
        <f>B155</f>
        <v>173</v>
      </c>
      <c r="R155" s="6"/>
      <c r="S155" s="5"/>
      <c r="AA155" s="25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2.75" customHeight="1" x14ac:dyDescent="0.2">
      <c r="A156" s="30" t="s">
        <v>13</v>
      </c>
      <c r="B156" s="13"/>
      <c r="C156" s="13">
        <v>140</v>
      </c>
      <c r="D156" s="13"/>
      <c r="E156" s="13"/>
      <c r="F156" s="13"/>
      <c r="G156" s="13"/>
      <c r="H156" s="13"/>
      <c r="I156" s="13"/>
      <c r="J156" s="13"/>
      <c r="K156" s="215"/>
      <c r="L156" s="265"/>
      <c r="M156" s="47"/>
      <c r="N156" s="15"/>
      <c r="O156" s="16"/>
      <c r="P156" s="17">
        <f>C156/B155</f>
        <v>0.80924855491329484</v>
      </c>
      <c r="Q156" s="20">
        <v>154</v>
      </c>
      <c r="R156" s="3">
        <f t="shared" ref="R156:R163" si="50">Q156/Q155</f>
        <v>0.89017341040462428</v>
      </c>
      <c r="S156" s="5">
        <f t="shared" ref="S156:S163" si="51">100%-R156</f>
        <v>0.10982658959537572</v>
      </c>
      <c r="AA156" s="33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"/>
      <c r="AO156" s="3"/>
    </row>
    <row r="157" spans="1:41" ht="12.75" customHeight="1" x14ac:dyDescent="0.2">
      <c r="A157" s="30" t="s">
        <v>14</v>
      </c>
      <c r="B157" s="13"/>
      <c r="C157" s="13"/>
      <c r="D157" s="13">
        <v>112</v>
      </c>
      <c r="E157" s="13"/>
      <c r="F157" s="13"/>
      <c r="G157" s="13"/>
      <c r="H157" s="13"/>
      <c r="I157" s="13"/>
      <c r="J157" s="13"/>
      <c r="K157" s="215"/>
      <c r="L157" s="265"/>
      <c r="M157" s="47"/>
      <c r="N157" s="15"/>
      <c r="O157" s="16"/>
      <c r="P157" s="17">
        <f>D157/C156</f>
        <v>0.8</v>
      </c>
      <c r="Q157" s="20">
        <v>134</v>
      </c>
      <c r="R157" s="3">
        <f t="shared" si="50"/>
        <v>0.87012987012987009</v>
      </c>
      <c r="S157" s="5">
        <f t="shared" si="51"/>
        <v>0.12987012987012991</v>
      </c>
      <c r="AA157" s="33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"/>
      <c r="AO157" s="3"/>
    </row>
    <row r="158" spans="1:41" ht="12.75" customHeight="1" x14ac:dyDescent="0.2">
      <c r="A158" s="30" t="s">
        <v>15</v>
      </c>
      <c r="B158" s="13"/>
      <c r="C158" s="13"/>
      <c r="D158" s="13"/>
      <c r="E158" s="13">
        <v>109</v>
      </c>
      <c r="F158" s="13"/>
      <c r="G158" s="13"/>
      <c r="H158" s="13"/>
      <c r="I158" s="13"/>
      <c r="J158" s="13"/>
      <c r="K158" s="215"/>
      <c r="L158" s="265"/>
      <c r="M158" s="47"/>
      <c r="N158" s="15"/>
      <c r="O158" s="16"/>
      <c r="P158" s="17">
        <f>E158/D157</f>
        <v>0.9732142857142857</v>
      </c>
      <c r="Q158" s="20">
        <v>128</v>
      </c>
      <c r="R158" s="3">
        <f t="shared" si="50"/>
        <v>0.95522388059701491</v>
      </c>
      <c r="S158" s="5">
        <f t="shared" si="51"/>
        <v>4.4776119402985093E-2</v>
      </c>
      <c r="AA158" s="33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"/>
      <c r="AO158" s="3"/>
    </row>
    <row r="159" spans="1:41" ht="12.75" customHeight="1" x14ac:dyDescent="0.2">
      <c r="A159" s="30" t="s">
        <v>16</v>
      </c>
      <c r="B159" s="13"/>
      <c r="C159" s="13"/>
      <c r="D159" s="13"/>
      <c r="E159" s="13"/>
      <c r="F159" s="13">
        <v>98</v>
      </c>
      <c r="G159" s="13"/>
      <c r="H159" s="13"/>
      <c r="I159" s="13"/>
      <c r="J159" s="13"/>
      <c r="K159" s="215"/>
      <c r="L159" s="265"/>
      <c r="M159" s="47"/>
      <c r="N159" s="15"/>
      <c r="O159" s="16"/>
      <c r="P159" s="17">
        <f>F159/E158</f>
        <v>0.8990825688073395</v>
      </c>
      <c r="Q159" s="20">
        <v>120</v>
      </c>
      <c r="R159" s="3">
        <f t="shared" si="50"/>
        <v>0.9375</v>
      </c>
      <c r="S159" s="5">
        <f t="shared" si="51"/>
        <v>6.25E-2</v>
      </c>
      <c r="AA159" s="33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"/>
      <c r="AO159" s="3"/>
    </row>
    <row r="160" spans="1:41" ht="12.75" customHeight="1" x14ac:dyDescent="0.2">
      <c r="A160" s="30" t="s">
        <v>17</v>
      </c>
      <c r="B160" s="13"/>
      <c r="C160" s="13"/>
      <c r="D160" s="13"/>
      <c r="E160" s="13"/>
      <c r="F160" s="13"/>
      <c r="G160" s="13">
        <v>94</v>
      </c>
      <c r="H160" s="13"/>
      <c r="I160" s="13"/>
      <c r="J160" s="13"/>
      <c r="K160" s="215"/>
      <c r="L160" s="265"/>
      <c r="M160" s="47"/>
      <c r="N160" s="15"/>
      <c r="O160" s="16"/>
      <c r="P160" s="17">
        <f>G160/F159</f>
        <v>0.95918367346938771</v>
      </c>
      <c r="Q160" s="20">
        <v>117</v>
      </c>
      <c r="R160" s="3">
        <f t="shared" si="50"/>
        <v>0.97499999999999998</v>
      </c>
      <c r="S160" s="5">
        <f t="shared" si="51"/>
        <v>2.5000000000000022E-2</v>
      </c>
      <c r="AA160" s="33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"/>
      <c r="AO160" s="3"/>
    </row>
    <row r="161" spans="1:41" ht="12.75" customHeight="1" x14ac:dyDescent="0.2">
      <c r="A161" s="30" t="s">
        <v>18</v>
      </c>
      <c r="B161" s="13"/>
      <c r="C161" s="13"/>
      <c r="D161" s="13"/>
      <c r="E161" s="13"/>
      <c r="F161" s="13"/>
      <c r="G161" s="13"/>
      <c r="H161" s="13">
        <v>90</v>
      </c>
      <c r="I161" s="13"/>
      <c r="J161" s="13"/>
      <c r="K161" s="215"/>
      <c r="L161" s="265"/>
      <c r="M161" s="47"/>
      <c r="N161" s="15"/>
      <c r="O161" s="16"/>
      <c r="P161" s="17">
        <f>H161/G160</f>
        <v>0.95744680851063835</v>
      </c>
      <c r="Q161" s="20">
        <v>114</v>
      </c>
      <c r="R161" s="3">
        <f t="shared" si="50"/>
        <v>0.97435897435897434</v>
      </c>
      <c r="S161" s="5">
        <f t="shared" si="51"/>
        <v>2.5641025641025661E-2</v>
      </c>
      <c r="AA161" s="33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"/>
      <c r="AO161" s="3"/>
    </row>
    <row r="162" spans="1:41" ht="12.75" customHeight="1" x14ac:dyDescent="0.2">
      <c r="A162" s="30" t="s">
        <v>19</v>
      </c>
      <c r="I162" s="25">
        <v>89</v>
      </c>
      <c r="L162" s="265">
        <v>1</v>
      </c>
      <c r="M162" s="5"/>
      <c r="N162" s="5"/>
      <c r="P162" s="5">
        <f>I162/H161</f>
        <v>0.98888888888888893</v>
      </c>
      <c r="Q162" s="20">
        <v>111</v>
      </c>
      <c r="R162" s="3">
        <f t="shared" si="50"/>
        <v>0.97368421052631582</v>
      </c>
      <c r="S162" s="5">
        <f t="shared" si="51"/>
        <v>2.6315789473684181E-2</v>
      </c>
      <c r="AA162" s="25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2.75" customHeight="1" x14ac:dyDescent="0.2">
      <c r="A163" s="30" t="s">
        <v>20</v>
      </c>
      <c r="J163" s="25">
        <v>89</v>
      </c>
      <c r="L163" s="265"/>
      <c r="M163" s="5"/>
      <c r="N163" s="5"/>
      <c r="P163" s="5">
        <f>J163/I162</f>
        <v>1</v>
      </c>
      <c r="Q163" s="20">
        <v>111</v>
      </c>
      <c r="R163" s="3">
        <f t="shared" si="50"/>
        <v>1</v>
      </c>
      <c r="S163" s="5">
        <f t="shared" si="51"/>
        <v>0</v>
      </c>
      <c r="AA163" s="25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2.75" customHeight="1" x14ac:dyDescent="0.2">
      <c r="A164" s="33" t="s">
        <v>21</v>
      </c>
      <c r="K164" s="217">
        <v>89</v>
      </c>
      <c r="L164" s="265">
        <v>84</v>
      </c>
      <c r="M164" s="5"/>
      <c r="N164" s="5"/>
      <c r="P164" s="5"/>
      <c r="Q164" s="20">
        <v>112</v>
      </c>
      <c r="R164" s="3"/>
      <c r="S164" s="5"/>
      <c r="AA164" s="25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2.75" customHeight="1" x14ac:dyDescent="0.2">
      <c r="A165" s="33" t="s">
        <v>22</v>
      </c>
      <c r="K165" s="217">
        <v>11</v>
      </c>
      <c r="L165" s="266">
        <v>9</v>
      </c>
      <c r="M165" s="5"/>
      <c r="N165" s="5"/>
      <c r="P165" s="5"/>
      <c r="Q165" s="20">
        <v>25</v>
      </c>
      <c r="R165" s="3"/>
      <c r="S165" s="5"/>
      <c r="AA165" s="25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2.75" customHeight="1" x14ac:dyDescent="0.2">
      <c r="A166" s="33" t="s">
        <v>40</v>
      </c>
      <c r="L166" s="266">
        <v>5</v>
      </c>
      <c r="M166" s="5"/>
      <c r="N166" s="5"/>
      <c r="P166" s="5"/>
      <c r="Q166" s="20"/>
      <c r="R166" s="3"/>
      <c r="S166" s="5"/>
      <c r="AA166" s="25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2.75" customHeight="1" x14ac:dyDescent="0.2">
      <c r="A167" s="33" t="s">
        <v>41</v>
      </c>
      <c r="K167" s="217">
        <v>6</v>
      </c>
      <c r="L167" s="266">
        <v>2</v>
      </c>
      <c r="M167" s="5"/>
      <c r="N167" s="5"/>
      <c r="P167" s="5"/>
      <c r="Q167" s="20">
        <v>9</v>
      </c>
      <c r="R167" s="3"/>
      <c r="S167" s="5"/>
      <c r="AA167" s="25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2.75" customHeight="1" x14ac:dyDescent="0.2">
      <c r="A168" s="33" t="s">
        <v>42</v>
      </c>
      <c r="K168" s="217">
        <v>4</v>
      </c>
      <c r="L168" s="266">
        <v>2</v>
      </c>
      <c r="M168" s="5"/>
      <c r="N168" s="5"/>
      <c r="P168" s="5"/>
      <c r="Q168" s="20">
        <v>6</v>
      </c>
      <c r="R168" s="3"/>
      <c r="S168" s="5"/>
      <c r="AA168" s="25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2.75" customHeight="1" x14ac:dyDescent="0.2">
      <c r="A169" s="33" t="s">
        <v>43</v>
      </c>
      <c r="K169" s="217">
        <v>2</v>
      </c>
      <c r="L169" s="266">
        <v>1</v>
      </c>
      <c r="M169" s="5"/>
      <c r="N169" s="5"/>
      <c r="P169" s="5"/>
      <c r="Q169" s="20">
        <v>3</v>
      </c>
      <c r="R169" s="3"/>
      <c r="S169" s="5"/>
      <c r="AA169" s="25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2.75" customHeight="1" x14ac:dyDescent="0.2">
      <c r="A170" s="33"/>
      <c r="L170" s="267">
        <f>SUM(L162:L169)</f>
        <v>104</v>
      </c>
      <c r="M170" s="5">
        <f>(L162+L164)/B155</f>
        <v>0.4913294797687861</v>
      </c>
      <c r="N170" s="5">
        <f>L170/B155</f>
        <v>0.60115606936416188</v>
      </c>
      <c r="O170" s="5">
        <f>N170-M170</f>
        <v>0.10982658959537578</v>
      </c>
      <c r="P170" s="5"/>
      <c r="Q170" s="6"/>
      <c r="R170" s="3"/>
      <c r="S170" s="5"/>
      <c r="AA170" s="25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2.75" customHeight="1" x14ac:dyDescent="0.2">
      <c r="M171" s="5"/>
      <c r="N171" s="5"/>
      <c r="P171" s="5"/>
      <c r="Q171" s="6"/>
      <c r="R171" s="6"/>
      <c r="S171" s="5"/>
      <c r="AA171" s="25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2.75" customHeight="1" x14ac:dyDescent="0.2">
      <c r="A172" s="323" t="s">
        <v>34</v>
      </c>
      <c r="B172" s="320"/>
      <c r="C172" s="320"/>
      <c r="D172" s="320"/>
      <c r="K172" s="217" t="s">
        <v>59</v>
      </c>
      <c r="L172" s="267">
        <f>SUM(L162:L171)</f>
        <v>208</v>
      </c>
      <c r="M172" s="5"/>
      <c r="N172" s="5"/>
      <c r="P172" s="5"/>
      <c r="Q172" s="6"/>
      <c r="R172" s="6"/>
      <c r="S172" s="5"/>
      <c r="AA172" s="25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2.75" customHeight="1" x14ac:dyDescent="0.2">
      <c r="A173" s="33" t="s">
        <v>35</v>
      </c>
      <c r="B173" s="25">
        <v>5</v>
      </c>
      <c r="M173" s="5"/>
      <c r="N173" s="5"/>
      <c r="P173" s="5"/>
      <c r="Q173" s="6"/>
      <c r="R173" s="6"/>
      <c r="S173" s="5"/>
      <c r="AA173" s="25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2.75" customHeight="1" x14ac:dyDescent="0.2">
      <c r="A174" s="321" t="s">
        <v>36</v>
      </c>
      <c r="B174" s="320"/>
      <c r="C174" s="320"/>
      <c r="D174" s="320"/>
      <c r="E174" s="320"/>
      <c r="F174" s="320"/>
      <c r="G174" s="320"/>
      <c r="H174" s="41">
        <f>(B173/L172)*100%</f>
        <v>2.403846153846154E-2</v>
      </c>
      <c r="M174" s="5"/>
      <c r="N174" s="5"/>
      <c r="P174" s="5"/>
      <c r="Q174" s="65">
        <f>B155+B181</f>
        <v>337</v>
      </c>
      <c r="R174" s="65">
        <f>L164+L162+L189+L190</f>
        <v>163</v>
      </c>
      <c r="S174" s="66">
        <f>R174/Q174</f>
        <v>0.48367952522255192</v>
      </c>
      <c r="AA174" s="25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2.75" customHeight="1" x14ac:dyDescent="0.2">
      <c r="A175" s="208" t="s">
        <v>37</v>
      </c>
      <c r="B175" s="42"/>
      <c r="C175" s="42"/>
      <c r="D175" s="43"/>
      <c r="E175" s="43"/>
      <c r="H175" s="44">
        <f>((L162*8)+(L164*10)+(L165*11))/L170</f>
        <v>9.1057692307692299</v>
      </c>
      <c r="M175" s="5"/>
      <c r="N175" s="5"/>
      <c r="P175" s="5"/>
      <c r="Q175" s="6"/>
      <c r="R175" s="6"/>
      <c r="S175" s="5"/>
      <c r="AA175" s="25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2.75" customHeight="1" x14ac:dyDescent="0.2">
      <c r="A176" s="199"/>
      <c r="B176" s="40"/>
      <c r="C176" s="40"/>
      <c r="D176" s="40"/>
      <c r="E176" s="40"/>
      <c r="F176" s="40"/>
      <c r="G176" s="40"/>
      <c r="H176" s="41"/>
      <c r="M176" s="5"/>
      <c r="N176" s="5"/>
      <c r="P176" s="5"/>
      <c r="Q176" s="6"/>
      <c r="R176" s="6"/>
      <c r="S176" s="5"/>
      <c r="AA176" s="25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2.75" customHeight="1" x14ac:dyDescent="0.2">
      <c r="M177" s="5"/>
      <c r="N177" s="5"/>
      <c r="P177" s="5"/>
      <c r="Q177" s="6"/>
      <c r="R177" s="6"/>
      <c r="S177" s="5"/>
      <c r="AA177" s="25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2.75" customHeight="1" x14ac:dyDescent="0.3">
      <c r="A178" s="209" t="s">
        <v>60</v>
      </c>
      <c r="M178" s="5"/>
      <c r="N178" s="5"/>
      <c r="P178" s="5"/>
      <c r="Q178" s="6"/>
      <c r="R178" s="6"/>
      <c r="S178" s="5"/>
      <c r="AA178" s="51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3"/>
      <c r="AO178" s="3"/>
    </row>
    <row r="179" spans="1:41" ht="25.5" customHeight="1" x14ac:dyDescent="0.2">
      <c r="B179" s="319" t="s">
        <v>1</v>
      </c>
      <c r="C179" s="320"/>
      <c r="D179" s="320"/>
      <c r="E179" s="320"/>
      <c r="F179" s="320"/>
      <c r="G179" s="320"/>
      <c r="H179" s="320"/>
      <c r="I179" s="320"/>
      <c r="J179" s="320"/>
      <c r="K179" s="214"/>
      <c r="M179" s="7" t="s">
        <v>2</v>
      </c>
      <c r="N179" s="7" t="s">
        <v>3</v>
      </c>
      <c r="O179" s="8" t="s">
        <v>4</v>
      </c>
      <c r="P179" s="7" t="s">
        <v>5</v>
      </c>
      <c r="Q179" s="9" t="s">
        <v>6</v>
      </c>
      <c r="R179" s="9" t="s">
        <v>7</v>
      </c>
      <c r="S179" s="10" t="s">
        <v>8</v>
      </c>
      <c r="AA179" s="25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2.75" customHeight="1" x14ac:dyDescent="0.2">
      <c r="A180" s="206" t="s">
        <v>9</v>
      </c>
      <c r="B180" s="13">
        <v>1</v>
      </c>
      <c r="C180" s="13">
        <v>2</v>
      </c>
      <c r="D180" s="13">
        <v>3</v>
      </c>
      <c r="E180" s="13">
        <v>4</v>
      </c>
      <c r="F180" s="13">
        <v>5</v>
      </c>
      <c r="G180" s="13">
        <v>6</v>
      </c>
      <c r="H180" s="13">
        <v>7</v>
      </c>
      <c r="I180" s="13">
        <v>8</v>
      </c>
      <c r="J180" s="13">
        <v>9</v>
      </c>
      <c r="K180" s="215">
        <v>10</v>
      </c>
      <c r="L180" s="146" t="s">
        <v>10</v>
      </c>
      <c r="M180" s="47"/>
      <c r="N180" s="15"/>
      <c r="O180" s="16"/>
      <c r="P180" s="17"/>
      <c r="Q180" s="6"/>
      <c r="R180" s="6"/>
      <c r="S180" s="5"/>
      <c r="AA180" s="4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3"/>
      <c r="AO180" s="3"/>
    </row>
    <row r="181" spans="1:41" ht="12.75" customHeight="1" x14ac:dyDescent="0.2">
      <c r="A181" s="30" t="s">
        <v>13</v>
      </c>
      <c r="B181" s="13">
        <v>164</v>
      </c>
      <c r="C181" s="13"/>
      <c r="D181" s="13"/>
      <c r="E181" s="13"/>
      <c r="F181" s="13"/>
      <c r="G181" s="13"/>
      <c r="H181" s="13"/>
      <c r="I181" s="13"/>
      <c r="J181" s="13"/>
      <c r="K181" s="215"/>
      <c r="L181" s="265"/>
      <c r="M181" s="47"/>
      <c r="N181" s="15"/>
      <c r="O181" s="16"/>
      <c r="P181" s="17"/>
      <c r="Q181" s="20">
        <f>B181</f>
        <v>164</v>
      </c>
      <c r="R181" s="6"/>
      <c r="S181" s="5"/>
      <c r="AA181" s="33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"/>
      <c r="AO181" s="3"/>
    </row>
    <row r="182" spans="1:41" ht="12.75" customHeight="1" x14ac:dyDescent="0.2">
      <c r="A182" s="30" t="s">
        <v>14</v>
      </c>
      <c r="B182" s="13"/>
      <c r="C182" s="13">
        <v>113</v>
      </c>
      <c r="D182" s="13"/>
      <c r="E182" s="13"/>
      <c r="F182" s="13"/>
      <c r="G182" s="13"/>
      <c r="H182" s="13"/>
      <c r="I182" s="13"/>
      <c r="J182" s="13"/>
      <c r="K182" s="215"/>
      <c r="L182" s="265"/>
      <c r="M182" s="47"/>
      <c r="N182" s="15"/>
      <c r="O182" s="16"/>
      <c r="P182" s="17">
        <f>C182/B181</f>
        <v>0.68902439024390238</v>
      </c>
      <c r="Q182" s="20">
        <v>119</v>
      </c>
      <c r="R182" s="3">
        <f t="shared" ref="R182:R191" si="52">Q182/Q181</f>
        <v>0.72560975609756095</v>
      </c>
      <c r="S182" s="5">
        <f t="shared" ref="S182:S191" si="53">100%-R182</f>
        <v>0.27439024390243905</v>
      </c>
      <c r="AA182" s="33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"/>
      <c r="AO182" s="3"/>
    </row>
    <row r="183" spans="1:41" ht="12.75" customHeight="1" x14ac:dyDescent="0.2">
      <c r="A183" s="30" t="s">
        <v>15</v>
      </c>
      <c r="B183" s="13"/>
      <c r="C183" s="13"/>
      <c r="D183" s="13">
        <v>111</v>
      </c>
      <c r="E183" s="13"/>
      <c r="F183" s="13"/>
      <c r="G183" s="13"/>
      <c r="H183" s="13"/>
      <c r="I183" s="13"/>
      <c r="J183" s="13"/>
      <c r="K183" s="215"/>
      <c r="L183" s="265"/>
      <c r="M183" s="47"/>
      <c r="N183" s="15"/>
      <c r="O183" s="16"/>
      <c r="P183" s="17">
        <f>D183/C182</f>
        <v>0.98230088495575218</v>
      </c>
      <c r="Q183" s="20">
        <v>115</v>
      </c>
      <c r="R183" s="3">
        <f t="shared" si="52"/>
        <v>0.96638655462184875</v>
      </c>
      <c r="S183" s="5">
        <f t="shared" si="53"/>
        <v>3.3613445378151252E-2</v>
      </c>
      <c r="AA183" s="33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"/>
      <c r="AO183" s="3"/>
    </row>
    <row r="184" spans="1:41" ht="12.75" customHeight="1" x14ac:dyDescent="0.2">
      <c r="A184" s="30" t="s">
        <v>16</v>
      </c>
      <c r="B184" s="13"/>
      <c r="C184" s="13"/>
      <c r="D184" s="13"/>
      <c r="E184" s="13">
        <v>101</v>
      </c>
      <c r="F184" s="13"/>
      <c r="G184" s="13"/>
      <c r="H184" s="13"/>
      <c r="I184" s="13"/>
      <c r="J184" s="13"/>
      <c r="K184" s="215"/>
      <c r="L184" s="265"/>
      <c r="M184" s="47"/>
      <c r="N184" s="15"/>
      <c r="O184" s="16"/>
      <c r="P184" s="17">
        <f>E184/D183</f>
        <v>0.90990990990990994</v>
      </c>
      <c r="Q184" s="20">
        <v>113</v>
      </c>
      <c r="R184" s="3">
        <f t="shared" si="52"/>
        <v>0.9826086956521739</v>
      </c>
      <c r="S184" s="5">
        <f t="shared" si="53"/>
        <v>1.7391304347826098E-2</v>
      </c>
      <c r="AA184" s="33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"/>
      <c r="AO184" s="3"/>
    </row>
    <row r="185" spans="1:41" ht="12.75" customHeight="1" x14ac:dyDescent="0.2">
      <c r="A185" s="30" t="s">
        <v>17</v>
      </c>
      <c r="B185" s="13"/>
      <c r="C185" s="13"/>
      <c r="D185" s="13"/>
      <c r="E185" s="13"/>
      <c r="F185" s="13">
        <v>96</v>
      </c>
      <c r="G185" s="13"/>
      <c r="H185" s="13"/>
      <c r="I185" s="13"/>
      <c r="J185" s="13"/>
      <c r="K185" s="215"/>
      <c r="L185" s="265"/>
      <c r="M185" s="47"/>
      <c r="N185" s="15"/>
      <c r="O185" s="16"/>
      <c r="P185" s="17">
        <f>F185/E184</f>
        <v>0.95049504950495045</v>
      </c>
      <c r="Q185" s="20">
        <v>106</v>
      </c>
      <c r="R185" s="3">
        <f t="shared" si="52"/>
        <v>0.93805309734513276</v>
      </c>
      <c r="S185" s="5">
        <f t="shared" si="53"/>
        <v>6.1946902654867242E-2</v>
      </c>
      <c r="AA185" s="33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"/>
      <c r="AO185" s="3"/>
    </row>
    <row r="186" spans="1:41" ht="12.75" customHeight="1" x14ac:dyDescent="0.2">
      <c r="A186" s="30" t="s">
        <v>18</v>
      </c>
      <c r="B186" s="13"/>
      <c r="C186" s="13"/>
      <c r="D186" s="13"/>
      <c r="E186" s="13"/>
      <c r="F186" s="13"/>
      <c r="G186" s="13">
        <v>90</v>
      </c>
      <c r="H186" s="13"/>
      <c r="I186" s="13"/>
      <c r="J186" s="13"/>
      <c r="K186" s="215"/>
      <c r="L186" s="265"/>
      <c r="M186" s="47"/>
      <c r="N186" s="15"/>
      <c r="O186" s="16"/>
      <c r="P186" s="17">
        <f>G186/F185</f>
        <v>0.9375</v>
      </c>
      <c r="Q186" s="20">
        <v>103</v>
      </c>
      <c r="R186" s="3">
        <f t="shared" si="52"/>
        <v>0.97169811320754718</v>
      </c>
      <c r="S186" s="5">
        <f t="shared" si="53"/>
        <v>2.8301886792452824E-2</v>
      </c>
      <c r="AA186" s="33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"/>
      <c r="AO186" s="3"/>
    </row>
    <row r="187" spans="1:41" ht="12.75" customHeight="1" x14ac:dyDescent="0.2">
      <c r="A187" s="30" t="s">
        <v>19</v>
      </c>
      <c r="H187" s="25">
        <v>86</v>
      </c>
      <c r="L187" s="265"/>
      <c r="M187" s="5"/>
      <c r="N187" s="5"/>
      <c r="P187" s="5">
        <f>H187/G186</f>
        <v>0.9555555555555556</v>
      </c>
      <c r="Q187" s="20">
        <v>100</v>
      </c>
      <c r="R187" s="3">
        <f t="shared" si="52"/>
        <v>0.970873786407767</v>
      </c>
      <c r="S187" s="5">
        <f t="shared" si="53"/>
        <v>2.9126213592232997E-2</v>
      </c>
      <c r="AA187" s="25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2.75" customHeight="1" x14ac:dyDescent="0.2">
      <c r="A188" s="30" t="s">
        <v>20</v>
      </c>
      <c r="I188" s="25">
        <v>86</v>
      </c>
      <c r="L188" s="265"/>
      <c r="M188" s="5"/>
      <c r="N188" s="5"/>
      <c r="P188" s="5">
        <f>I188/H187</f>
        <v>1</v>
      </c>
      <c r="Q188" s="20">
        <v>104</v>
      </c>
      <c r="R188" s="3">
        <f t="shared" si="52"/>
        <v>1.04</v>
      </c>
      <c r="S188" s="5">
        <f t="shared" si="53"/>
        <v>-4.0000000000000036E-2</v>
      </c>
      <c r="AA188" s="25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12.75" customHeight="1" x14ac:dyDescent="0.2">
      <c r="A189" s="33" t="s">
        <v>21</v>
      </c>
      <c r="J189" s="25">
        <v>85</v>
      </c>
      <c r="L189" s="265">
        <v>1</v>
      </c>
      <c r="M189" s="5"/>
      <c r="N189" s="5"/>
      <c r="P189" s="5">
        <f>J189/I188</f>
        <v>0.98837209302325579</v>
      </c>
      <c r="Q189" s="20">
        <v>99</v>
      </c>
      <c r="R189" s="3">
        <f t="shared" si="52"/>
        <v>0.95192307692307687</v>
      </c>
      <c r="S189" s="5">
        <f t="shared" si="53"/>
        <v>4.8076923076923128E-2</v>
      </c>
      <c r="AA189" s="25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2.75" customHeight="1" x14ac:dyDescent="0.2">
      <c r="A190" s="33" t="s">
        <v>22</v>
      </c>
      <c r="K190" s="217">
        <v>85</v>
      </c>
      <c r="L190" s="266">
        <v>77</v>
      </c>
      <c r="M190" s="5"/>
      <c r="N190" s="5"/>
      <c r="P190" s="5">
        <f>K190/J189</f>
        <v>1</v>
      </c>
      <c r="Q190" s="20">
        <v>97</v>
      </c>
      <c r="R190" s="3">
        <f t="shared" si="52"/>
        <v>0.97979797979797978</v>
      </c>
      <c r="S190" s="5">
        <f t="shared" si="53"/>
        <v>2.0202020202020221E-2</v>
      </c>
      <c r="AA190" s="25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12.75" customHeight="1" x14ac:dyDescent="0.2">
      <c r="A191" s="33" t="s">
        <v>40</v>
      </c>
      <c r="K191" s="217">
        <v>7</v>
      </c>
      <c r="L191" s="266">
        <v>6</v>
      </c>
      <c r="M191" s="5"/>
      <c r="N191" s="5"/>
      <c r="P191" s="5"/>
      <c r="Q191" s="20">
        <v>14</v>
      </c>
      <c r="R191" s="3">
        <f t="shared" si="52"/>
        <v>0.14432989690721648</v>
      </c>
      <c r="S191" s="5">
        <f t="shared" si="53"/>
        <v>0.85567010309278357</v>
      </c>
      <c r="AA191" s="25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12.75" customHeight="1" x14ac:dyDescent="0.2">
      <c r="A192" s="33" t="s">
        <v>41</v>
      </c>
      <c r="K192" s="217">
        <v>7</v>
      </c>
      <c r="L192" s="266">
        <v>5</v>
      </c>
      <c r="M192" s="5"/>
      <c r="N192" s="5"/>
      <c r="P192" s="5"/>
      <c r="Q192" s="20">
        <v>9</v>
      </c>
      <c r="R192" s="3"/>
      <c r="S192" s="5"/>
      <c r="AA192" s="25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ht="12.75" customHeight="1" x14ac:dyDescent="0.2">
      <c r="A193" s="33" t="s">
        <v>42</v>
      </c>
      <c r="K193" s="217">
        <v>6</v>
      </c>
      <c r="L193" s="266">
        <v>1</v>
      </c>
      <c r="M193" s="5"/>
      <c r="N193" s="5"/>
      <c r="P193" s="5"/>
      <c r="Q193" s="20">
        <v>6</v>
      </c>
      <c r="R193" s="3"/>
      <c r="S193" s="5"/>
      <c r="AA193" s="25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ht="12.75" customHeight="1" x14ac:dyDescent="0.2">
      <c r="A194" s="33" t="s">
        <v>43</v>
      </c>
      <c r="K194" s="217">
        <v>3</v>
      </c>
      <c r="L194" s="266">
        <v>4</v>
      </c>
      <c r="M194" s="5"/>
      <c r="N194" s="5"/>
      <c r="P194" s="5"/>
      <c r="Q194" s="20">
        <v>4</v>
      </c>
      <c r="R194" s="3"/>
      <c r="S194" s="5"/>
      <c r="AA194" s="25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12.75" customHeight="1" x14ac:dyDescent="0.2">
      <c r="A195" s="33" t="s">
        <v>48</v>
      </c>
      <c r="J195" s="25">
        <v>1</v>
      </c>
      <c r="L195" s="266"/>
      <c r="M195" s="5"/>
      <c r="N195" s="5"/>
      <c r="P195" s="5"/>
      <c r="Q195" s="20">
        <v>1</v>
      </c>
      <c r="R195" s="3"/>
      <c r="S195" s="5"/>
      <c r="AA195" s="25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12.75" customHeight="1" x14ac:dyDescent="0.2">
      <c r="A196" s="33" t="s">
        <v>49</v>
      </c>
      <c r="L196" s="266"/>
      <c r="M196" s="5"/>
      <c r="N196" s="5"/>
      <c r="P196" s="5"/>
      <c r="Q196" s="20"/>
      <c r="R196" s="3"/>
      <c r="S196" s="5"/>
      <c r="AA196" s="25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2.75" customHeight="1" x14ac:dyDescent="0.2">
      <c r="A197" s="33"/>
      <c r="L197" s="267">
        <f>SUM(L189:L194)</f>
        <v>94</v>
      </c>
      <c r="M197" s="5">
        <f>SUM(L189:L190)/B181</f>
        <v>0.47560975609756095</v>
      </c>
      <c r="N197" s="5">
        <f>L197/B181</f>
        <v>0.57317073170731703</v>
      </c>
      <c r="O197" s="5">
        <f>N197-M197</f>
        <v>9.7560975609756073E-2</v>
      </c>
      <c r="P197" s="5"/>
      <c r="Q197" s="6"/>
      <c r="R197" s="3"/>
      <c r="S197" s="5"/>
      <c r="AA197" s="25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2.75" customHeight="1" x14ac:dyDescent="0.2">
      <c r="A198" s="33"/>
      <c r="M198" s="5"/>
      <c r="N198" s="5"/>
      <c r="O198" s="5"/>
      <c r="P198" s="5"/>
      <c r="Q198" s="6"/>
      <c r="R198" s="3"/>
      <c r="S198" s="5"/>
      <c r="AA198" s="25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2.75" customHeight="1" x14ac:dyDescent="0.2">
      <c r="A199" s="208" t="s">
        <v>37</v>
      </c>
      <c r="B199" s="42"/>
      <c r="C199" s="42"/>
      <c r="D199" s="43"/>
      <c r="E199" s="43"/>
      <c r="H199" s="44">
        <f>((L189*9)+(L190*10)+(L191*11))/L197</f>
        <v>8.9893617021276597</v>
      </c>
      <c r="M199" s="5"/>
      <c r="N199" s="5"/>
      <c r="O199" s="5"/>
      <c r="P199" s="5"/>
      <c r="Q199" s="6"/>
      <c r="R199" s="3"/>
      <c r="S199" s="5"/>
      <c r="AA199" s="25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2.75" customHeight="1" x14ac:dyDescent="0.2">
      <c r="M200" s="5"/>
      <c r="N200" s="5"/>
      <c r="P200" s="5"/>
      <c r="Q200" s="6"/>
      <c r="R200" s="6"/>
      <c r="S200" s="5"/>
      <c r="AA200" s="25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2.75" customHeight="1" x14ac:dyDescent="0.3">
      <c r="A201" s="209" t="s">
        <v>61</v>
      </c>
      <c r="M201" s="5"/>
      <c r="N201" s="5"/>
      <c r="P201" s="5"/>
      <c r="Q201" s="6"/>
      <c r="R201" s="6"/>
      <c r="S201" s="5"/>
      <c r="AA201" s="51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3"/>
      <c r="AO201" s="3"/>
    </row>
    <row r="202" spans="1:41" ht="25.5" customHeight="1" x14ac:dyDescent="0.2">
      <c r="B202" s="319" t="s">
        <v>1</v>
      </c>
      <c r="C202" s="320"/>
      <c r="D202" s="320"/>
      <c r="E202" s="320"/>
      <c r="F202" s="320"/>
      <c r="G202" s="320"/>
      <c r="H202" s="320"/>
      <c r="I202" s="320"/>
      <c r="J202" s="320"/>
      <c r="K202" s="214"/>
      <c r="M202" s="7" t="s">
        <v>2</v>
      </c>
      <c r="N202" s="7" t="s">
        <v>3</v>
      </c>
      <c r="O202" s="8" t="s">
        <v>4</v>
      </c>
      <c r="P202" s="7" t="s">
        <v>5</v>
      </c>
      <c r="Q202" s="9" t="s">
        <v>6</v>
      </c>
      <c r="R202" s="9" t="s">
        <v>7</v>
      </c>
      <c r="S202" s="10" t="s">
        <v>8</v>
      </c>
      <c r="AA202" s="25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2.75" customHeight="1" x14ac:dyDescent="0.2">
      <c r="A203" s="206" t="s">
        <v>9</v>
      </c>
      <c r="B203" s="13">
        <v>1</v>
      </c>
      <c r="C203" s="13">
        <v>2</v>
      </c>
      <c r="D203" s="13">
        <v>3</v>
      </c>
      <c r="E203" s="13">
        <v>4</v>
      </c>
      <c r="F203" s="13">
        <v>5</v>
      </c>
      <c r="G203" s="13">
        <v>6</v>
      </c>
      <c r="H203" s="13">
        <v>7</v>
      </c>
      <c r="I203" s="13">
        <v>8</v>
      </c>
      <c r="J203" s="13">
        <v>9</v>
      </c>
      <c r="K203" s="215">
        <v>10</v>
      </c>
      <c r="L203" s="146" t="s">
        <v>10</v>
      </c>
      <c r="M203" s="47"/>
      <c r="N203" s="15"/>
      <c r="O203" s="16"/>
      <c r="P203" s="17"/>
      <c r="Q203" s="6"/>
      <c r="R203" s="6"/>
      <c r="S203" s="5"/>
      <c r="AA203" s="4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3"/>
      <c r="AO203" s="3"/>
    </row>
    <row r="204" spans="1:41" ht="12.75" customHeight="1" x14ac:dyDescent="0.2">
      <c r="A204" s="30" t="s">
        <v>14</v>
      </c>
      <c r="B204" s="13">
        <v>241</v>
      </c>
      <c r="C204" s="13"/>
      <c r="D204" s="13"/>
      <c r="E204" s="13"/>
      <c r="F204" s="13"/>
      <c r="G204" s="13"/>
      <c r="H204" s="13"/>
      <c r="I204" s="13"/>
      <c r="J204" s="13"/>
      <c r="K204" s="215"/>
      <c r="L204" s="265"/>
      <c r="M204" s="47"/>
      <c r="N204" s="15"/>
      <c r="O204" s="16"/>
      <c r="P204" s="17"/>
      <c r="Q204" s="20">
        <f>B204</f>
        <v>241</v>
      </c>
      <c r="R204" s="6"/>
      <c r="S204" s="5"/>
      <c r="AA204" s="33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"/>
      <c r="AO204" s="3"/>
    </row>
    <row r="205" spans="1:41" ht="12.75" customHeight="1" x14ac:dyDescent="0.2">
      <c r="A205" s="30" t="s">
        <v>15</v>
      </c>
      <c r="B205" s="13"/>
      <c r="C205" s="13">
        <v>228</v>
      </c>
      <c r="D205" s="13"/>
      <c r="E205" s="13"/>
      <c r="F205" s="13"/>
      <c r="G205" s="13"/>
      <c r="H205" s="13"/>
      <c r="I205" s="13"/>
      <c r="J205" s="13"/>
      <c r="K205" s="215"/>
      <c r="L205" s="265"/>
      <c r="M205" s="47"/>
      <c r="N205" s="15"/>
      <c r="O205" s="16"/>
      <c r="P205" s="17">
        <f>C205/B204</f>
        <v>0.94605809128630702</v>
      </c>
      <c r="Q205" s="20">
        <v>231</v>
      </c>
      <c r="R205" s="3">
        <f t="shared" ref="R205:R213" si="54">Q205/Q204</f>
        <v>0.95850622406639008</v>
      </c>
      <c r="S205" s="5">
        <f t="shared" ref="S205:S213" si="55">100%-R205</f>
        <v>4.1493775933609922E-2</v>
      </c>
      <c r="AA205" s="33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"/>
      <c r="AO205" s="3"/>
    </row>
    <row r="206" spans="1:41" ht="12.75" customHeight="1" x14ac:dyDescent="0.2">
      <c r="A206" s="30" t="s">
        <v>16</v>
      </c>
      <c r="B206" s="13"/>
      <c r="C206" s="13"/>
      <c r="D206" s="13">
        <v>203</v>
      </c>
      <c r="E206" s="13"/>
      <c r="F206" s="13"/>
      <c r="G206" s="13"/>
      <c r="H206" s="13"/>
      <c r="I206" s="13"/>
      <c r="J206" s="13"/>
      <c r="K206" s="215"/>
      <c r="L206" s="265"/>
      <c r="M206" s="47"/>
      <c r="N206" s="15"/>
      <c r="O206" s="16"/>
      <c r="P206" s="17">
        <f>D206/C205</f>
        <v>0.89035087719298245</v>
      </c>
      <c r="Q206" s="20">
        <v>206</v>
      </c>
      <c r="R206" s="3">
        <f t="shared" si="54"/>
        <v>0.89177489177489178</v>
      </c>
      <c r="S206" s="5">
        <f t="shared" si="55"/>
        <v>0.10822510822510822</v>
      </c>
      <c r="AA206" s="33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"/>
      <c r="AO206" s="3"/>
    </row>
    <row r="207" spans="1:41" ht="12.75" customHeight="1" x14ac:dyDescent="0.2">
      <c r="A207" s="30" t="s">
        <v>17</v>
      </c>
      <c r="B207" s="13"/>
      <c r="C207" s="13"/>
      <c r="D207" s="13"/>
      <c r="E207" s="13">
        <v>188</v>
      </c>
      <c r="F207" s="13"/>
      <c r="G207" s="13"/>
      <c r="H207" s="13"/>
      <c r="I207" s="13"/>
      <c r="J207" s="13"/>
      <c r="K207" s="215"/>
      <c r="L207" s="265"/>
      <c r="M207" s="47"/>
      <c r="N207" s="15"/>
      <c r="O207" s="16"/>
      <c r="P207" s="17">
        <f>E207/D206</f>
        <v>0.92610837438423643</v>
      </c>
      <c r="Q207" s="20">
        <v>197</v>
      </c>
      <c r="R207" s="3">
        <f t="shared" si="54"/>
        <v>0.9563106796116505</v>
      </c>
      <c r="S207" s="5">
        <f t="shared" si="55"/>
        <v>4.3689320388349495E-2</v>
      </c>
      <c r="AA207" s="33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"/>
      <c r="AO207" s="3"/>
    </row>
    <row r="208" spans="1:41" ht="12.75" customHeight="1" x14ac:dyDescent="0.2">
      <c r="A208" s="30" t="s">
        <v>18</v>
      </c>
      <c r="B208" s="13"/>
      <c r="C208" s="13"/>
      <c r="D208" s="13"/>
      <c r="E208" s="13"/>
      <c r="F208" s="13">
        <v>172</v>
      </c>
      <c r="G208" s="13"/>
      <c r="H208" s="13"/>
      <c r="I208" s="13"/>
      <c r="J208" s="13"/>
      <c r="K208" s="215"/>
      <c r="L208" s="266"/>
      <c r="M208" s="47"/>
      <c r="N208" s="15"/>
      <c r="O208" s="16"/>
      <c r="P208" s="17">
        <f>F208/E207</f>
        <v>0.91489361702127658</v>
      </c>
      <c r="Q208" s="20">
        <v>194</v>
      </c>
      <c r="R208" s="3">
        <f t="shared" si="54"/>
        <v>0.98477157360406087</v>
      </c>
      <c r="S208" s="5">
        <f t="shared" si="55"/>
        <v>1.5228426395939132E-2</v>
      </c>
      <c r="AA208" s="33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"/>
      <c r="AO208" s="3"/>
    </row>
    <row r="209" spans="1:41" ht="12.75" customHeight="1" x14ac:dyDescent="0.2">
      <c r="A209" s="30" t="s">
        <v>19</v>
      </c>
      <c r="G209" s="25">
        <v>142</v>
      </c>
      <c r="L209" s="266"/>
      <c r="M209" s="5"/>
      <c r="N209" s="5"/>
      <c r="P209" s="5">
        <f>G209/F208</f>
        <v>0.82558139534883723</v>
      </c>
      <c r="Q209" s="20">
        <v>185</v>
      </c>
      <c r="R209" s="3">
        <f t="shared" si="54"/>
        <v>0.95360824742268047</v>
      </c>
      <c r="S209" s="5">
        <f t="shared" si="55"/>
        <v>4.6391752577319534E-2</v>
      </c>
      <c r="AA209" s="25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2.75" customHeight="1" x14ac:dyDescent="0.2">
      <c r="A210" s="30" t="s">
        <v>20</v>
      </c>
      <c r="H210" s="25">
        <v>140</v>
      </c>
      <c r="L210" s="266"/>
      <c r="M210" s="5"/>
      <c r="N210" s="5"/>
      <c r="P210" s="5">
        <f>H210/G209</f>
        <v>0.9859154929577465</v>
      </c>
      <c r="Q210" s="20">
        <v>183</v>
      </c>
      <c r="R210" s="3">
        <f t="shared" si="54"/>
        <v>0.98918918918918919</v>
      </c>
      <c r="S210" s="5">
        <f t="shared" si="55"/>
        <v>1.0810810810810811E-2</v>
      </c>
      <c r="AA210" s="25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2.75" customHeight="1" x14ac:dyDescent="0.2">
      <c r="A211" s="33" t="s">
        <v>21</v>
      </c>
      <c r="I211" s="25">
        <v>140</v>
      </c>
      <c r="L211" s="266"/>
      <c r="M211" s="5"/>
      <c r="N211" s="5"/>
      <c r="P211" s="5">
        <f>I211/H210</f>
        <v>1</v>
      </c>
      <c r="Q211" s="20">
        <v>182</v>
      </c>
      <c r="R211" s="3">
        <f t="shared" si="54"/>
        <v>0.99453551912568305</v>
      </c>
      <c r="S211" s="5">
        <f t="shared" si="55"/>
        <v>5.464480874316946E-3</v>
      </c>
      <c r="AA211" s="25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2.75" customHeight="1" x14ac:dyDescent="0.2">
      <c r="A212" s="33" t="s">
        <v>22</v>
      </c>
      <c r="J212" s="25">
        <v>140</v>
      </c>
      <c r="L212" s="266">
        <v>4</v>
      </c>
      <c r="M212" s="5"/>
      <c r="N212" s="5"/>
      <c r="P212" s="5">
        <f>J212/I211</f>
        <v>1</v>
      </c>
      <c r="Q212" s="20">
        <v>185</v>
      </c>
      <c r="R212" s="3">
        <f t="shared" si="54"/>
        <v>1.0164835164835164</v>
      </c>
      <c r="S212" s="5">
        <f t="shared" si="55"/>
        <v>-1.6483516483516425E-2</v>
      </c>
      <c r="AA212" s="25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2.75" customHeight="1" x14ac:dyDescent="0.2">
      <c r="A213" s="33" t="s">
        <v>40</v>
      </c>
      <c r="K213" s="217">
        <v>140</v>
      </c>
      <c r="L213" s="266">
        <v>132</v>
      </c>
      <c r="M213" s="67" t="s">
        <v>28</v>
      </c>
      <c r="N213" s="5"/>
      <c r="P213" s="5">
        <f>K213/J212</f>
        <v>1</v>
      </c>
      <c r="Q213" s="20">
        <v>178</v>
      </c>
      <c r="R213" s="3">
        <f t="shared" si="54"/>
        <v>0.96216216216216222</v>
      </c>
      <c r="S213" s="5">
        <f t="shared" si="55"/>
        <v>3.7837837837837784E-2</v>
      </c>
      <c r="AA213" s="25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12.75" customHeight="1" x14ac:dyDescent="0.2">
      <c r="A214" s="33" t="s">
        <v>41</v>
      </c>
      <c r="K214" s="217">
        <v>27</v>
      </c>
      <c r="L214" s="266">
        <v>21</v>
      </c>
      <c r="M214" s="67"/>
      <c r="N214" s="5"/>
      <c r="P214" s="5"/>
      <c r="Q214" s="20">
        <v>43</v>
      </c>
      <c r="R214" s="3"/>
      <c r="S214" s="5"/>
      <c r="AA214" s="25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2.75" customHeight="1" x14ac:dyDescent="0.2">
      <c r="A215" s="33" t="s">
        <v>42</v>
      </c>
      <c r="K215" s="217">
        <v>10</v>
      </c>
      <c r="L215" s="266">
        <v>3</v>
      </c>
      <c r="M215" s="67"/>
      <c r="N215" s="5"/>
      <c r="P215" s="5"/>
      <c r="Q215" s="20">
        <v>20</v>
      </c>
      <c r="R215" s="3"/>
      <c r="S215" s="5"/>
      <c r="AA215" s="25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12.75" customHeight="1" x14ac:dyDescent="0.2">
      <c r="A216" s="33" t="s">
        <v>43</v>
      </c>
      <c r="K216" s="217">
        <v>7</v>
      </c>
      <c r="L216" s="266">
        <v>7</v>
      </c>
      <c r="M216" s="67"/>
      <c r="N216" s="5"/>
      <c r="P216" s="5"/>
      <c r="Q216" s="20">
        <v>14</v>
      </c>
      <c r="R216" s="3"/>
      <c r="S216" s="5"/>
      <c r="AA216" s="25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12.75" customHeight="1" x14ac:dyDescent="0.2">
      <c r="A217" s="33" t="s">
        <v>48</v>
      </c>
      <c r="K217" s="217">
        <v>4</v>
      </c>
      <c r="L217" s="266">
        <v>1</v>
      </c>
      <c r="M217" s="67"/>
      <c r="N217" s="5"/>
      <c r="P217" s="5"/>
      <c r="Q217" s="20">
        <v>8</v>
      </c>
      <c r="R217" s="3"/>
      <c r="S217" s="5"/>
      <c r="AA217" s="25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ht="12.75" customHeight="1" x14ac:dyDescent="0.2">
      <c r="A218" s="33" t="s">
        <v>49</v>
      </c>
      <c r="K218" s="217">
        <v>3</v>
      </c>
      <c r="L218" s="266">
        <v>3</v>
      </c>
      <c r="M218" s="67"/>
      <c r="N218" s="5"/>
      <c r="P218" s="5"/>
      <c r="Q218" s="20">
        <v>5</v>
      </c>
      <c r="R218" s="3"/>
      <c r="S218" s="5"/>
      <c r="AA218" s="25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ht="12.75" customHeight="1" x14ac:dyDescent="0.2">
      <c r="A219" s="33" t="s">
        <v>50</v>
      </c>
      <c r="K219" s="217">
        <v>3</v>
      </c>
      <c r="L219" s="266">
        <v>2</v>
      </c>
      <c r="M219" s="67"/>
      <c r="N219" s="5"/>
      <c r="P219" s="5"/>
      <c r="Q219" s="20">
        <v>3</v>
      </c>
      <c r="R219" s="3"/>
      <c r="S219" s="5"/>
      <c r="AA219" s="25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12.75" customHeight="1" x14ac:dyDescent="0.2">
      <c r="A220" s="33" t="s">
        <v>51</v>
      </c>
      <c r="K220" s="217">
        <v>1</v>
      </c>
      <c r="L220" s="266"/>
      <c r="M220" s="67"/>
      <c r="N220" s="5"/>
      <c r="P220" s="5"/>
      <c r="Q220" s="20">
        <v>1</v>
      </c>
      <c r="R220" s="3"/>
      <c r="S220" s="5"/>
      <c r="AA220" s="25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2.75" customHeight="1" x14ac:dyDescent="0.2">
      <c r="A221" s="33"/>
      <c r="L221" s="267">
        <f>SUM(L212:L219)</f>
        <v>173</v>
      </c>
      <c r="M221" s="5">
        <f>(L212+L213)/B204</f>
        <v>0.56431535269709543</v>
      </c>
      <c r="N221" s="5">
        <f>L221/B204</f>
        <v>0.71784232365145229</v>
      </c>
      <c r="O221" s="5">
        <f>N221-M221</f>
        <v>0.15352697095435686</v>
      </c>
      <c r="P221" s="5"/>
      <c r="Q221" s="6"/>
      <c r="R221" s="3"/>
      <c r="S221" s="5"/>
      <c r="AA221" s="25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2.75" customHeight="1" x14ac:dyDescent="0.2">
      <c r="A222" s="33"/>
      <c r="M222" s="5"/>
      <c r="N222" s="5"/>
      <c r="O222" s="5"/>
      <c r="P222" s="5"/>
      <c r="Q222" s="6"/>
      <c r="R222" s="3"/>
      <c r="S222" s="5"/>
      <c r="AA222" s="25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2.75" customHeight="1" x14ac:dyDescent="0.2">
      <c r="A223" s="208" t="s">
        <v>37</v>
      </c>
      <c r="B223" s="42"/>
      <c r="C223" s="42"/>
      <c r="D223" s="43"/>
      <c r="E223" s="43"/>
      <c r="H223" s="44">
        <f>((L212*9)+(L213*10))/L221</f>
        <v>7.8381502890173413</v>
      </c>
      <c r="M223" s="5"/>
      <c r="N223" s="5"/>
      <c r="O223" s="5"/>
      <c r="P223" s="5"/>
      <c r="Q223" s="6"/>
      <c r="R223" s="3"/>
      <c r="S223" s="5"/>
      <c r="AA223" s="25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2.75" customHeight="1" x14ac:dyDescent="0.2">
      <c r="A224" s="33"/>
      <c r="M224" s="5"/>
      <c r="N224" s="5"/>
      <c r="O224" s="5"/>
      <c r="P224" s="5"/>
      <c r="Q224" s="6"/>
      <c r="R224" s="3"/>
      <c r="S224" s="5"/>
      <c r="AA224" s="25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2.75" customHeight="1" x14ac:dyDescent="0.2">
      <c r="N225" s="5"/>
      <c r="P225" s="5"/>
      <c r="Q225" s="6"/>
      <c r="R225" s="6"/>
      <c r="S225" s="5"/>
      <c r="AA225" s="25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2.75" customHeight="1" x14ac:dyDescent="0.3">
      <c r="A226" s="209" t="s">
        <v>62</v>
      </c>
      <c r="M226" s="5"/>
      <c r="N226" s="5"/>
      <c r="P226" s="5"/>
      <c r="Q226" s="6"/>
      <c r="R226" s="6"/>
      <c r="S226" s="5"/>
      <c r="AA226" s="51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3"/>
      <c r="AO226" s="3"/>
    </row>
    <row r="227" spans="1:41" ht="25.5" customHeight="1" x14ac:dyDescent="0.2">
      <c r="B227" s="319" t="s">
        <v>1</v>
      </c>
      <c r="C227" s="320"/>
      <c r="D227" s="320"/>
      <c r="E227" s="320"/>
      <c r="F227" s="320"/>
      <c r="G227" s="320"/>
      <c r="H227" s="320"/>
      <c r="I227" s="320"/>
      <c r="J227" s="320"/>
      <c r="K227" s="214"/>
      <c r="M227" s="7" t="s">
        <v>2</v>
      </c>
      <c r="N227" s="7" t="s">
        <v>3</v>
      </c>
      <c r="O227" s="8" t="s">
        <v>4</v>
      </c>
      <c r="P227" s="7" t="s">
        <v>5</v>
      </c>
      <c r="Q227" s="9" t="s">
        <v>6</v>
      </c>
      <c r="R227" s="9" t="s">
        <v>7</v>
      </c>
      <c r="S227" s="10" t="s">
        <v>8</v>
      </c>
      <c r="AA227" s="25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2.75" customHeight="1" x14ac:dyDescent="0.2">
      <c r="A228" s="206" t="s">
        <v>9</v>
      </c>
      <c r="B228" s="13">
        <v>1</v>
      </c>
      <c r="C228" s="13">
        <v>2</v>
      </c>
      <c r="D228" s="13">
        <v>3</v>
      </c>
      <c r="E228" s="13">
        <v>4</v>
      </c>
      <c r="F228" s="13">
        <v>5</v>
      </c>
      <c r="G228" s="13">
        <v>6</v>
      </c>
      <c r="H228" s="13">
        <v>7</v>
      </c>
      <c r="I228" s="13">
        <v>8</v>
      </c>
      <c r="J228" s="13">
        <v>9</v>
      </c>
      <c r="K228" s="215">
        <v>10</v>
      </c>
      <c r="L228" s="146" t="s">
        <v>10</v>
      </c>
      <c r="M228" s="47"/>
      <c r="N228" s="15"/>
      <c r="O228" s="16"/>
      <c r="P228" s="17"/>
      <c r="Q228" s="6"/>
      <c r="R228" s="6"/>
      <c r="S228" s="5"/>
      <c r="AA228" s="4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3"/>
      <c r="AO228" s="3"/>
    </row>
    <row r="229" spans="1:41" ht="12.75" customHeight="1" x14ac:dyDescent="0.2">
      <c r="A229" s="30" t="s">
        <v>15</v>
      </c>
      <c r="B229" s="13">
        <v>156</v>
      </c>
      <c r="C229" s="13"/>
      <c r="D229" s="13"/>
      <c r="E229" s="13"/>
      <c r="F229" s="13"/>
      <c r="G229" s="13"/>
      <c r="H229" s="13"/>
      <c r="I229" s="13"/>
      <c r="J229" s="13"/>
      <c r="K229" s="215"/>
      <c r="L229" s="265"/>
      <c r="M229" s="47"/>
      <c r="N229" s="15"/>
      <c r="O229" s="16"/>
      <c r="P229" s="17"/>
      <c r="Q229" s="20">
        <f>B229</f>
        <v>156</v>
      </c>
      <c r="R229" s="6"/>
      <c r="S229" s="5"/>
      <c r="AA229" s="33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"/>
      <c r="AO229" s="3"/>
    </row>
    <row r="230" spans="1:41" ht="12.75" customHeight="1" x14ac:dyDescent="0.2">
      <c r="A230" s="30" t="s">
        <v>16</v>
      </c>
      <c r="B230" s="13"/>
      <c r="C230" s="13">
        <v>124</v>
      </c>
      <c r="D230" s="13"/>
      <c r="E230" s="13"/>
      <c r="F230" s="13"/>
      <c r="G230" s="13"/>
      <c r="H230" s="13"/>
      <c r="I230" s="13"/>
      <c r="J230" s="13"/>
      <c r="K230" s="215"/>
      <c r="L230" s="265"/>
      <c r="M230" s="47"/>
      <c r="N230" s="15"/>
      <c r="O230" s="16"/>
      <c r="P230" s="17">
        <f>C230/B229</f>
        <v>0.79487179487179482</v>
      </c>
      <c r="Q230" s="20">
        <v>132</v>
      </c>
      <c r="R230" s="3">
        <f t="shared" ref="R230:R238" si="56">Q230/Q229</f>
        <v>0.84615384615384615</v>
      </c>
      <c r="S230" s="5">
        <f t="shared" ref="S230:S238" si="57">100%-R230</f>
        <v>0.15384615384615385</v>
      </c>
      <c r="AA230" s="33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"/>
      <c r="AO230" s="3"/>
    </row>
    <row r="231" spans="1:41" ht="12.75" customHeight="1" x14ac:dyDescent="0.2">
      <c r="A231" s="30" t="s">
        <v>17</v>
      </c>
      <c r="B231" s="13"/>
      <c r="C231" s="13"/>
      <c r="D231" s="13">
        <v>116</v>
      </c>
      <c r="E231" s="13"/>
      <c r="F231" s="13"/>
      <c r="G231" s="13"/>
      <c r="H231" s="13"/>
      <c r="I231" s="13"/>
      <c r="J231" s="13"/>
      <c r="K231" s="215"/>
      <c r="L231" s="265"/>
      <c r="M231" s="47"/>
      <c r="N231" s="15"/>
      <c r="O231" s="16"/>
      <c r="P231" s="17">
        <f>D231/C230</f>
        <v>0.93548387096774188</v>
      </c>
      <c r="Q231" s="20">
        <v>121</v>
      </c>
      <c r="R231" s="3">
        <f t="shared" si="56"/>
        <v>0.91666666666666663</v>
      </c>
      <c r="S231" s="5">
        <f t="shared" si="57"/>
        <v>8.333333333333337E-2</v>
      </c>
      <c r="AA231" s="33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"/>
      <c r="AO231" s="3"/>
    </row>
    <row r="232" spans="1:41" ht="12.75" customHeight="1" x14ac:dyDescent="0.2">
      <c r="A232" s="30" t="s">
        <v>18</v>
      </c>
      <c r="B232" s="13"/>
      <c r="C232" s="13"/>
      <c r="D232" s="13"/>
      <c r="E232" s="13">
        <v>102</v>
      </c>
      <c r="F232" s="13"/>
      <c r="G232" s="13"/>
      <c r="H232" s="13"/>
      <c r="I232" s="13"/>
      <c r="J232" s="13"/>
      <c r="K232" s="215"/>
      <c r="L232" s="266"/>
      <c r="M232" s="47"/>
      <c r="N232" s="15"/>
      <c r="O232" s="16"/>
      <c r="P232" s="17">
        <f>E232/D231</f>
        <v>0.87931034482758619</v>
      </c>
      <c r="Q232" s="20">
        <v>114</v>
      </c>
      <c r="R232" s="3">
        <f t="shared" si="56"/>
        <v>0.94214876033057848</v>
      </c>
      <c r="S232" s="5">
        <f t="shared" si="57"/>
        <v>5.7851239669421517E-2</v>
      </c>
      <c r="AA232" s="33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"/>
      <c r="AO232" s="3"/>
    </row>
    <row r="233" spans="1:41" ht="12.75" customHeight="1" x14ac:dyDescent="0.2">
      <c r="A233" s="30" t="s">
        <v>19</v>
      </c>
      <c r="F233" s="25">
        <v>87</v>
      </c>
      <c r="L233" s="266"/>
      <c r="M233" s="5"/>
      <c r="N233" s="5"/>
      <c r="P233" s="5">
        <f>F233/E232</f>
        <v>0.8529411764705882</v>
      </c>
      <c r="Q233" s="20">
        <v>108</v>
      </c>
      <c r="R233" s="3">
        <f t="shared" si="56"/>
        <v>0.94736842105263153</v>
      </c>
      <c r="S233" s="5">
        <f t="shared" si="57"/>
        <v>5.2631578947368474E-2</v>
      </c>
      <c r="AA233" s="25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75" customHeight="1" x14ac:dyDescent="0.2">
      <c r="A234" s="30" t="s">
        <v>20</v>
      </c>
      <c r="G234" s="25">
        <v>87</v>
      </c>
      <c r="L234" s="266"/>
      <c r="M234" s="5"/>
      <c r="N234" s="5"/>
      <c r="P234" s="5">
        <f>G234/F233</f>
        <v>1</v>
      </c>
      <c r="Q234" s="20">
        <v>107</v>
      </c>
      <c r="R234" s="3">
        <f t="shared" si="56"/>
        <v>0.9907407407407407</v>
      </c>
      <c r="S234" s="5">
        <f t="shared" si="57"/>
        <v>9.2592592592593004E-3</v>
      </c>
      <c r="AA234" s="25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2.75" customHeight="1" x14ac:dyDescent="0.2">
      <c r="A235" s="33" t="s">
        <v>21</v>
      </c>
      <c r="H235" s="25">
        <v>84</v>
      </c>
      <c r="L235" s="266"/>
      <c r="M235" s="5"/>
      <c r="N235" s="5"/>
      <c r="P235" s="5">
        <f>H235/G234</f>
        <v>0.96551724137931039</v>
      </c>
      <c r="Q235" s="20">
        <v>106</v>
      </c>
      <c r="R235" s="3">
        <f t="shared" si="56"/>
        <v>0.99065420560747663</v>
      </c>
      <c r="S235" s="5">
        <f t="shared" si="57"/>
        <v>9.3457943925233655E-3</v>
      </c>
      <c r="AA235" s="25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2.75" customHeight="1" x14ac:dyDescent="0.2">
      <c r="A236" s="33" t="s">
        <v>22</v>
      </c>
      <c r="I236" s="25">
        <v>83</v>
      </c>
      <c r="L236" s="266">
        <v>1</v>
      </c>
      <c r="M236" s="5"/>
      <c r="N236" s="5"/>
      <c r="P236" s="5">
        <f>I236/H235</f>
        <v>0.98809523809523814</v>
      </c>
      <c r="Q236" s="20">
        <v>104</v>
      </c>
      <c r="R236" s="3">
        <f t="shared" si="56"/>
        <v>0.98113207547169812</v>
      </c>
      <c r="S236" s="5">
        <f t="shared" si="57"/>
        <v>1.8867924528301883E-2</v>
      </c>
      <c r="AA236" s="25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12.75" customHeight="1" x14ac:dyDescent="0.2">
      <c r="A237" s="33" t="s">
        <v>40</v>
      </c>
      <c r="J237" s="25">
        <v>76</v>
      </c>
      <c r="L237" s="266">
        <v>2</v>
      </c>
      <c r="M237" s="5"/>
      <c r="N237" s="5"/>
      <c r="P237" s="5">
        <f>J237/I236</f>
        <v>0.91566265060240959</v>
      </c>
      <c r="Q237" s="20">
        <v>95</v>
      </c>
      <c r="R237" s="3">
        <f t="shared" si="56"/>
        <v>0.91346153846153844</v>
      </c>
      <c r="S237" s="5">
        <f t="shared" si="57"/>
        <v>8.6538461538461564E-2</v>
      </c>
      <c r="AA237" s="25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2.75" customHeight="1" x14ac:dyDescent="0.2">
      <c r="A238" s="33" t="s">
        <v>41</v>
      </c>
      <c r="K238" s="217">
        <v>74</v>
      </c>
      <c r="L238" s="266">
        <v>67</v>
      </c>
      <c r="M238" s="5"/>
      <c r="N238" s="5"/>
      <c r="P238" s="5">
        <f>K238/J237</f>
        <v>0.97368421052631582</v>
      </c>
      <c r="Q238" s="20">
        <v>92</v>
      </c>
      <c r="R238" s="3">
        <f t="shared" si="56"/>
        <v>0.96842105263157896</v>
      </c>
      <c r="S238" s="5">
        <f t="shared" si="57"/>
        <v>3.157894736842104E-2</v>
      </c>
      <c r="AA238" s="25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ht="12.75" customHeight="1" x14ac:dyDescent="0.2">
      <c r="A239" s="33" t="s">
        <v>42</v>
      </c>
      <c r="K239" s="217">
        <v>10</v>
      </c>
      <c r="L239" s="266">
        <v>7</v>
      </c>
      <c r="M239" s="5"/>
      <c r="N239" s="5"/>
      <c r="P239" s="5"/>
      <c r="Q239" s="20">
        <v>22</v>
      </c>
      <c r="R239" s="3"/>
      <c r="S239" s="5"/>
      <c r="AA239" s="25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1:41" ht="12.75" customHeight="1" x14ac:dyDescent="0.2">
      <c r="A240" s="33" t="s">
        <v>43</v>
      </c>
      <c r="K240" s="217">
        <v>8</v>
      </c>
      <c r="L240" s="266">
        <v>8</v>
      </c>
      <c r="M240" s="5"/>
      <c r="N240" s="5"/>
      <c r="P240" s="5"/>
      <c r="Q240" s="20">
        <v>13</v>
      </c>
      <c r="R240" s="3"/>
      <c r="S240" s="5"/>
      <c r="AA240" s="25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1:41" ht="12.75" customHeight="1" x14ac:dyDescent="0.2">
      <c r="A241" s="33" t="s">
        <v>48</v>
      </c>
      <c r="K241" s="217">
        <v>1</v>
      </c>
      <c r="L241" s="266">
        <v>1</v>
      </c>
      <c r="M241" s="5"/>
      <c r="N241" s="5"/>
      <c r="P241" s="5"/>
      <c r="Q241" s="20">
        <v>3</v>
      </c>
      <c r="R241" s="3"/>
      <c r="S241" s="5"/>
      <c r="AA241" s="25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12.75" customHeight="1" x14ac:dyDescent="0.2">
      <c r="A242" s="33" t="s">
        <v>49</v>
      </c>
      <c r="K242" s="217">
        <v>3</v>
      </c>
      <c r="L242" s="266">
        <v>2</v>
      </c>
      <c r="M242" s="5"/>
      <c r="N242" s="5"/>
      <c r="P242" s="5"/>
      <c r="Q242" s="20">
        <v>3</v>
      </c>
      <c r="R242" s="3"/>
      <c r="S242" s="5"/>
      <c r="AA242" s="25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2.75" customHeight="1" x14ac:dyDescent="0.2">
      <c r="A243" s="33" t="s">
        <v>50</v>
      </c>
      <c r="L243" s="266"/>
      <c r="M243" s="5"/>
      <c r="N243" s="5"/>
      <c r="P243" s="5"/>
      <c r="Q243" s="20"/>
      <c r="R243" s="3"/>
      <c r="S243" s="5"/>
      <c r="AA243" s="25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2.75" customHeight="1" x14ac:dyDescent="0.2">
      <c r="A244" s="33"/>
      <c r="L244" s="267">
        <f>SUM(L236:L242)</f>
        <v>88</v>
      </c>
      <c r="M244" s="5">
        <f>SUM(L236:L238)/B229</f>
        <v>0.44871794871794873</v>
      </c>
      <c r="N244" s="5">
        <f>L244/B229</f>
        <v>0.5641025641025641</v>
      </c>
      <c r="O244" s="5">
        <f>N244-M244</f>
        <v>0.11538461538461536</v>
      </c>
      <c r="P244" s="5"/>
      <c r="Q244" s="6"/>
      <c r="R244" s="3"/>
      <c r="S244" s="5"/>
      <c r="AA244" s="25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2.75" customHeight="1" x14ac:dyDescent="0.2">
      <c r="A245" s="33"/>
      <c r="M245" s="5"/>
      <c r="N245" s="5"/>
      <c r="O245" s="5"/>
      <c r="P245" s="5"/>
      <c r="Q245" s="6"/>
      <c r="R245" s="3"/>
      <c r="S245" s="5"/>
      <c r="AA245" s="25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2.75" customHeight="1" x14ac:dyDescent="0.2">
      <c r="A246" s="208" t="s">
        <v>37</v>
      </c>
      <c r="B246" s="42"/>
      <c r="C246" s="42"/>
      <c r="D246" s="43"/>
      <c r="E246" s="43"/>
      <c r="H246" s="44">
        <f>((L236*8)+(L237*9))/L244</f>
        <v>0.29545454545454547</v>
      </c>
      <c r="M246" s="5"/>
      <c r="N246" s="5"/>
      <c r="O246" s="5"/>
      <c r="P246" s="5"/>
      <c r="Q246" s="6"/>
      <c r="R246" s="3"/>
      <c r="S246" s="5"/>
      <c r="AA246" s="25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2.75" customHeight="1" x14ac:dyDescent="0.2">
      <c r="A247" s="33"/>
      <c r="M247" s="5"/>
      <c r="N247" s="5"/>
      <c r="O247" s="5"/>
      <c r="P247" s="5"/>
      <c r="Q247" s="6"/>
      <c r="R247" s="3"/>
      <c r="S247" s="5"/>
      <c r="AA247" s="25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2.75" customHeight="1" x14ac:dyDescent="0.2">
      <c r="M248" s="5"/>
      <c r="N248" s="5"/>
      <c r="P248" s="5"/>
      <c r="Q248" s="6"/>
      <c r="R248" s="6"/>
      <c r="S248" s="5"/>
      <c r="AA248" s="25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2.75" customHeight="1" x14ac:dyDescent="0.3">
      <c r="A249" s="209" t="s">
        <v>63</v>
      </c>
      <c r="M249" s="5"/>
      <c r="N249" s="5"/>
      <c r="P249" s="5"/>
      <c r="Q249" s="6"/>
      <c r="R249" s="6"/>
      <c r="S249" s="5"/>
      <c r="AA249" s="51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3"/>
      <c r="AO249" s="3"/>
    </row>
    <row r="250" spans="1:41" ht="25.5" customHeight="1" x14ac:dyDescent="0.2">
      <c r="B250" s="319" t="s">
        <v>1</v>
      </c>
      <c r="C250" s="320"/>
      <c r="D250" s="320"/>
      <c r="E250" s="320"/>
      <c r="F250" s="320"/>
      <c r="G250" s="320"/>
      <c r="H250" s="320"/>
      <c r="I250" s="320"/>
      <c r="J250" s="320"/>
      <c r="K250" s="214"/>
      <c r="M250" s="7" t="s">
        <v>2</v>
      </c>
      <c r="N250" s="7" t="s">
        <v>3</v>
      </c>
      <c r="O250" s="8" t="s">
        <v>4</v>
      </c>
      <c r="P250" s="7" t="s">
        <v>5</v>
      </c>
      <c r="Q250" s="9" t="s">
        <v>6</v>
      </c>
      <c r="R250" s="9" t="s">
        <v>7</v>
      </c>
      <c r="S250" s="10" t="s">
        <v>8</v>
      </c>
      <c r="AA250" s="25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2.75" customHeight="1" x14ac:dyDescent="0.2">
      <c r="A251" s="206" t="s">
        <v>9</v>
      </c>
      <c r="B251" s="13">
        <v>1</v>
      </c>
      <c r="C251" s="13">
        <v>2</v>
      </c>
      <c r="D251" s="13">
        <v>3</v>
      </c>
      <c r="E251" s="13">
        <v>4</v>
      </c>
      <c r="F251" s="13">
        <v>5</v>
      </c>
      <c r="G251" s="13">
        <v>6</v>
      </c>
      <c r="H251" s="13">
        <v>7</v>
      </c>
      <c r="I251" s="13">
        <v>8</v>
      </c>
      <c r="J251" s="13">
        <v>9</v>
      </c>
      <c r="K251" s="215">
        <v>10</v>
      </c>
      <c r="L251" s="146" t="s">
        <v>10</v>
      </c>
      <c r="M251" s="47"/>
      <c r="N251" s="15"/>
      <c r="O251" s="16"/>
      <c r="P251" s="17"/>
      <c r="Q251" s="6"/>
      <c r="R251" s="6"/>
      <c r="S251" s="5"/>
      <c r="AA251" s="4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3"/>
      <c r="AO251" s="3"/>
    </row>
    <row r="252" spans="1:41" ht="12.75" customHeight="1" x14ac:dyDescent="0.2">
      <c r="A252" s="30" t="s">
        <v>16</v>
      </c>
      <c r="B252" s="13">
        <v>118</v>
      </c>
      <c r="C252" s="13"/>
      <c r="D252" s="13"/>
      <c r="E252" s="13"/>
      <c r="F252" s="13"/>
      <c r="G252" s="13"/>
      <c r="H252" s="13"/>
      <c r="I252" s="13"/>
      <c r="J252" s="13"/>
      <c r="K252" s="215"/>
      <c r="L252" s="265"/>
      <c r="M252" s="47"/>
      <c r="N252" s="15"/>
      <c r="O252" s="16"/>
      <c r="P252" s="17"/>
      <c r="Q252" s="20">
        <f>B252</f>
        <v>118</v>
      </c>
      <c r="R252" s="6"/>
      <c r="S252" s="5"/>
      <c r="AA252" s="33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"/>
      <c r="AO252" s="3"/>
    </row>
    <row r="253" spans="1:41" ht="12.75" customHeight="1" x14ac:dyDescent="0.2">
      <c r="A253" s="30" t="s">
        <v>17</v>
      </c>
      <c r="B253" s="13"/>
      <c r="C253" s="13">
        <v>98</v>
      </c>
      <c r="D253" s="13"/>
      <c r="E253" s="13"/>
      <c r="F253" s="13"/>
      <c r="G253" s="13"/>
      <c r="H253" s="13"/>
      <c r="I253" s="13"/>
      <c r="J253" s="13"/>
      <c r="K253" s="215"/>
      <c r="L253" s="265"/>
      <c r="M253" s="47"/>
      <c r="N253" s="15"/>
      <c r="O253" s="16"/>
      <c r="P253" s="17">
        <f>C253/B252</f>
        <v>0.83050847457627119</v>
      </c>
      <c r="Q253" s="20">
        <v>107</v>
      </c>
      <c r="R253" s="3">
        <f t="shared" ref="R253:R261" si="58">Q253/Q252</f>
        <v>0.90677966101694918</v>
      </c>
      <c r="S253" s="5">
        <f t="shared" ref="S253:S261" si="59">100%-R253</f>
        <v>9.3220338983050821E-2</v>
      </c>
      <c r="AA253" s="33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"/>
      <c r="AO253" s="3"/>
    </row>
    <row r="254" spans="1:41" ht="12.75" customHeight="1" x14ac:dyDescent="0.2">
      <c r="A254" s="30" t="s">
        <v>18</v>
      </c>
      <c r="B254" s="13"/>
      <c r="C254" s="13"/>
      <c r="D254" s="13">
        <v>92</v>
      </c>
      <c r="E254" s="13"/>
      <c r="F254" s="13"/>
      <c r="G254" s="13"/>
      <c r="H254" s="13"/>
      <c r="I254" s="13"/>
      <c r="J254" s="13"/>
      <c r="K254" s="215"/>
      <c r="L254" s="266"/>
      <c r="M254" s="47"/>
      <c r="N254" s="15"/>
      <c r="O254" s="16"/>
      <c r="P254" s="17">
        <f>D254/C253</f>
        <v>0.93877551020408168</v>
      </c>
      <c r="Q254" s="20">
        <v>95</v>
      </c>
      <c r="R254" s="3">
        <f t="shared" si="58"/>
        <v>0.88785046728971961</v>
      </c>
      <c r="S254" s="5">
        <f t="shared" si="59"/>
        <v>0.11214953271028039</v>
      </c>
      <c r="AA254" s="33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"/>
      <c r="AO254" s="3"/>
    </row>
    <row r="255" spans="1:41" ht="12.75" customHeight="1" x14ac:dyDescent="0.2">
      <c r="A255" s="30" t="s">
        <v>19</v>
      </c>
      <c r="E255" s="25">
        <v>83</v>
      </c>
      <c r="L255" s="266"/>
      <c r="M255" s="5"/>
      <c r="N255" s="5"/>
      <c r="P255" s="5">
        <f>E255/D254</f>
        <v>0.90217391304347827</v>
      </c>
      <c r="Q255" s="20">
        <v>97</v>
      </c>
      <c r="R255" s="3">
        <f t="shared" si="58"/>
        <v>1.0210526315789474</v>
      </c>
      <c r="S255" s="5">
        <f t="shared" si="59"/>
        <v>-2.1052631578947434E-2</v>
      </c>
      <c r="AA255" s="25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2.75" customHeight="1" x14ac:dyDescent="0.2">
      <c r="A256" s="30" t="s">
        <v>20</v>
      </c>
      <c r="F256" s="25">
        <v>79</v>
      </c>
      <c r="L256" s="266"/>
      <c r="M256" s="5"/>
      <c r="N256" s="5"/>
      <c r="P256" s="5">
        <f>F256/E255</f>
        <v>0.95180722891566261</v>
      </c>
      <c r="Q256" s="20">
        <v>93</v>
      </c>
      <c r="R256" s="3">
        <f t="shared" si="58"/>
        <v>0.95876288659793818</v>
      </c>
      <c r="S256" s="5">
        <f t="shared" si="59"/>
        <v>4.123711340206182E-2</v>
      </c>
      <c r="AA256" s="25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2.75" customHeight="1" x14ac:dyDescent="0.2">
      <c r="A257" s="33" t="s">
        <v>21</v>
      </c>
      <c r="G257" s="25">
        <v>73</v>
      </c>
      <c r="L257" s="266"/>
      <c r="M257" s="5"/>
      <c r="N257" s="5"/>
      <c r="P257" s="5">
        <f>G257/F256</f>
        <v>0.92405063291139244</v>
      </c>
      <c r="Q257" s="20">
        <v>90</v>
      </c>
      <c r="R257" s="3">
        <f t="shared" si="58"/>
        <v>0.967741935483871</v>
      </c>
      <c r="S257" s="5">
        <f t="shared" si="59"/>
        <v>3.2258064516129004E-2</v>
      </c>
      <c r="AA257" s="25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2.75" customHeight="1" x14ac:dyDescent="0.2">
      <c r="A258" s="33" t="s">
        <v>22</v>
      </c>
      <c r="H258" s="25">
        <v>73</v>
      </c>
      <c r="L258" s="266"/>
      <c r="M258" s="5"/>
      <c r="N258" s="5"/>
      <c r="P258" s="5">
        <f>H258/G257</f>
        <v>1</v>
      </c>
      <c r="Q258" s="20">
        <v>90</v>
      </c>
      <c r="R258" s="3">
        <f t="shared" si="58"/>
        <v>1</v>
      </c>
      <c r="S258" s="5">
        <f t="shared" si="59"/>
        <v>0</v>
      </c>
      <c r="AA258" s="25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12.75" customHeight="1" x14ac:dyDescent="0.2">
      <c r="A259" s="33" t="s">
        <v>40</v>
      </c>
      <c r="I259" s="25">
        <v>73</v>
      </c>
      <c r="L259" s="266"/>
      <c r="M259" s="5"/>
      <c r="N259" s="5"/>
      <c r="P259" s="5">
        <f>I259/H258</f>
        <v>1</v>
      </c>
      <c r="Q259" s="20">
        <v>91</v>
      </c>
      <c r="R259" s="3">
        <f t="shared" si="58"/>
        <v>1.0111111111111111</v>
      </c>
      <c r="S259" s="5">
        <f t="shared" si="59"/>
        <v>-1.1111111111111072E-2</v>
      </c>
      <c r="AA259" s="25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2.75" customHeight="1" x14ac:dyDescent="0.2">
      <c r="A260" s="33" t="s">
        <v>41</v>
      </c>
      <c r="J260" s="25">
        <v>72</v>
      </c>
      <c r="L260" s="266">
        <v>6</v>
      </c>
      <c r="M260" s="5"/>
      <c r="N260" s="5"/>
      <c r="P260" s="5">
        <f>J260/I259</f>
        <v>0.98630136986301364</v>
      </c>
      <c r="Q260" s="20">
        <v>91</v>
      </c>
      <c r="R260" s="3">
        <f t="shared" si="58"/>
        <v>1</v>
      </c>
      <c r="S260" s="5">
        <f t="shared" si="59"/>
        <v>0</v>
      </c>
      <c r="AA260" s="25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ht="12.75" customHeight="1" x14ac:dyDescent="0.2">
      <c r="A261" s="33" t="s">
        <v>42</v>
      </c>
      <c r="K261" s="217">
        <v>72</v>
      </c>
      <c r="L261" s="266">
        <v>68</v>
      </c>
      <c r="M261" s="5"/>
      <c r="N261" s="5"/>
      <c r="P261" s="5">
        <f>K261/J260</f>
        <v>1</v>
      </c>
      <c r="Q261" s="20">
        <v>84</v>
      </c>
      <c r="R261" s="3">
        <f t="shared" si="58"/>
        <v>0.92307692307692313</v>
      </c>
      <c r="S261" s="5">
        <f t="shared" si="59"/>
        <v>7.6923076923076872E-2</v>
      </c>
      <c r="AA261" s="25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ht="12.75" customHeight="1" x14ac:dyDescent="0.2">
      <c r="A262" s="33" t="s">
        <v>43</v>
      </c>
      <c r="K262" s="217">
        <v>11</v>
      </c>
      <c r="L262" s="266">
        <v>8</v>
      </c>
      <c r="M262" s="5"/>
      <c r="N262" s="5"/>
      <c r="P262" s="5"/>
      <c r="Q262" s="20">
        <v>17</v>
      </c>
      <c r="R262" s="3"/>
      <c r="S262" s="5"/>
      <c r="AA262" s="25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12.75" customHeight="1" x14ac:dyDescent="0.2">
      <c r="A263" s="33" t="s">
        <v>48</v>
      </c>
      <c r="K263" s="217">
        <v>3</v>
      </c>
      <c r="L263" s="266">
        <v>2</v>
      </c>
      <c r="M263" s="5"/>
      <c r="N263" s="5"/>
      <c r="P263" s="5"/>
      <c r="Q263" s="20">
        <v>5</v>
      </c>
      <c r="R263" s="3"/>
      <c r="S263" s="5"/>
      <c r="AA263" s="25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2.75" customHeight="1" x14ac:dyDescent="0.2">
      <c r="A264" s="33" t="s">
        <v>49</v>
      </c>
      <c r="K264" s="217">
        <v>2</v>
      </c>
      <c r="L264" s="266">
        <v>1</v>
      </c>
      <c r="M264" s="5"/>
      <c r="N264" s="5"/>
      <c r="P264" s="5"/>
      <c r="Q264" s="20">
        <v>2</v>
      </c>
      <c r="R264" s="3"/>
      <c r="S264" s="5"/>
      <c r="AA264" s="25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2.75" customHeight="1" x14ac:dyDescent="0.2">
      <c r="A265" s="33" t="s">
        <v>50</v>
      </c>
      <c r="J265" s="25">
        <v>1</v>
      </c>
      <c r="L265" s="266"/>
      <c r="M265" s="5"/>
      <c r="N265" s="5"/>
      <c r="P265" s="5"/>
      <c r="Q265" s="20">
        <v>1</v>
      </c>
      <c r="R265" s="3"/>
      <c r="S265" s="5"/>
      <c r="AA265" s="25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2.75" customHeight="1" x14ac:dyDescent="0.2">
      <c r="A266" s="33" t="s">
        <v>51</v>
      </c>
      <c r="K266" s="217">
        <v>1</v>
      </c>
      <c r="L266" s="266"/>
      <c r="M266" s="5"/>
      <c r="N266" s="5"/>
      <c r="P266" s="5"/>
      <c r="Q266" s="20">
        <v>1</v>
      </c>
      <c r="R266" s="3"/>
      <c r="S266" s="5"/>
      <c r="AA266" s="25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2.75" customHeight="1" x14ac:dyDescent="0.2">
      <c r="A267" s="33" t="s">
        <v>52</v>
      </c>
      <c r="K267" s="217">
        <v>1</v>
      </c>
      <c r="L267" s="266"/>
      <c r="M267" s="5"/>
      <c r="N267" s="5"/>
      <c r="P267" s="5"/>
      <c r="Q267" s="20">
        <v>2</v>
      </c>
      <c r="R267" s="3"/>
      <c r="S267" s="5"/>
      <c r="AA267" s="25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2.75" customHeight="1" x14ac:dyDescent="0.2">
      <c r="A268" s="33" t="s">
        <v>53</v>
      </c>
      <c r="L268" s="266"/>
      <c r="M268" s="5"/>
      <c r="N268" s="5"/>
      <c r="P268" s="5"/>
      <c r="Q268" s="20"/>
      <c r="R268" s="3"/>
      <c r="S268" s="5"/>
      <c r="AA268" s="25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2.75" customHeight="1" x14ac:dyDescent="0.2">
      <c r="A269" s="33" t="s">
        <v>64</v>
      </c>
      <c r="K269" s="217">
        <v>1</v>
      </c>
      <c r="L269" s="266">
        <v>1</v>
      </c>
      <c r="M269" s="5"/>
      <c r="N269" s="5"/>
      <c r="P269" s="5"/>
      <c r="Q269" s="20">
        <v>1</v>
      </c>
      <c r="R269" s="3"/>
      <c r="S269" s="5"/>
      <c r="AA269" s="25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2.75" customHeight="1" x14ac:dyDescent="0.2">
      <c r="L270" s="267">
        <f>SUM(L260:L269)</f>
        <v>86</v>
      </c>
      <c r="M270" s="5">
        <f>(L260+L261)/B252</f>
        <v>0.6271186440677966</v>
      </c>
      <c r="N270" s="5">
        <f>L270/B252</f>
        <v>0.72881355932203384</v>
      </c>
      <c r="O270" s="5">
        <f>N270-M270</f>
        <v>0.10169491525423724</v>
      </c>
      <c r="P270" s="5"/>
      <c r="Q270" s="6"/>
      <c r="R270" s="6"/>
      <c r="S270" s="5"/>
      <c r="AA270" s="25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2.75" customHeight="1" x14ac:dyDescent="0.3">
      <c r="A271" s="209" t="s">
        <v>65</v>
      </c>
      <c r="M271" s="5"/>
      <c r="N271" s="5"/>
      <c r="P271" s="5"/>
      <c r="Q271" s="6"/>
      <c r="R271" s="6"/>
      <c r="S271" s="5"/>
      <c r="AA271" s="51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3"/>
      <c r="AO271" s="3"/>
    </row>
    <row r="272" spans="1:41" ht="25.5" customHeight="1" x14ac:dyDescent="0.2">
      <c r="B272" s="319" t="s">
        <v>1</v>
      </c>
      <c r="C272" s="320"/>
      <c r="D272" s="320"/>
      <c r="E272" s="320"/>
      <c r="F272" s="320"/>
      <c r="G272" s="320"/>
      <c r="H272" s="320"/>
      <c r="I272" s="320"/>
      <c r="J272" s="320"/>
      <c r="K272" s="214"/>
      <c r="M272" s="7" t="s">
        <v>2</v>
      </c>
      <c r="N272" s="7" t="s">
        <v>3</v>
      </c>
      <c r="O272" s="8" t="s">
        <v>4</v>
      </c>
      <c r="P272" s="7" t="s">
        <v>5</v>
      </c>
      <c r="Q272" s="9" t="s">
        <v>6</v>
      </c>
      <c r="R272" s="9" t="s">
        <v>7</v>
      </c>
      <c r="S272" s="10" t="s">
        <v>8</v>
      </c>
      <c r="AA272" s="25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2.75" customHeight="1" x14ac:dyDescent="0.2">
      <c r="A273" s="206" t="s">
        <v>9</v>
      </c>
      <c r="B273" s="13">
        <v>1</v>
      </c>
      <c r="C273" s="13">
        <v>2</v>
      </c>
      <c r="D273" s="13">
        <v>3</v>
      </c>
      <c r="E273" s="13">
        <v>4</v>
      </c>
      <c r="F273" s="13">
        <v>5</v>
      </c>
      <c r="G273" s="13">
        <v>6</v>
      </c>
      <c r="H273" s="13">
        <v>7</v>
      </c>
      <c r="I273" s="13">
        <v>8</v>
      </c>
      <c r="J273" s="13">
        <v>9</v>
      </c>
      <c r="K273" s="215">
        <v>10</v>
      </c>
      <c r="L273" s="146" t="s">
        <v>10</v>
      </c>
      <c r="M273" s="47"/>
      <c r="N273" s="15"/>
      <c r="O273" s="16"/>
      <c r="P273" s="17"/>
      <c r="Q273" s="6"/>
      <c r="R273" s="6"/>
      <c r="S273" s="5"/>
      <c r="AA273" s="4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3"/>
      <c r="AO273" s="3"/>
    </row>
    <row r="274" spans="1:41" ht="12.75" customHeight="1" x14ac:dyDescent="0.2">
      <c r="A274" s="30" t="s">
        <v>17</v>
      </c>
      <c r="B274" s="13">
        <v>147</v>
      </c>
      <c r="C274" s="13"/>
      <c r="D274" s="13"/>
      <c r="E274" s="13"/>
      <c r="F274" s="13"/>
      <c r="G274" s="13"/>
      <c r="H274" s="13"/>
      <c r="I274" s="13"/>
      <c r="J274" s="13"/>
      <c r="K274" s="215"/>
      <c r="L274" s="266"/>
      <c r="M274" s="47"/>
      <c r="N274" s="15"/>
      <c r="O274" s="16"/>
      <c r="P274" s="17"/>
      <c r="Q274" s="20">
        <f>B274</f>
        <v>147</v>
      </c>
      <c r="R274" s="6"/>
      <c r="S274" s="5"/>
      <c r="AA274" s="33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"/>
      <c r="AO274" s="3"/>
    </row>
    <row r="275" spans="1:41" ht="12.75" customHeight="1" x14ac:dyDescent="0.2">
      <c r="A275" s="30" t="s">
        <v>18</v>
      </c>
      <c r="B275" s="13"/>
      <c r="C275" s="13">
        <v>126</v>
      </c>
      <c r="D275" s="13"/>
      <c r="E275" s="13"/>
      <c r="F275" s="13"/>
      <c r="G275" s="13"/>
      <c r="H275" s="13"/>
      <c r="I275" s="13"/>
      <c r="J275" s="13"/>
      <c r="K275" s="215"/>
      <c r="L275" s="266"/>
      <c r="M275" s="47"/>
      <c r="N275" s="15"/>
      <c r="O275" s="16"/>
      <c r="P275" s="17">
        <f>C275/B274</f>
        <v>0.8571428571428571</v>
      </c>
      <c r="Q275" s="20">
        <v>127</v>
      </c>
      <c r="R275" s="3">
        <f t="shared" ref="R275:R283" si="60">Q275/Q274</f>
        <v>0.86394557823129248</v>
      </c>
      <c r="S275" s="5">
        <f t="shared" ref="S275:S283" si="61">100%-R275</f>
        <v>0.13605442176870752</v>
      </c>
      <c r="AA275" s="33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"/>
      <c r="AO275" s="3"/>
    </row>
    <row r="276" spans="1:41" ht="12.75" customHeight="1" x14ac:dyDescent="0.2">
      <c r="A276" s="30" t="s">
        <v>19</v>
      </c>
      <c r="D276" s="25">
        <v>120</v>
      </c>
      <c r="L276" s="266"/>
      <c r="M276" s="5"/>
      <c r="N276" s="5"/>
      <c r="P276" s="5">
        <f>D276/C275</f>
        <v>0.95238095238095233</v>
      </c>
      <c r="Q276" s="20">
        <v>129</v>
      </c>
      <c r="R276" s="3">
        <f t="shared" si="60"/>
        <v>1.015748031496063</v>
      </c>
      <c r="S276" s="5">
        <f t="shared" si="61"/>
        <v>-1.5748031496062964E-2</v>
      </c>
      <c r="AA276" s="25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2.75" customHeight="1" x14ac:dyDescent="0.2">
      <c r="A277" s="30" t="s">
        <v>20</v>
      </c>
      <c r="E277" s="25">
        <v>112</v>
      </c>
      <c r="L277" s="266"/>
      <c r="M277" s="5"/>
      <c r="N277" s="5"/>
      <c r="P277" s="5">
        <f>E277/D276</f>
        <v>0.93333333333333335</v>
      </c>
      <c r="Q277" s="20">
        <v>125</v>
      </c>
      <c r="R277" s="3">
        <f t="shared" si="60"/>
        <v>0.96899224806201545</v>
      </c>
      <c r="S277" s="5">
        <f t="shared" si="61"/>
        <v>3.1007751937984551E-2</v>
      </c>
      <c r="AA277" s="25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2.75" customHeight="1" x14ac:dyDescent="0.2">
      <c r="A278" s="33" t="s">
        <v>21</v>
      </c>
      <c r="F278" s="25">
        <v>103</v>
      </c>
      <c r="L278" s="266"/>
      <c r="M278" s="5"/>
      <c r="N278" s="5"/>
      <c r="P278" s="5">
        <f>F278/E277</f>
        <v>0.9196428571428571</v>
      </c>
      <c r="Q278" s="20">
        <v>119</v>
      </c>
      <c r="R278" s="3">
        <f t="shared" si="60"/>
        <v>0.95199999999999996</v>
      </c>
      <c r="S278" s="5">
        <f t="shared" si="61"/>
        <v>4.8000000000000043E-2</v>
      </c>
      <c r="AA278" s="25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2.75" customHeight="1" x14ac:dyDescent="0.2">
      <c r="A279" s="33" t="s">
        <v>22</v>
      </c>
      <c r="G279" s="25">
        <v>103</v>
      </c>
      <c r="L279" s="266"/>
      <c r="M279" s="5"/>
      <c r="N279" s="5"/>
      <c r="P279" s="5">
        <f>G279/F278</f>
        <v>1</v>
      </c>
      <c r="Q279" s="20">
        <v>118</v>
      </c>
      <c r="R279" s="3">
        <f t="shared" si="60"/>
        <v>0.99159663865546221</v>
      </c>
      <c r="S279" s="5">
        <f t="shared" si="61"/>
        <v>8.4033613445377853E-3</v>
      </c>
      <c r="AA279" s="25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2.75" customHeight="1" x14ac:dyDescent="0.2">
      <c r="A280" s="33" t="s">
        <v>40</v>
      </c>
      <c r="H280" s="25">
        <v>99</v>
      </c>
      <c r="L280" s="266">
        <v>1</v>
      </c>
      <c r="M280" s="5"/>
      <c r="N280" s="5"/>
      <c r="P280" s="5">
        <f>H280/G279</f>
        <v>0.96116504854368934</v>
      </c>
      <c r="Q280" s="20">
        <v>114</v>
      </c>
      <c r="R280" s="3">
        <f t="shared" si="60"/>
        <v>0.96610169491525422</v>
      </c>
      <c r="S280" s="5">
        <f t="shared" si="61"/>
        <v>3.3898305084745783E-2</v>
      </c>
      <c r="AA280" s="25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ht="12.75" customHeight="1" x14ac:dyDescent="0.2">
      <c r="A281" s="33" t="s">
        <v>41</v>
      </c>
      <c r="I281" s="25">
        <v>98</v>
      </c>
      <c r="L281" s="266"/>
      <c r="M281" s="5"/>
      <c r="N281" s="5"/>
      <c r="P281" s="5">
        <f>I281/H280</f>
        <v>0.98989898989898994</v>
      </c>
      <c r="Q281" s="20">
        <v>113</v>
      </c>
      <c r="R281" s="3">
        <f t="shared" si="60"/>
        <v>0.99122807017543857</v>
      </c>
      <c r="S281" s="5">
        <f t="shared" si="61"/>
        <v>8.7719298245614308E-3</v>
      </c>
      <c r="AA281" s="25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2.75" customHeight="1" x14ac:dyDescent="0.2">
      <c r="A282" s="33" t="s">
        <v>42</v>
      </c>
      <c r="J282" s="25">
        <v>94</v>
      </c>
      <c r="L282" s="266"/>
      <c r="M282" s="5"/>
      <c r="N282" s="5"/>
      <c r="P282" s="5">
        <f>J282/I281</f>
        <v>0.95918367346938771</v>
      </c>
      <c r="Q282" s="20">
        <v>111</v>
      </c>
      <c r="R282" s="3">
        <f t="shared" si="60"/>
        <v>0.98230088495575218</v>
      </c>
      <c r="S282" s="5">
        <f t="shared" si="61"/>
        <v>1.7699115044247815E-2</v>
      </c>
      <c r="AA282" s="25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12.75" customHeight="1" x14ac:dyDescent="0.2">
      <c r="A283" s="33" t="s">
        <v>43</v>
      </c>
      <c r="K283" s="217">
        <v>93</v>
      </c>
      <c r="L283" s="266">
        <v>90</v>
      </c>
      <c r="M283" s="5"/>
      <c r="N283" s="5"/>
      <c r="P283" s="5">
        <f>K283/J282</f>
        <v>0.98936170212765961</v>
      </c>
      <c r="Q283" s="20">
        <v>108</v>
      </c>
      <c r="R283" s="3">
        <f t="shared" si="60"/>
        <v>0.97297297297297303</v>
      </c>
      <c r="S283" s="5">
        <f t="shared" si="61"/>
        <v>2.7027027027026973E-2</v>
      </c>
      <c r="AA283" s="25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12.75" customHeight="1" x14ac:dyDescent="0.2">
      <c r="A284" s="33" t="s">
        <v>48</v>
      </c>
      <c r="K284" s="217">
        <v>10</v>
      </c>
      <c r="L284" s="266">
        <v>10</v>
      </c>
      <c r="M284" s="5"/>
      <c r="N284" s="5"/>
      <c r="P284" s="5"/>
      <c r="Q284" s="20">
        <v>18</v>
      </c>
      <c r="R284" s="3"/>
      <c r="S284" s="5"/>
      <c r="AA284" s="25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2.75" customHeight="1" x14ac:dyDescent="0.2">
      <c r="A285" s="33" t="s">
        <v>49</v>
      </c>
      <c r="K285" s="217">
        <v>2</v>
      </c>
      <c r="L285" s="266">
        <v>2</v>
      </c>
      <c r="M285" s="5"/>
      <c r="N285" s="5"/>
      <c r="P285" s="5"/>
      <c r="Q285" s="20">
        <v>6</v>
      </c>
      <c r="R285" s="3"/>
      <c r="S285" s="5"/>
      <c r="AA285" s="25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12.75" customHeight="1" x14ac:dyDescent="0.2">
      <c r="A286" s="33" t="s">
        <v>50</v>
      </c>
      <c r="K286" s="217">
        <v>2</v>
      </c>
      <c r="L286" s="266"/>
      <c r="M286" s="5"/>
      <c r="N286" s="5"/>
      <c r="P286" s="5"/>
      <c r="Q286" s="20">
        <v>7</v>
      </c>
      <c r="R286" s="3"/>
      <c r="S286" s="5"/>
      <c r="AA286" s="25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ht="12.75" customHeight="1" x14ac:dyDescent="0.2">
      <c r="A287" s="33" t="s">
        <v>51</v>
      </c>
      <c r="K287" s="217">
        <v>2</v>
      </c>
      <c r="L287" s="266">
        <v>1</v>
      </c>
      <c r="M287" s="5"/>
      <c r="N287" s="5"/>
      <c r="P287" s="5"/>
      <c r="Q287" s="20">
        <v>6</v>
      </c>
      <c r="R287" s="3"/>
      <c r="S287" s="5"/>
      <c r="AA287" s="25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12.75" customHeight="1" x14ac:dyDescent="0.2">
      <c r="A288" s="33" t="s">
        <v>52</v>
      </c>
      <c r="K288" s="217">
        <v>1</v>
      </c>
      <c r="L288" s="266">
        <v>1</v>
      </c>
      <c r="M288" s="5"/>
      <c r="N288" s="5"/>
      <c r="P288" s="5"/>
      <c r="Q288" s="20">
        <v>3</v>
      </c>
      <c r="R288" s="3"/>
      <c r="S288" s="5"/>
      <c r="AA288" s="25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ht="12.75" customHeight="1" x14ac:dyDescent="0.2">
      <c r="A289" s="33" t="s">
        <v>53</v>
      </c>
      <c r="K289" s="217">
        <v>1</v>
      </c>
      <c r="L289" s="266"/>
      <c r="M289" s="5"/>
      <c r="N289" s="5"/>
      <c r="P289" s="5"/>
      <c r="Q289" s="20">
        <v>4</v>
      </c>
      <c r="R289" s="3"/>
      <c r="S289" s="5"/>
      <c r="AA289" s="25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12.75" customHeight="1" x14ac:dyDescent="0.2">
      <c r="A290" s="33" t="s">
        <v>64</v>
      </c>
      <c r="K290" s="217">
        <v>2</v>
      </c>
      <c r="L290" s="266"/>
      <c r="M290" s="5"/>
      <c r="N290" s="5"/>
      <c r="P290" s="5"/>
      <c r="Q290" s="20">
        <v>2</v>
      </c>
      <c r="R290" s="3"/>
      <c r="S290" s="5"/>
      <c r="AA290" s="25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12.75" customHeight="1" x14ac:dyDescent="0.2">
      <c r="A291" s="33" t="s">
        <v>66</v>
      </c>
      <c r="K291" s="217">
        <v>1</v>
      </c>
      <c r="L291" s="266">
        <v>1</v>
      </c>
      <c r="M291" s="5"/>
      <c r="N291" s="5"/>
      <c r="P291" s="5"/>
      <c r="Q291" s="20">
        <v>1</v>
      </c>
      <c r="R291" s="3"/>
      <c r="S291" s="5"/>
      <c r="AA291" s="25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12.75" customHeight="1" x14ac:dyDescent="0.2">
      <c r="L292" s="267">
        <f>SUM(L280:L291)</f>
        <v>106</v>
      </c>
      <c r="M292" s="5">
        <f>SUM(L280:L283)/B274</f>
        <v>0.61904761904761907</v>
      </c>
      <c r="N292" s="5">
        <f>L292/B274</f>
        <v>0.72108843537414968</v>
      </c>
      <c r="O292" s="5">
        <f>N292-M292</f>
        <v>0.10204081632653061</v>
      </c>
      <c r="P292" s="5"/>
      <c r="Q292" s="6"/>
      <c r="R292" s="6"/>
      <c r="S292" s="5"/>
      <c r="AA292" s="25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12.75" customHeight="1" x14ac:dyDescent="0.3">
      <c r="A293" s="209" t="s">
        <v>67</v>
      </c>
      <c r="M293" s="5"/>
      <c r="N293" s="5"/>
      <c r="P293" s="5"/>
      <c r="Q293" s="6"/>
      <c r="R293" s="6"/>
      <c r="S293" s="5"/>
      <c r="AA293" s="51"/>
      <c r="AB293" s="52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3"/>
      <c r="AO293" s="3"/>
    </row>
    <row r="294" spans="1:41" ht="25.5" customHeight="1" x14ac:dyDescent="0.2">
      <c r="B294" s="319" t="s">
        <v>1</v>
      </c>
      <c r="C294" s="320"/>
      <c r="D294" s="320"/>
      <c r="E294" s="320"/>
      <c r="F294" s="320"/>
      <c r="G294" s="320"/>
      <c r="H294" s="320"/>
      <c r="I294" s="320"/>
      <c r="J294" s="320"/>
      <c r="K294" s="214"/>
      <c r="M294" s="7" t="s">
        <v>2</v>
      </c>
      <c r="N294" s="7" t="s">
        <v>3</v>
      </c>
      <c r="O294" s="8" t="s">
        <v>4</v>
      </c>
      <c r="P294" s="7" t="s">
        <v>5</v>
      </c>
      <c r="Q294" s="9" t="s">
        <v>6</v>
      </c>
      <c r="R294" s="9" t="s">
        <v>7</v>
      </c>
      <c r="S294" s="10" t="s">
        <v>8</v>
      </c>
      <c r="AA294" s="25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ht="12.75" customHeight="1" x14ac:dyDescent="0.2">
      <c r="A295" s="206" t="s">
        <v>9</v>
      </c>
      <c r="B295" s="13">
        <v>1</v>
      </c>
      <c r="C295" s="13">
        <v>2</v>
      </c>
      <c r="D295" s="13">
        <v>3</v>
      </c>
      <c r="E295" s="13">
        <v>4</v>
      </c>
      <c r="F295" s="13">
        <v>5</v>
      </c>
      <c r="G295" s="13">
        <v>6</v>
      </c>
      <c r="H295" s="13">
        <v>7</v>
      </c>
      <c r="I295" s="13">
        <v>8</v>
      </c>
      <c r="J295" s="13">
        <v>9</v>
      </c>
      <c r="K295" s="215">
        <v>10</v>
      </c>
      <c r="L295" s="146" t="s">
        <v>10</v>
      </c>
      <c r="M295" s="47"/>
      <c r="N295" s="15"/>
      <c r="O295" s="16"/>
      <c r="P295" s="17"/>
      <c r="Q295" s="6"/>
      <c r="R295" s="6"/>
      <c r="S295" s="5"/>
      <c r="AA295" s="4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3"/>
      <c r="AO295" s="3"/>
    </row>
    <row r="296" spans="1:41" ht="12.75" customHeight="1" x14ac:dyDescent="0.2">
      <c r="A296" s="30" t="s">
        <v>18</v>
      </c>
      <c r="B296" s="13">
        <v>125</v>
      </c>
      <c r="C296" s="13"/>
      <c r="D296" s="13"/>
      <c r="E296" s="13"/>
      <c r="F296" s="13"/>
      <c r="G296" s="13"/>
      <c r="H296" s="13"/>
      <c r="I296" s="13"/>
      <c r="J296" s="13"/>
      <c r="K296" s="215"/>
      <c r="L296" s="266"/>
      <c r="M296" s="47"/>
      <c r="N296" s="15"/>
      <c r="O296" s="16"/>
      <c r="P296" s="17"/>
      <c r="Q296" s="20">
        <f>B296</f>
        <v>125</v>
      </c>
      <c r="R296" s="6"/>
      <c r="S296" s="5"/>
      <c r="AA296" s="33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"/>
      <c r="AO296" s="3"/>
    </row>
    <row r="297" spans="1:41" ht="12.75" customHeight="1" x14ac:dyDescent="0.2">
      <c r="A297" s="30" t="s">
        <v>19</v>
      </c>
      <c r="C297" s="25">
        <v>106</v>
      </c>
      <c r="L297" s="266"/>
      <c r="M297" s="5"/>
      <c r="N297" s="5"/>
      <c r="P297" s="5">
        <f>C297/B296</f>
        <v>0.84799999999999998</v>
      </c>
      <c r="Q297" s="20">
        <v>111</v>
      </c>
      <c r="R297" s="3">
        <f t="shared" ref="R297:R305" si="62">Q297/Q296</f>
        <v>0.88800000000000001</v>
      </c>
      <c r="S297" s="5">
        <f t="shared" ref="S297:S305" si="63">100%-R297</f>
        <v>0.11199999999999999</v>
      </c>
      <c r="AA297" s="25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12.75" customHeight="1" x14ac:dyDescent="0.2">
      <c r="A298" s="30" t="s">
        <v>20</v>
      </c>
      <c r="D298" s="25">
        <v>106</v>
      </c>
      <c r="L298" s="266"/>
      <c r="M298" s="5"/>
      <c r="N298" s="5"/>
      <c r="P298" s="5">
        <f>D298/C297</f>
        <v>1</v>
      </c>
      <c r="Q298" s="20">
        <v>109</v>
      </c>
      <c r="R298" s="3">
        <f t="shared" si="62"/>
        <v>0.98198198198198194</v>
      </c>
      <c r="S298" s="5">
        <f t="shared" si="63"/>
        <v>1.8018018018018056E-2</v>
      </c>
      <c r="AA298" s="25"/>
      <c r="AN298" s="3"/>
      <c r="AO298" s="3"/>
    </row>
    <row r="299" spans="1:41" ht="12.75" customHeight="1" x14ac:dyDescent="0.2">
      <c r="A299" s="33" t="s">
        <v>21</v>
      </c>
      <c r="E299" s="25">
        <v>105</v>
      </c>
      <c r="L299" s="266"/>
      <c r="M299" s="5"/>
      <c r="N299" s="5"/>
      <c r="P299" s="5">
        <f>E299/D298</f>
        <v>0.99056603773584906</v>
      </c>
      <c r="Q299" s="20">
        <v>112</v>
      </c>
      <c r="R299" s="3">
        <f t="shared" si="62"/>
        <v>1.0275229357798166</v>
      </c>
      <c r="S299" s="5">
        <f t="shared" si="63"/>
        <v>-2.7522935779816571E-2</v>
      </c>
      <c r="AA299" s="25"/>
      <c r="AN299" s="3"/>
      <c r="AO299" s="3"/>
    </row>
    <row r="300" spans="1:41" ht="12.75" customHeight="1" x14ac:dyDescent="0.2">
      <c r="A300" s="33" t="s">
        <v>22</v>
      </c>
      <c r="F300" s="25">
        <v>96</v>
      </c>
      <c r="L300" s="266"/>
      <c r="M300" s="5"/>
      <c r="N300" s="5"/>
      <c r="P300" s="5">
        <f>F300/E299</f>
        <v>0.91428571428571426</v>
      </c>
      <c r="Q300" s="20">
        <v>110</v>
      </c>
      <c r="R300" s="3">
        <f t="shared" si="62"/>
        <v>0.9821428571428571</v>
      </c>
      <c r="S300" s="5">
        <f t="shared" si="63"/>
        <v>1.7857142857142905E-2</v>
      </c>
      <c r="AA300" s="25"/>
      <c r="AN300" s="3"/>
      <c r="AO300" s="3"/>
    </row>
    <row r="301" spans="1:41" ht="12.75" customHeight="1" x14ac:dyDescent="0.2">
      <c r="A301" s="33" t="s">
        <v>40</v>
      </c>
      <c r="G301" s="25">
        <v>92</v>
      </c>
      <c r="L301" s="266"/>
      <c r="M301" s="5"/>
      <c r="N301" s="5"/>
      <c r="P301" s="5">
        <f>G301/F300</f>
        <v>0.95833333333333337</v>
      </c>
      <c r="Q301" s="20">
        <v>106</v>
      </c>
      <c r="R301" s="3">
        <f t="shared" si="62"/>
        <v>0.96363636363636362</v>
      </c>
      <c r="S301" s="5">
        <f t="shared" si="63"/>
        <v>3.6363636363636376E-2</v>
      </c>
      <c r="AA301" s="25"/>
      <c r="AN301" s="3"/>
      <c r="AO301" s="3"/>
    </row>
    <row r="302" spans="1:41" ht="12.75" customHeight="1" x14ac:dyDescent="0.2">
      <c r="A302" s="33" t="s">
        <v>41</v>
      </c>
      <c r="H302" s="25">
        <v>92</v>
      </c>
      <c r="L302" s="266">
        <v>2</v>
      </c>
      <c r="M302" s="5"/>
      <c r="N302" s="5"/>
      <c r="P302" s="5">
        <f>H302/G301</f>
        <v>1</v>
      </c>
      <c r="Q302" s="20">
        <v>105</v>
      </c>
      <c r="R302" s="3">
        <f t="shared" si="62"/>
        <v>0.99056603773584906</v>
      </c>
      <c r="S302" s="5">
        <f t="shared" si="63"/>
        <v>9.4339622641509413E-3</v>
      </c>
      <c r="AA302" s="25"/>
      <c r="AN302" s="3"/>
      <c r="AO302" s="3"/>
    </row>
    <row r="303" spans="1:41" ht="12.75" customHeight="1" x14ac:dyDescent="0.2">
      <c r="A303" s="33" t="s">
        <v>42</v>
      </c>
      <c r="I303" s="25">
        <v>90</v>
      </c>
      <c r="L303" s="266">
        <v>1</v>
      </c>
      <c r="M303" s="5"/>
      <c r="N303" s="5"/>
      <c r="P303" s="5">
        <f>I303/H302</f>
        <v>0.97826086956521741</v>
      </c>
      <c r="Q303" s="20">
        <v>103</v>
      </c>
      <c r="R303" s="3">
        <f t="shared" si="62"/>
        <v>0.98095238095238091</v>
      </c>
      <c r="S303" s="5">
        <f t="shared" si="63"/>
        <v>1.9047619047619091E-2</v>
      </c>
      <c r="AA303" s="25"/>
      <c r="AN303" s="3"/>
      <c r="AO303" s="3"/>
    </row>
    <row r="304" spans="1:41" ht="12.75" customHeight="1" x14ac:dyDescent="0.2">
      <c r="A304" s="33" t="s">
        <v>43</v>
      </c>
      <c r="J304" s="25">
        <v>85</v>
      </c>
      <c r="L304" s="266">
        <v>2</v>
      </c>
      <c r="M304" s="5"/>
      <c r="N304" s="5"/>
      <c r="P304" s="5">
        <f>J304/I303</f>
        <v>0.94444444444444442</v>
      </c>
      <c r="Q304" s="20">
        <v>100</v>
      </c>
      <c r="R304" s="3">
        <f t="shared" si="62"/>
        <v>0.970873786407767</v>
      </c>
      <c r="S304" s="5">
        <f t="shared" si="63"/>
        <v>2.9126213592232997E-2</v>
      </c>
      <c r="AA304" s="25"/>
      <c r="AN304" s="3"/>
      <c r="AO304" s="3"/>
    </row>
    <row r="305" spans="1:41" ht="12.75" customHeight="1" x14ac:dyDescent="0.2">
      <c r="A305" s="33" t="s">
        <v>48</v>
      </c>
      <c r="K305" s="217">
        <v>83</v>
      </c>
      <c r="L305" s="266">
        <v>82</v>
      </c>
      <c r="M305" s="5"/>
      <c r="N305" s="5"/>
      <c r="P305" s="5">
        <f>K305/J304</f>
        <v>0.97647058823529409</v>
      </c>
      <c r="Q305" s="20">
        <v>99</v>
      </c>
      <c r="R305" s="3">
        <f t="shared" si="62"/>
        <v>0.99</v>
      </c>
      <c r="S305" s="5">
        <f t="shared" si="63"/>
        <v>1.0000000000000009E-2</v>
      </c>
      <c r="AA305" s="25"/>
      <c r="AN305" s="3"/>
      <c r="AO305" s="3"/>
    </row>
    <row r="306" spans="1:41" ht="12.75" customHeight="1" x14ac:dyDescent="0.2">
      <c r="A306" s="33" t="s">
        <v>49</v>
      </c>
      <c r="K306" s="217">
        <v>11</v>
      </c>
      <c r="L306" s="266">
        <v>10</v>
      </c>
      <c r="M306" s="5"/>
      <c r="N306" s="5"/>
      <c r="P306" s="5"/>
      <c r="Q306" s="20">
        <v>15</v>
      </c>
      <c r="R306" s="3"/>
      <c r="S306" s="5"/>
      <c r="AA306" s="25"/>
      <c r="AN306" s="3"/>
      <c r="AO306" s="3"/>
    </row>
    <row r="307" spans="1:41" ht="12.75" customHeight="1" x14ac:dyDescent="0.2">
      <c r="A307" s="33" t="s">
        <v>50</v>
      </c>
      <c r="K307" s="217">
        <v>2</v>
      </c>
      <c r="L307" s="266">
        <v>2</v>
      </c>
      <c r="M307" s="5"/>
      <c r="N307" s="5"/>
      <c r="P307" s="5"/>
      <c r="Q307" s="20">
        <v>4</v>
      </c>
      <c r="R307" s="3"/>
      <c r="S307" s="5"/>
      <c r="AA307" s="25"/>
      <c r="AN307" s="3"/>
      <c r="AO307" s="3"/>
    </row>
    <row r="308" spans="1:41" ht="12.75" customHeight="1" x14ac:dyDescent="0.2">
      <c r="A308" s="33" t="s">
        <v>51</v>
      </c>
      <c r="K308" s="217">
        <v>1</v>
      </c>
      <c r="L308" s="266">
        <v>1</v>
      </c>
      <c r="M308" s="5"/>
      <c r="N308" s="5"/>
      <c r="P308" s="5"/>
      <c r="Q308" s="20">
        <v>2</v>
      </c>
      <c r="R308" s="3"/>
      <c r="S308" s="5"/>
      <c r="AA308" s="25"/>
      <c r="AN308" s="3"/>
      <c r="AO308" s="3"/>
    </row>
    <row r="309" spans="1:41" ht="12.75" customHeight="1" x14ac:dyDescent="0.2">
      <c r="A309" s="33" t="s">
        <v>52</v>
      </c>
      <c r="K309" s="217">
        <v>1</v>
      </c>
      <c r="L309" s="266"/>
      <c r="M309" s="5"/>
      <c r="N309" s="5"/>
      <c r="P309" s="5"/>
      <c r="Q309" s="20">
        <v>1</v>
      </c>
      <c r="R309" s="3"/>
      <c r="S309" s="5"/>
      <c r="AA309" s="25"/>
      <c r="AN309" s="3"/>
      <c r="AO309" s="3"/>
    </row>
    <row r="310" spans="1:41" ht="12.75" customHeight="1" x14ac:dyDescent="0.2">
      <c r="A310" s="33" t="s">
        <v>53</v>
      </c>
      <c r="K310" s="217">
        <v>1</v>
      </c>
      <c r="L310" s="266"/>
      <c r="M310" s="5"/>
      <c r="N310" s="5"/>
      <c r="P310" s="5"/>
      <c r="Q310" s="20">
        <v>1</v>
      </c>
      <c r="R310" s="3"/>
      <c r="S310" s="5"/>
      <c r="AA310" s="25"/>
      <c r="AN310" s="3"/>
      <c r="AO310" s="3"/>
    </row>
    <row r="311" spans="1:41" ht="12.75" customHeight="1" x14ac:dyDescent="0.2">
      <c r="L311" s="267">
        <f>SUM(L302:L308)</f>
        <v>100</v>
      </c>
      <c r="M311" s="5">
        <f>SUM(L302:L305)/B296</f>
        <v>0.69599999999999995</v>
      </c>
      <c r="N311" s="5">
        <f>L311/B296</f>
        <v>0.8</v>
      </c>
      <c r="O311" s="5">
        <f>N311-M311</f>
        <v>0.10400000000000009</v>
      </c>
      <c r="P311" s="5"/>
      <c r="Q311" s="6"/>
      <c r="R311" s="6"/>
      <c r="S311" s="5"/>
      <c r="AA311" s="25"/>
      <c r="AN311" s="3"/>
      <c r="AO311" s="3"/>
    </row>
    <row r="312" spans="1:41" ht="12.75" customHeight="1" x14ac:dyDescent="0.3">
      <c r="A312" s="209" t="s">
        <v>68</v>
      </c>
      <c r="M312" s="5"/>
      <c r="N312" s="5"/>
      <c r="P312" s="5"/>
      <c r="Q312" s="6"/>
      <c r="R312" s="6"/>
      <c r="S312" s="5"/>
      <c r="AA312" s="51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3"/>
      <c r="AO312" s="3"/>
    </row>
    <row r="313" spans="1:41" ht="25.5" customHeight="1" x14ac:dyDescent="0.2">
      <c r="B313" s="319" t="s">
        <v>1</v>
      </c>
      <c r="C313" s="320"/>
      <c r="D313" s="320"/>
      <c r="E313" s="320"/>
      <c r="F313" s="320"/>
      <c r="G313" s="320"/>
      <c r="H313" s="320"/>
      <c r="I313" s="320"/>
      <c r="J313" s="320"/>
      <c r="K313" s="214"/>
      <c r="M313" s="7" t="s">
        <v>2</v>
      </c>
      <c r="N313" s="7" t="s">
        <v>3</v>
      </c>
      <c r="O313" s="8" t="s">
        <v>4</v>
      </c>
      <c r="P313" s="7" t="s">
        <v>5</v>
      </c>
      <c r="Q313" s="9" t="s">
        <v>6</v>
      </c>
      <c r="R313" s="9" t="s">
        <v>7</v>
      </c>
      <c r="S313" s="10" t="s">
        <v>8</v>
      </c>
      <c r="AA313" s="25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ht="12.75" customHeight="1" x14ac:dyDescent="0.2">
      <c r="A314" s="206" t="s">
        <v>9</v>
      </c>
      <c r="B314" s="13">
        <v>1</v>
      </c>
      <c r="C314" s="13">
        <v>2</v>
      </c>
      <c r="D314" s="13">
        <v>3</v>
      </c>
      <c r="E314" s="13">
        <v>4</v>
      </c>
      <c r="F314" s="13">
        <v>5</v>
      </c>
      <c r="G314" s="13">
        <v>6</v>
      </c>
      <c r="H314" s="13">
        <v>7</v>
      </c>
      <c r="I314" s="13">
        <v>8</v>
      </c>
      <c r="J314" s="13">
        <v>9</v>
      </c>
      <c r="K314" s="215">
        <v>10</v>
      </c>
      <c r="L314" s="146" t="s">
        <v>10</v>
      </c>
      <c r="M314" s="47"/>
      <c r="N314" s="15"/>
      <c r="O314" s="16"/>
      <c r="P314" s="17"/>
      <c r="Q314" s="6"/>
      <c r="R314" s="6"/>
      <c r="S314" s="5"/>
      <c r="AA314" s="4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3"/>
      <c r="AO314" s="3"/>
    </row>
    <row r="315" spans="1:41" ht="12.75" customHeight="1" x14ac:dyDescent="0.2">
      <c r="A315" s="30" t="s">
        <v>19</v>
      </c>
      <c r="B315" s="13">
        <v>114</v>
      </c>
      <c r="C315" s="13"/>
      <c r="D315" s="13"/>
      <c r="E315" s="13"/>
      <c r="F315" s="13"/>
      <c r="G315" s="13"/>
      <c r="H315" s="13"/>
      <c r="I315" s="13"/>
      <c r="J315" s="13"/>
      <c r="K315" s="215"/>
      <c r="L315" s="266"/>
      <c r="M315" s="47"/>
      <c r="N315" s="15"/>
      <c r="O315" s="16"/>
      <c r="P315" s="17"/>
      <c r="Q315" s="20">
        <f>B315</f>
        <v>114</v>
      </c>
      <c r="R315" s="6"/>
      <c r="S315" s="5"/>
      <c r="AA315" s="33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"/>
      <c r="AO315" s="3"/>
    </row>
    <row r="316" spans="1:41" ht="12.75" customHeight="1" x14ac:dyDescent="0.2">
      <c r="A316" s="30" t="s">
        <v>20</v>
      </c>
      <c r="C316" s="25">
        <v>92</v>
      </c>
      <c r="L316" s="266"/>
      <c r="M316" s="5"/>
      <c r="N316" s="5"/>
      <c r="P316" s="5">
        <f>C316/B315</f>
        <v>0.80701754385964908</v>
      </c>
      <c r="Q316" s="20">
        <v>99</v>
      </c>
      <c r="R316" s="3">
        <f t="shared" ref="R316:R324" si="64">Q316/Q315</f>
        <v>0.86842105263157898</v>
      </c>
      <c r="S316" s="5">
        <f t="shared" ref="S316:S324" si="65">100%-R316</f>
        <v>0.13157894736842102</v>
      </c>
      <c r="AA316" s="25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12.75" customHeight="1" x14ac:dyDescent="0.2">
      <c r="A317" s="33" t="s">
        <v>21</v>
      </c>
      <c r="D317" s="25">
        <v>89</v>
      </c>
      <c r="L317" s="266"/>
      <c r="M317" s="5"/>
      <c r="N317" s="5"/>
      <c r="P317" s="5">
        <f>D317/C316</f>
        <v>0.96739130434782605</v>
      </c>
      <c r="Q317" s="20">
        <v>92</v>
      </c>
      <c r="R317" s="3">
        <f t="shared" si="64"/>
        <v>0.92929292929292928</v>
      </c>
      <c r="S317" s="5">
        <f t="shared" si="65"/>
        <v>7.0707070707070718E-2</v>
      </c>
      <c r="AA317" s="25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12.75" customHeight="1" x14ac:dyDescent="0.2">
      <c r="A318" s="33" t="s">
        <v>22</v>
      </c>
      <c r="E318" s="25">
        <v>81</v>
      </c>
      <c r="L318" s="266"/>
      <c r="M318" s="5"/>
      <c r="N318" s="5"/>
      <c r="P318" s="5">
        <f>E318/D317</f>
        <v>0.9101123595505618</v>
      </c>
      <c r="Q318" s="20">
        <v>89</v>
      </c>
      <c r="R318" s="3">
        <f t="shared" si="64"/>
        <v>0.96739130434782605</v>
      </c>
      <c r="S318" s="5">
        <f t="shared" si="65"/>
        <v>3.2608695652173947E-2</v>
      </c>
      <c r="AA318" s="25"/>
      <c r="AN318" s="3"/>
      <c r="AO318" s="3"/>
    </row>
    <row r="319" spans="1:41" ht="12.75" customHeight="1" x14ac:dyDescent="0.2">
      <c r="A319" s="33" t="s">
        <v>40</v>
      </c>
      <c r="F319" s="25">
        <v>75</v>
      </c>
      <c r="L319" s="266"/>
      <c r="M319" s="5"/>
      <c r="N319" s="5"/>
      <c r="P319" s="5">
        <f>F319/E318</f>
        <v>0.92592592592592593</v>
      </c>
      <c r="Q319" s="20">
        <v>83</v>
      </c>
      <c r="R319" s="3">
        <f t="shared" si="64"/>
        <v>0.93258426966292129</v>
      </c>
      <c r="S319" s="5">
        <f t="shared" si="65"/>
        <v>6.7415730337078705E-2</v>
      </c>
      <c r="AA319" s="25"/>
      <c r="AN319" s="3"/>
      <c r="AO319" s="3"/>
    </row>
    <row r="320" spans="1:41" ht="12.75" customHeight="1" x14ac:dyDescent="0.2">
      <c r="A320" s="33" t="s">
        <v>41</v>
      </c>
      <c r="G320" s="25">
        <v>68</v>
      </c>
      <c r="L320" s="266"/>
      <c r="M320" s="5"/>
      <c r="N320" s="5"/>
      <c r="P320" s="5">
        <f>G320/F319</f>
        <v>0.90666666666666662</v>
      </c>
      <c r="Q320" s="20">
        <v>86</v>
      </c>
      <c r="R320" s="3">
        <f t="shared" si="64"/>
        <v>1.036144578313253</v>
      </c>
      <c r="S320" s="5">
        <f t="shared" si="65"/>
        <v>-3.6144578313253017E-2</v>
      </c>
      <c r="AA320" s="25"/>
      <c r="AN320" s="3"/>
      <c r="AO320" s="3"/>
    </row>
    <row r="321" spans="1:41" ht="12.75" customHeight="1" x14ac:dyDescent="0.2">
      <c r="A321" s="33" t="s">
        <v>42</v>
      </c>
      <c r="H321" s="25">
        <v>59</v>
      </c>
      <c r="L321" s="266"/>
      <c r="M321" s="5"/>
      <c r="N321" s="5"/>
      <c r="P321" s="5">
        <f>H321/G320</f>
        <v>0.86764705882352944</v>
      </c>
      <c r="Q321" s="20">
        <v>82</v>
      </c>
      <c r="R321" s="3">
        <f t="shared" si="64"/>
        <v>0.95348837209302328</v>
      </c>
      <c r="S321" s="5">
        <f t="shared" si="65"/>
        <v>4.6511627906976716E-2</v>
      </c>
      <c r="AA321" s="25"/>
      <c r="AN321" s="3"/>
      <c r="AO321" s="3"/>
    </row>
    <row r="322" spans="1:41" ht="12.75" customHeight="1" x14ac:dyDescent="0.2">
      <c r="A322" s="33" t="s">
        <v>43</v>
      </c>
      <c r="I322" s="25">
        <v>59</v>
      </c>
      <c r="L322" s="266"/>
      <c r="M322" s="5"/>
      <c r="N322" s="5"/>
      <c r="P322" s="5">
        <f>I322/H321</f>
        <v>1</v>
      </c>
      <c r="Q322" s="20">
        <v>82</v>
      </c>
      <c r="R322" s="3">
        <f t="shared" si="64"/>
        <v>1</v>
      </c>
      <c r="S322" s="5">
        <f t="shared" si="65"/>
        <v>0</v>
      </c>
      <c r="AA322" s="25"/>
      <c r="AN322" s="3"/>
      <c r="AO322" s="3"/>
    </row>
    <row r="323" spans="1:41" ht="12.75" customHeight="1" x14ac:dyDescent="0.2">
      <c r="A323" s="33" t="s">
        <v>48</v>
      </c>
      <c r="J323" s="25">
        <v>57</v>
      </c>
      <c r="L323" s="266">
        <v>1</v>
      </c>
      <c r="M323" s="5"/>
      <c r="N323" s="5"/>
      <c r="P323" s="5">
        <f>J323/I322</f>
        <v>0.96610169491525422</v>
      </c>
      <c r="Q323" s="20">
        <v>72</v>
      </c>
      <c r="R323" s="3">
        <f t="shared" si="64"/>
        <v>0.87804878048780488</v>
      </c>
      <c r="S323" s="5">
        <f t="shared" si="65"/>
        <v>0.12195121951219512</v>
      </c>
      <c r="AA323" s="25"/>
      <c r="AN323" s="3"/>
      <c r="AO323" s="3"/>
    </row>
    <row r="324" spans="1:41" ht="12.75" customHeight="1" x14ac:dyDescent="0.2">
      <c r="A324" s="33" t="s">
        <v>49</v>
      </c>
      <c r="K324" s="217">
        <v>57</v>
      </c>
      <c r="L324" s="266">
        <v>53</v>
      </c>
      <c r="M324" s="5"/>
      <c r="N324" s="5"/>
      <c r="P324" s="5">
        <f>K324/J323</f>
        <v>1</v>
      </c>
      <c r="Q324" s="20">
        <v>70</v>
      </c>
      <c r="R324" s="3">
        <f t="shared" si="64"/>
        <v>0.97222222222222221</v>
      </c>
      <c r="S324" s="5">
        <f t="shared" si="65"/>
        <v>2.777777777777779E-2</v>
      </c>
      <c r="AA324" s="25"/>
      <c r="AN324" s="3"/>
      <c r="AO324" s="3"/>
    </row>
    <row r="325" spans="1:41" ht="12.75" customHeight="1" x14ac:dyDescent="0.2">
      <c r="A325" s="33" t="s">
        <v>50</v>
      </c>
      <c r="K325" s="217">
        <v>6</v>
      </c>
      <c r="L325" s="266">
        <v>5</v>
      </c>
      <c r="M325" s="5"/>
      <c r="N325" s="5"/>
      <c r="P325" s="5"/>
      <c r="Q325" s="20">
        <v>16</v>
      </c>
      <c r="R325" s="3"/>
      <c r="S325" s="5"/>
      <c r="AA325" s="25"/>
      <c r="AN325" s="3"/>
      <c r="AO325" s="3"/>
    </row>
    <row r="326" spans="1:41" ht="12.75" customHeight="1" x14ac:dyDescent="0.2">
      <c r="A326" s="33" t="s">
        <v>51</v>
      </c>
      <c r="K326" s="217">
        <v>10</v>
      </c>
      <c r="L326" s="266">
        <v>9</v>
      </c>
      <c r="M326" s="5"/>
      <c r="N326" s="5"/>
      <c r="P326" s="5"/>
      <c r="Q326" s="20">
        <v>11</v>
      </c>
      <c r="R326" s="3"/>
      <c r="S326" s="5"/>
      <c r="AA326" s="25"/>
      <c r="AN326" s="3"/>
      <c r="AO326" s="3"/>
    </row>
    <row r="327" spans="1:41" ht="12.75" customHeight="1" x14ac:dyDescent="0.2">
      <c r="A327" s="33" t="s">
        <v>52</v>
      </c>
      <c r="K327" s="217">
        <v>1</v>
      </c>
      <c r="L327" s="266">
        <v>1</v>
      </c>
      <c r="M327" s="5"/>
      <c r="N327" s="5"/>
      <c r="P327" s="5"/>
      <c r="Q327" s="20">
        <v>1</v>
      </c>
      <c r="R327" s="3"/>
      <c r="S327" s="5"/>
      <c r="AA327" s="25"/>
      <c r="AN327" s="3"/>
      <c r="AO327" s="3"/>
    </row>
    <row r="328" spans="1:41" ht="12.75" customHeight="1" x14ac:dyDescent="0.2">
      <c r="A328" s="33" t="s">
        <v>53</v>
      </c>
      <c r="K328" s="217">
        <v>1</v>
      </c>
      <c r="L328" s="266"/>
      <c r="M328" s="5"/>
      <c r="N328" s="5"/>
      <c r="P328" s="5"/>
      <c r="Q328" s="20">
        <v>1</v>
      </c>
      <c r="R328" s="3"/>
      <c r="S328" s="5"/>
      <c r="AA328" s="25"/>
      <c r="AN328" s="3"/>
      <c r="AO328" s="3"/>
    </row>
    <row r="329" spans="1:41" ht="12.75" customHeight="1" x14ac:dyDescent="0.2">
      <c r="A329" s="33" t="s">
        <v>64</v>
      </c>
      <c r="K329" s="217">
        <v>2</v>
      </c>
      <c r="L329" s="266"/>
      <c r="M329" s="5"/>
      <c r="N329" s="5"/>
      <c r="P329" s="5"/>
      <c r="Q329" s="20">
        <v>2</v>
      </c>
      <c r="R329" s="3"/>
      <c r="S329" s="5"/>
      <c r="AA329" s="25"/>
      <c r="AN329" s="3"/>
      <c r="AO329" s="3"/>
    </row>
    <row r="330" spans="1:41" ht="12.75" customHeight="1" x14ac:dyDescent="0.2">
      <c r="L330" s="267">
        <f>SUM(L323:L327)</f>
        <v>69</v>
      </c>
      <c r="M330" s="5">
        <f>SUM(L323:L324)/B315</f>
        <v>0.47368421052631576</v>
      </c>
      <c r="N330" s="5">
        <f>L330/B315</f>
        <v>0.60526315789473684</v>
      </c>
      <c r="O330" s="5">
        <f>N330-M330</f>
        <v>0.13157894736842107</v>
      </c>
      <c r="P330" s="5"/>
      <c r="Q330" s="6"/>
      <c r="R330" s="6"/>
      <c r="S330" s="5"/>
      <c r="AA330" s="25"/>
      <c r="AN330" s="3"/>
      <c r="AO330" s="3"/>
    </row>
    <row r="331" spans="1:41" ht="12.75" customHeight="1" x14ac:dyDescent="0.3">
      <c r="A331" s="209" t="s">
        <v>69</v>
      </c>
      <c r="M331" s="5"/>
      <c r="N331" s="5"/>
      <c r="P331" s="5"/>
      <c r="Q331" s="6"/>
      <c r="R331" s="6"/>
      <c r="S331" s="5"/>
      <c r="AA331" s="25"/>
      <c r="AN331" s="3"/>
      <c r="AO331" s="3"/>
    </row>
    <row r="332" spans="1:41" ht="25.5" customHeight="1" x14ac:dyDescent="0.2">
      <c r="B332" s="319" t="s">
        <v>1</v>
      </c>
      <c r="C332" s="320"/>
      <c r="D332" s="320"/>
      <c r="E332" s="320"/>
      <c r="F332" s="320"/>
      <c r="G332" s="320"/>
      <c r="H332" s="320"/>
      <c r="I332" s="320"/>
      <c r="J332" s="320"/>
      <c r="K332" s="214"/>
      <c r="M332" s="7" t="s">
        <v>2</v>
      </c>
      <c r="N332" s="7" t="s">
        <v>3</v>
      </c>
      <c r="O332" s="8" t="s">
        <v>4</v>
      </c>
      <c r="P332" s="7" t="s">
        <v>5</v>
      </c>
      <c r="Q332" s="9" t="s">
        <v>6</v>
      </c>
      <c r="R332" s="9" t="s">
        <v>7</v>
      </c>
      <c r="S332" s="10" t="s">
        <v>8</v>
      </c>
      <c r="AA332" s="25"/>
      <c r="AN332" s="3"/>
      <c r="AO332" s="3"/>
    </row>
    <row r="333" spans="1:41" ht="12.75" customHeight="1" x14ac:dyDescent="0.2">
      <c r="A333" s="206" t="s">
        <v>9</v>
      </c>
      <c r="B333" s="13">
        <v>1</v>
      </c>
      <c r="C333" s="13">
        <v>2</v>
      </c>
      <c r="D333" s="13">
        <v>3</v>
      </c>
      <c r="E333" s="13">
        <v>4</v>
      </c>
      <c r="F333" s="13">
        <v>5</v>
      </c>
      <c r="G333" s="13">
        <v>6</v>
      </c>
      <c r="H333" s="13">
        <v>7</v>
      </c>
      <c r="I333" s="13">
        <v>8</v>
      </c>
      <c r="J333" s="13">
        <v>9</v>
      </c>
      <c r="K333" s="215">
        <v>10</v>
      </c>
      <c r="L333" s="146" t="s">
        <v>10</v>
      </c>
      <c r="M333" s="47"/>
      <c r="N333" s="15"/>
      <c r="O333" s="16"/>
      <c r="P333" s="17"/>
      <c r="Q333" s="6"/>
      <c r="R333" s="6"/>
      <c r="S333" s="5"/>
      <c r="AA333" s="25"/>
      <c r="AN333" s="3"/>
      <c r="AO333" s="3"/>
    </row>
    <row r="334" spans="1:41" ht="12.75" customHeight="1" x14ac:dyDescent="0.2">
      <c r="A334" s="30" t="s">
        <v>20</v>
      </c>
      <c r="B334" s="25">
        <v>103</v>
      </c>
      <c r="L334" s="266"/>
      <c r="M334" s="5"/>
      <c r="N334" s="5"/>
      <c r="P334" s="5"/>
      <c r="Q334" s="20">
        <f>B334</f>
        <v>103</v>
      </c>
      <c r="R334" s="3"/>
      <c r="S334" s="5"/>
      <c r="AA334" s="25"/>
      <c r="AN334" s="3"/>
      <c r="AO334" s="3"/>
    </row>
    <row r="335" spans="1:41" ht="12.75" customHeight="1" x14ac:dyDescent="0.2">
      <c r="A335" s="33" t="s">
        <v>21</v>
      </c>
      <c r="C335" s="25">
        <v>97</v>
      </c>
      <c r="L335" s="266"/>
      <c r="M335" s="5"/>
      <c r="N335" s="5"/>
      <c r="P335" s="5">
        <f>C335/B334</f>
        <v>0.94174757281553401</v>
      </c>
      <c r="Q335" s="20">
        <v>96</v>
      </c>
      <c r="R335" s="3">
        <f t="shared" ref="R335:R343" si="66">Q335/Q334</f>
        <v>0.93203883495145634</v>
      </c>
      <c r="S335" s="5">
        <f t="shared" ref="S335:S343" si="67">100%-R335</f>
        <v>6.7961165048543659E-2</v>
      </c>
      <c r="AA335" s="25"/>
      <c r="AN335" s="3"/>
      <c r="AO335" s="3"/>
    </row>
    <row r="336" spans="1:41" ht="12.75" customHeight="1" x14ac:dyDescent="0.2">
      <c r="A336" s="33" t="s">
        <v>22</v>
      </c>
      <c r="D336" s="25">
        <v>95</v>
      </c>
      <c r="L336" s="266"/>
      <c r="M336" s="5"/>
      <c r="N336" s="5"/>
      <c r="P336" s="5">
        <f>D336/C335</f>
        <v>0.97938144329896903</v>
      </c>
      <c r="Q336" s="20">
        <v>96</v>
      </c>
      <c r="R336" s="3">
        <f t="shared" si="66"/>
        <v>1</v>
      </c>
      <c r="S336" s="5">
        <f t="shared" si="67"/>
        <v>0</v>
      </c>
      <c r="AN336" s="3"/>
      <c r="AO336" s="3"/>
    </row>
    <row r="337" spans="1:41" ht="12.75" customHeight="1" x14ac:dyDescent="0.2">
      <c r="A337" s="33" t="s">
        <v>40</v>
      </c>
      <c r="E337" s="25">
        <v>91</v>
      </c>
      <c r="L337" s="266"/>
      <c r="M337" s="5"/>
      <c r="N337" s="5"/>
      <c r="P337" s="5">
        <f>E337/D336</f>
        <v>0.95789473684210524</v>
      </c>
      <c r="Q337" s="20">
        <v>95</v>
      </c>
      <c r="R337" s="3">
        <f t="shared" si="66"/>
        <v>0.98958333333333337</v>
      </c>
      <c r="S337" s="5">
        <f t="shared" si="67"/>
        <v>1.041666666666663E-2</v>
      </c>
      <c r="AN337" s="3"/>
      <c r="AO337" s="3"/>
    </row>
    <row r="338" spans="1:41" ht="12.75" customHeight="1" x14ac:dyDescent="0.2">
      <c r="A338" s="33" t="s">
        <v>41</v>
      </c>
      <c r="F338" s="25">
        <v>87</v>
      </c>
      <c r="L338" s="266"/>
      <c r="M338" s="5"/>
      <c r="N338" s="5"/>
      <c r="P338" s="5">
        <f>F338/E337</f>
        <v>0.95604395604395609</v>
      </c>
      <c r="Q338" s="20">
        <v>96</v>
      </c>
      <c r="R338" s="3">
        <f t="shared" si="66"/>
        <v>1.0105263157894737</v>
      </c>
      <c r="S338" s="5">
        <f t="shared" si="67"/>
        <v>-1.0526315789473717E-2</v>
      </c>
      <c r="AN338" s="3"/>
      <c r="AO338" s="3"/>
    </row>
    <row r="339" spans="1:41" ht="12.75" customHeight="1" x14ac:dyDescent="0.2">
      <c r="A339" s="33" t="s">
        <v>42</v>
      </c>
      <c r="G339" s="25">
        <v>87</v>
      </c>
      <c r="L339" s="266"/>
      <c r="M339" s="5"/>
      <c r="N339" s="5"/>
      <c r="P339" s="5">
        <f>G339/F338</f>
        <v>1</v>
      </c>
      <c r="Q339" s="20">
        <v>96</v>
      </c>
      <c r="R339" s="3">
        <f t="shared" si="66"/>
        <v>1</v>
      </c>
      <c r="S339" s="5">
        <f t="shared" si="67"/>
        <v>0</v>
      </c>
      <c r="AN339" s="3"/>
      <c r="AO339" s="3"/>
    </row>
    <row r="340" spans="1:41" ht="12.75" customHeight="1" x14ac:dyDescent="0.2">
      <c r="A340" s="33" t="s">
        <v>43</v>
      </c>
      <c r="H340" s="25">
        <v>83</v>
      </c>
      <c r="L340" s="266"/>
      <c r="M340" s="5"/>
      <c r="N340" s="5"/>
      <c r="P340" s="5">
        <f>H340/G339</f>
        <v>0.95402298850574707</v>
      </c>
      <c r="Q340" s="20">
        <v>93</v>
      </c>
      <c r="R340" s="3">
        <f t="shared" si="66"/>
        <v>0.96875</v>
      </c>
      <c r="S340" s="5">
        <f t="shared" si="67"/>
        <v>3.125E-2</v>
      </c>
      <c r="AN340" s="3"/>
      <c r="AO340" s="3"/>
    </row>
    <row r="341" spans="1:41" ht="12.75" customHeight="1" x14ac:dyDescent="0.2">
      <c r="A341" s="33" t="s">
        <v>48</v>
      </c>
      <c r="I341" s="25">
        <v>83</v>
      </c>
      <c r="L341" s="266"/>
      <c r="M341" s="5"/>
      <c r="N341" s="5"/>
      <c r="P341" s="5">
        <f>I341/H340</f>
        <v>1</v>
      </c>
      <c r="Q341" s="20">
        <v>93</v>
      </c>
      <c r="R341" s="3">
        <f t="shared" si="66"/>
        <v>1</v>
      </c>
      <c r="S341" s="5">
        <f t="shared" si="67"/>
        <v>0</v>
      </c>
      <c r="AN341" s="3"/>
      <c r="AO341" s="3"/>
    </row>
    <row r="342" spans="1:41" ht="12.75" customHeight="1" x14ac:dyDescent="0.2">
      <c r="A342" s="33" t="s">
        <v>49</v>
      </c>
      <c r="J342" s="25">
        <v>83</v>
      </c>
      <c r="L342" s="266"/>
      <c r="M342" s="5"/>
      <c r="N342" s="5"/>
      <c r="P342" s="5">
        <f>J342/I341</f>
        <v>1</v>
      </c>
      <c r="Q342" s="20">
        <v>90</v>
      </c>
      <c r="R342" s="3">
        <f t="shared" si="66"/>
        <v>0.967741935483871</v>
      </c>
      <c r="S342" s="5">
        <f t="shared" si="67"/>
        <v>3.2258064516129004E-2</v>
      </c>
      <c r="AN342" s="3"/>
      <c r="AO342" s="3"/>
    </row>
    <row r="343" spans="1:41" ht="12.75" customHeight="1" x14ac:dyDescent="0.2">
      <c r="A343" s="33" t="s">
        <v>50</v>
      </c>
      <c r="K343" s="217">
        <v>83</v>
      </c>
      <c r="L343" s="266">
        <v>79</v>
      </c>
      <c r="M343" s="5"/>
      <c r="N343" s="5"/>
      <c r="P343" s="5">
        <f>K343/J342</f>
        <v>1</v>
      </c>
      <c r="Q343" s="20">
        <v>90</v>
      </c>
      <c r="R343" s="3">
        <f t="shared" si="66"/>
        <v>1</v>
      </c>
      <c r="S343" s="5">
        <f t="shared" si="67"/>
        <v>0</v>
      </c>
      <c r="AN343" s="3"/>
      <c r="AO343" s="3"/>
    </row>
    <row r="344" spans="1:41" ht="12.75" customHeight="1" x14ac:dyDescent="0.2">
      <c r="A344" s="33" t="s">
        <v>51</v>
      </c>
      <c r="K344" s="217">
        <v>8</v>
      </c>
      <c r="L344" s="266">
        <v>6</v>
      </c>
      <c r="M344" s="5"/>
      <c r="N344" s="5"/>
      <c r="P344" s="5"/>
      <c r="Q344" s="20">
        <v>10</v>
      </c>
      <c r="R344" s="3"/>
      <c r="S344" s="5"/>
      <c r="AN344" s="3"/>
      <c r="AO344" s="3"/>
    </row>
    <row r="345" spans="1:41" ht="12.75" customHeight="1" x14ac:dyDescent="0.2">
      <c r="A345" s="33" t="s">
        <v>52</v>
      </c>
      <c r="K345" s="217">
        <v>3</v>
      </c>
      <c r="L345" s="266">
        <v>4</v>
      </c>
      <c r="M345" s="5"/>
      <c r="N345" s="5"/>
      <c r="P345" s="5"/>
      <c r="Q345" s="20">
        <v>4</v>
      </c>
      <c r="R345" s="3"/>
      <c r="S345" s="5"/>
      <c r="AN345" s="3"/>
      <c r="AO345" s="3"/>
    </row>
    <row r="346" spans="1:41" ht="12.75" customHeight="1" x14ac:dyDescent="0.2">
      <c r="A346" s="33" t="s">
        <v>53</v>
      </c>
      <c r="L346" s="266"/>
      <c r="M346" s="5"/>
      <c r="N346" s="5"/>
      <c r="P346" s="5"/>
      <c r="Q346" s="20"/>
      <c r="R346" s="3"/>
      <c r="S346" s="5"/>
      <c r="AN346" s="3"/>
      <c r="AO346" s="3"/>
    </row>
    <row r="347" spans="1:41" ht="12.75" customHeight="1" x14ac:dyDescent="0.2">
      <c r="A347" s="33" t="s">
        <v>64</v>
      </c>
      <c r="L347" s="266"/>
      <c r="M347" s="5"/>
      <c r="N347" s="5"/>
      <c r="P347" s="5"/>
      <c r="Q347" s="20"/>
      <c r="R347" s="3"/>
      <c r="S347" s="5"/>
      <c r="AN347" s="3"/>
      <c r="AO347" s="3"/>
    </row>
    <row r="348" spans="1:41" ht="12.75" customHeight="1" x14ac:dyDescent="0.2">
      <c r="L348" s="267">
        <f>SUM(L343:L345)</f>
        <v>89</v>
      </c>
      <c r="M348" s="5">
        <f>L343/B334</f>
        <v>0.76699029126213591</v>
      </c>
      <c r="N348" s="5">
        <f>L348/B334</f>
        <v>0.86407766990291257</v>
      </c>
      <c r="O348" s="5">
        <f>N348-M348</f>
        <v>9.7087378640776656E-2</v>
      </c>
      <c r="P348" s="5"/>
      <c r="Q348" s="6"/>
      <c r="R348" s="6"/>
      <c r="S348" s="5"/>
      <c r="AN348" s="3"/>
      <c r="AO348" s="3"/>
    </row>
    <row r="349" spans="1:41" ht="12.75" customHeight="1" x14ac:dyDescent="0.3">
      <c r="A349" s="209" t="s">
        <v>70</v>
      </c>
      <c r="L349" s="261"/>
      <c r="M349" s="5"/>
      <c r="O349" s="5"/>
      <c r="S349" s="5"/>
      <c r="AN349" s="3"/>
      <c r="AO349" s="3"/>
    </row>
    <row r="350" spans="1:41" ht="25.5" customHeight="1" x14ac:dyDescent="0.2">
      <c r="B350" s="324" t="s">
        <v>1</v>
      </c>
      <c r="C350" s="325"/>
      <c r="D350" s="325"/>
      <c r="E350" s="325"/>
      <c r="F350" s="325"/>
      <c r="G350" s="325"/>
      <c r="H350" s="325"/>
      <c r="I350" s="325"/>
      <c r="J350" s="325"/>
      <c r="M350" s="10" t="s">
        <v>2</v>
      </c>
      <c r="N350" s="10" t="s">
        <v>3</v>
      </c>
      <c r="O350" s="69" t="s">
        <v>4</v>
      </c>
      <c r="P350" s="10" t="s">
        <v>5</v>
      </c>
      <c r="Q350" s="9" t="s">
        <v>6</v>
      </c>
      <c r="R350" s="9" t="s">
        <v>7</v>
      </c>
      <c r="S350" s="10" t="s">
        <v>8</v>
      </c>
      <c r="T350" s="5"/>
      <c r="AN350" s="3"/>
      <c r="AO350" s="3"/>
    </row>
    <row r="351" spans="1:41" ht="12.75" customHeight="1" x14ac:dyDescent="0.2">
      <c r="A351" s="210" t="s">
        <v>9</v>
      </c>
      <c r="B351" s="71">
        <v>1</v>
      </c>
      <c r="C351" s="71">
        <v>2</v>
      </c>
      <c r="D351" s="71">
        <v>3</v>
      </c>
      <c r="E351" s="71">
        <v>4</v>
      </c>
      <c r="F351" s="71">
        <v>5</v>
      </c>
      <c r="G351" s="71">
        <v>6</v>
      </c>
      <c r="H351" s="71">
        <v>7</v>
      </c>
      <c r="I351" s="71">
        <v>8</v>
      </c>
      <c r="J351" s="71">
        <v>9</v>
      </c>
      <c r="L351" s="268" t="s">
        <v>10</v>
      </c>
      <c r="M351" s="5"/>
      <c r="N351" s="5"/>
      <c r="P351" s="5"/>
      <c r="Q351" s="6"/>
      <c r="R351" s="6"/>
      <c r="S351" s="5"/>
      <c r="T351" s="5"/>
      <c r="AN351" s="3"/>
      <c r="AO351" s="3"/>
    </row>
    <row r="352" spans="1:41" ht="12.75" customHeight="1" x14ac:dyDescent="0.2">
      <c r="A352" s="33" t="s">
        <v>21</v>
      </c>
      <c r="B352" s="25">
        <v>102</v>
      </c>
      <c r="L352" s="266"/>
      <c r="M352" s="5"/>
      <c r="N352" s="5"/>
      <c r="P352" s="5"/>
      <c r="Q352" s="20">
        <f>B352</f>
        <v>102</v>
      </c>
      <c r="R352" s="6"/>
      <c r="S352" s="5"/>
      <c r="T352" s="5"/>
      <c r="AN352" s="3"/>
      <c r="AO352" s="3"/>
    </row>
    <row r="353" spans="1:41" ht="12.75" customHeight="1" x14ac:dyDescent="0.2">
      <c r="A353" s="33" t="s">
        <v>22</v>
      </c>
      <c r="C353" s="25">
        <v>102</v>
      </c>
      <c r="L353" s="266"/>
      <c r="M353" s="5"/>
      <c r="N353" s="5"/>
      <c r="P353" s="5">
        <f>C353/B352</f>
        <v>1</v>
      </c>
      <c r="Q353" s="20">
        <v>103</v>
      </c>
      <c r="R353" s="3">
        <f t="shared" ref="R353:R361" si="68">Q353/Q352</f>
        <v>1.0098039215686274</v>
      </c>
      <c r="S353" s="5">
        <f t="shared" ref="S353:S361" si="69">100%-R353</f>
        <v>-9.8039215686274161E-3</v>
      </c>
      <c r="T353" s="5"/>
      <c r="AN353" s="3"/>
      <c r="AO353" s="3"/>
    </row>
    <row r="354" spans="1:41" ht="12.75" customHeight="1" x14ac:dyDescent="0.2">
      <c r="A354" s="33" t="s">
        <v>40</v>
      </c>
      <c r="D354" s="25">
        <v>86</v>
      </c>
      <c r="L354" s="266"/>
      <c r="M354" s="5"/>
      <c r="N354" s="5"/>
      <c r="P354" s="5">
        <f>D354/C353</f>
        <v>0.84313725490196079</v>
      </c>
      <c r="Q354" s="20">
        <v>98</v>
      </c>
      <c r="R354" s="3">
        <f t="shared" si="68"/>
        <v>0.95145631067961167</v>
      </c>
      <c r="S354" s="5">
        <f t="shared" si="69"/>
        <v>4.8543689320388328E-2</v>
      </c>
      <c r="T354" s="5"/>
      <c r="AN354" s="3"/>
      <c r="AO354" s="3"/>
    </row>
    <row r="355" spans="1:41" ht="12.75" customHeight="1" x14ac:dyDescent="0.2">
      <c r="A355" s="33" t="s">
        <v>41</v>
      </c>
      <c r="E355" s="25">
        <v>72</v>
      </c>
      <c r="L355" s="266"/>
      <c r="M355" s="5"/>
      <c r="N355" s="5"/>
      <c r="P355" s="5">
        <f>E355/D354</f>
        <v>0.83720930232558144</v>
      </c>
      <c r="Q355" s="20">
        <v>100</v>
      </c>
      <c r="R355" s="3">
        <f t="shared" si="68"/>
        <v>1.0204081632653061</v>
      </c>
      <c r="S355" s="5">
        <f t="shared" si="69"/>
        <v>-2.0408163265306145E-2</v>
      </c>
      <c r="T355" s="5"/>
      <c r="AN355" s="3"/>
      <c r="AO355" s="3"/>
    </row>
    <row r="356" spans="1:41" ht="12.75" customHeight="1" x14ac:dyDescent="0.2">
      <c r="A356" s="33" t="s">
        <v>42</v>
      </c>
      <c r="F356" s="25">
        <v>52</v>
      </c>
      <c r="L356" s="266"/>
      <c r="M356" s="5"/>
      <c r="N356" s="5"/>
      <c r="O356" s="5"/>
      <c r="P356" s="5">
        <f>F356/E355</f>
        <v>0.72222222222222221</v>
      </c>
      <c r="Q356" s="73">
        <v>88</v>
      </c>
      <c r="R356" s="3">
        <f t="shared" si="68"/>
        <v>0.88</v>
      </c>
      <c r="S356" s="5">
        <f t="shared" si="69"/>
        <v>0.12</v>
      </c>
      <c r="T356" s="5"/>
      <c r="AN356" s="3"/>
      <c r="AO356" s="3"/>
    </row>
    <row r="357" spans="1:41" ht="12.75" customHeight="1" x14ac:dyDescent="0.2">
      <c r="A357" s="33" t="s">
        <v>43</v>
      </c>
      <c r="G357" s="25">
        <v>49</v>
      </c>
      <c r="L357" s="266"/>
      <c r="M357" s="5"/>
      <c r="N357" s="5"/>
      <c r="O357" s="5"/>
      <c r="P357" s="5">
        <f>G357/F356</f>
        <v>0.94230769230769229</v>
      </c>
      <c r="Q357" s="73">
        <v>82</v>
      </c>
      <c r="R357" s="3">
        <f t="shared" si="68"/>
        <v>0.93181818181818177</v>
      </c>
      <c r="S357" s="5">
        <f t="shared" si="69"/>
        <v>6.8181818181818232E-2</v>
      </c>
      <c r="T357" s="5"/>
      <c r="AN357" s="3"/>
      <c r="AO357" s="3"/>
    </row>
    <row r="358" spans="1:41" ht="12.75" customHeight="1" x14ac:dyDescent="0.2">
      <c r="A358" s="33" t="s">
        <v>48</v>
      </c>
      <c r="H358" s="25">
        <v>45</v>
      </c>
      <c r="L358" s="266"/>
      <c r="M358" s="5"/>
      <c r="N358" s="5"/>
      <c r="O358" s="5"/>
      <c r="P358" s="5">
        <f>H358/G357</f>
        <v>0.91836734693877553</v>
      </c>
      <c r="Q358" s="73">
        <v>83</v>
      </c>
      <c r="R358" s="3">
        <f t="shared" si="68"/>
        <v>1.0121951219512195</v>
      </c>
      <c r="S358" s="5">
        <f t="shared" si="69"/>
        <v>-1.2195121951219523E-2</v>
      </c>
      <c r="T358" s="5"/>
      <c r="AN358" s="3"/>
      <c r="AO358" s="3"/>
    </row>
    <row r="359" spans="1:41" ht="12.75" customHeight="1" x14ac:dyDescent="0.2">
      <c r="A359" s="33" t="s">
        <v>49</v>
      </c>
      <c r="I359" s="25">
        <v>44</v>
      </c>
      <c r="L359" s="266"/>
      <c r="M359" s="5"/>
      <c r="N359" s="5"/>
      <c r="O359" s="5"/>
      <c r="P359" s="5">
        <f>I359/H358</f>
        <v>0.97777777777777775</v>
      </c>
      <c r="Q359" s="73">
        <v>78</v>
      </c>
      <c r="R359" s="3">
        <f t="shared" si="68"/>
        <v>0.93975903614457834</v>
      </c>
      <c r="S359" s="5">
        <f t="shared" si="69"/>
        <v>6.0240963855421659E-2</v>
      </c>
      <c r="T359" s="5"/>
      <c r="AN359" s="3"/>
      <c r="AO359" s="3"/>
    </row>
    <row r="360" spans="1:41" ht="12.75" customHeight="1" x14ac:dyDescent="0.2">
      <c r="A360" s="33" t="s">
        <v>50</v>
      </c>
      <c r="J360" s="25">
        <v>43</v>
      </c>
      <c r="L360" s="266"/>
      <c r="M360" s="5"/>
      <c r="N360" s="5"/>
      <c r="O360" s="5"/>
      <c r="P360" s="5">
        <f>J360/I359</f>
        <v>0.97727272727272729</v>
      </c>
      <c r="Q360" s="73">
        <v>75</v>
      </c>
      <c r="R360" s="3">
        <f t="shared" si="68"/>
        <v>0.96153846153846156</v>
      </c>
      <c r="S360" s="5">
        <f t="shared" si="69"/>
        <v>3.8461538461538436E-2</v>
      </c>
      <c r="T360" s="5"/>
      <c r="AN360" s="3"/>
      <c r="AO360" s="3"/>
    </row>
    <row r="361" spans="1:41" ht="12.75" customHeight="1" x14ac:dyDescent="0.2">
      <c r="A361" s="33" t="s">
        <v>51</v>
      </c>
      <c r="K361" s="217">
        <v>43</v>
      </c>
      <c r="L361" s="266">
        <v>37</v>
      </c>
      <c r="M361" s="5"/>
      <c r="N361" s="5"/>
      <c r="O361" s="5"/>
      <c r="P361" s="5">
        <f>K361/J360</f>
        <v>1</v>
      </c>
      <c r="Q361" s="73">
        <v>76</v>
      </c>
      <c r="R361" s="3">
        <f t="shared" si="68"/>
        <v>1.0133333333333334</v>
      </c>
      <c r="S361" s="5">
        <f t="shared" si="69"/>
        <v>-1.3333333333333419E-2</v>
      </c>
      <c r="T361" s="5"/>
      <c r="AN361" s="3"/>
      <c r="AO361" s="3"/>
    </row>
    <row r="362" spans="1:41" ht="12.75" customHeight="1" x14ac:dyDescent="0.2">
      <c r="A362" s="33" t="s">
        <v>52</v>
      </c>
      <c r="K362" s="217">
        <v>18</v>
      </c>
      <c r="L362" s="266">
        <v>18</v>
      </c>
      <c r="M362" s="5"/>
      <c r="N362" s="5"/>
      <c r="O362" s="5"/>
      <c r="P362" s="5"/>
      <c r="Q362" s="73">
        <v>32</v>
      </c>
      <c r="R362" s="3"/>
      <c r="S362" s="5"/>
      <c r="T362" s="5"/>
      <c r="AN362" s="3"/>
      <c r="AO362" s="3"/>
    </row>
    <row r="363" spans="1:41" ht="12.75" customHeight="1" x14ac:dyDescent="0.2">
      <c r="A363" s="33" t="s">
        <v>53</v>
      </c>
      <c r="K363" s="217">
        <v>7</v>
      </c>
      <c r="L363" s="266">
        <v>3</v>
      </c>
      <c r="M363" s="5"/>
      <c r="N363" s="5"/>
      <c r="O363" s="5"/>
      <c r="P363" s="5"/>
      <c r="Q363" s="73">
        <v>14</v>
      </c>
      <c r="R363" s="3"/>
      <c r="S363" s="5"/>
      <c r="T363" s="5"/>
      <c r="AN363" s="3"/>
      <c r="AO363" s="3"/>
    </row>
    <row r="364" spans="1:41" ht="12.75" customHeight="1" x14ac:dyDescent="0.2">
      <c r="A364" s="33" t="s">
        <v>64</v>
      </c>
      <c r="K364" s="217">
        <v>6</v>
      </c>
      <c r="L364" s="266">
        <v>4</v>
      </c>
      <c r="M364" s="5"/>
      <c r="N364" s="5"/>
      <c r="O364" s="5"/>
      <c r="P364" s="5"/>
      <c r="Q364" s="73">
        <v>9</v>
      </c>
      <c r="R364" s="3"/>
      <c r="S364" s="5"/>
      <c r="T364" s="5"/>
      <c r="AN364" s="3"/>
      <c r="AO364" s="3"/>
    </row>
    <row r="365" spans="1:41" ht="12.75" customHeight="1" x14ac:dyDescent="0.2">
      <c r="A365" s="33" t="s">
        <v>66</v>
      </c>
      <c r="K365" s="217">
        <v>1</v>
      </c>
      <c r="L365" s="266">
        <v>2</v>
      </c>
      <c r="M365" s="5"/>
      <c r="N365" s="5"/>
      <c r="O365" s="5"/>
      <c r="P365" s="5"/>
      <c r="Q365" s="73">
        <v>4</v>
      </c>
      <c r="R365" s="3"/>
      <c r="S365" s="5"/>
      <c r="T365" s="5"/>
      <c r="AN365" s="3"/>
      <c r="AO365" s="3"/>
    </row>
    <row r="366" spans="1:41" ht="12.75" customHeight="1" x14ac:dyDescent="0.2">
      <c r="A366" s="33" t="s">
        <v>71</v>
      </c>
      <c r="K366" s="217">
        <v>2</v>
      </c>
      <c r="L366" s="266">
        <v>1</v>
      </c>
      <c r="M366" s="5"/>
      <c r="N366" s="5"/>
      <c r="O366" s="5"/>
      <c r="P366" s="5"/>
      <c r="Q366" s="73">
        <v>3</v>
      </c>
      <c r="R366" s="3"/>
      <c r="S366" s="5"/>
      <c r="T366" s="5"/>
      <c r="AN366" s="3"/>
      <c r="AO366" s="3"/>
    </row>
    <row r="367" spans="1:41" ht="12.75" customHeight="1" x14ac:dyDescent="0.2">
      <c r="A367" s="33" t="s">
        <v>72</v>
      </c>
      <c r="K367" s="217">
        <v>1</v>
      </c>
      <c r="L367" s="266"/>
      <c r="M367" s="5"/>
      <c r="N367" s="5"/>
      <c r="O367" s="5"/>
      <c r="P367" s="5"/>
      <c r="Q367" s="73">
        <v>1</v>
      </c>
      <c r="R367" s="3"/>
      <c r="S367" s="5"/>
      <c r="T367" s="5"/>
      <c r="AN367" s="3"/>
      <c r="AO367" s="3"/>
    </row>
    <row r="368" spans="1:41" ht="12.75" customHeight="1" x14ac:dyDescent="0.2">
      <c r="L368" s="267">
        <f>SUM(L361:L366)</f>
        <v>65</v>
      </c>
      <c r="M368" s="5">
        <f>L361/B352</f>
        <v>0.36274509803921567</v>
      </c>
      <c r="N368" s="5">
        <f>L368/B352</f>
        <v>0.63725490196078427</v>
      </c>
      <c r="O368" s="5">
        <f>N368-M368</f>
        <v>0.2745098039215686</v>
      </c>
      <c r="P368" s="5"/>
      <c r="Q368" s="73"/>
      <c r="R368" s="24"/>
      <c r="S368" s="5"/>
      <c r="T368" s="5"/>
      <c r="AN368" s="3"/>
      <c r="AO368" s="3"/>
    </row>
    <row r="369" spans="1:41" ht="12.75" customHeight="1" x14ac:dyDescent="0.3">
      <c r="A369" s="209" t="s">
        <v>73</v>
      </c>
      <c r="N369" s="5"/>
      <c r="O369" s="5"/>
      <c r="Q369" s="5"/>
      <c r="AN369" s="3"/>
      <c r="AO369" s="3"/>
    </row>
    <row r="370" spans="1:41" ht="25.5" customHeight="1" x14ac:dyDescent="0.2">
      <c r="B370" s="324" t="s">
        <v>1</v>
      </c>
      <c r="C370" s="325"/>
      <c r="D370" s="325"/>
      <c r="E370" s="325"/>
      <c r="F370" s="325"/>
      <c r="G370" s="325"/>
      <c r="H370" s="325"/>
      <c r="I370" s="325"/>
      <c r="J370" s="325"/>
      <c r="M370" s="10" t="s">
        <v>2</v>
      </c>
      <c r="N370" s="10" t="s">
        <v>3</v>
      </c>
      <c r="O370" s="69" t="s">
        <v>4</v>
      </c>
      <c r="P370" s="10" t="s">
        <v>5</v>
      </c>
      <c r="Q370" s="9" t="s">
        <v>6</v>
      </c>
      <c r="R370" s="9" t="s">
        <v>7</v>
      </c>
      <c r="S370" s="10" t="s">
        <v>8</v>
      </c>
      <c r="AN370" s="3"/>
      <c r="AO370" s="3"/>
    </row>
    <row r="371" spans="1:41" ht="12.75" customHeight="1" x14ac:dyDescent="0.2">
      <c r="A371" s="210" t="s">
        <v>9</v>
      </c>
      <c r="B371" s="71">
        <v>1</v>
      </c>
      <c r="C371" s="71">
        <v>2</v>
      </c>
      <c r="D371" s="71">
        <v>3</v>
      </c>
      <c r="E371" s="71">
        <v>4</v>
      </c>
      <c r="F371" s="71">
        <v>5</v>
      </c>
      <c r="G371" s="71">
        <v>6</v>
      </c>
      <c r="H371" s="71">
        <v>7</v>
      </c>
      <c r="I371" s="71">
        <v>8</v>
      </c>
      <c r="J371" s="71">
        <v>9</v>
      </c>
      <c r="K371" s="220">
        <v>10</v>
      </c>
      <c r="L371" s="268" t="s">
        <v>10</v>
      </c>
      <c r="M371" s="5"/>
      <c r="N371" s="5"/>
      <c r="P371" s="5"/>
      <c r="Q371" s="6"/>
      <c r="R371" s="6"/>
      <c r="S371" s="5"/>
      <c r="AN371" s="3"/>
      <c r="AO371" s="3"/>
    </row>
    <row r="372" spans="1:41" ht="12.75" customHeight="1" x14ac:dyDescent="0.2">
      <c r="A372" s="33" t="s">
        <v>22</v>
      </c>
      <c r="B372" s="25">
        <v>142</v>
      </c>
      <c r="K372" s="215"/>
      <c r="L372" s="266"/>
      <c r="M372" s="5"/>
      <c r="N372" s="5"/>
      <c r="P372" s="5"/>
      <c r="Q372" s="20">
        <f>B372</f>
        <v>142</v>
      </c>
      <c r="R372" s="6"/>
      <c r="S372" s="5"/>
      <c r="AN372" s="3"/>
      <c r="AO372" s="3"/>
    </row>
    <row r="373" spans="1:41" ht="12.75" customHeight="1" x14ac:dyDescent="0.2">
      <c r="A373" s="33" t="s">
        <v>40</v>
      </c>
      <c r="C373" s="25">
        <v>137</v>
      </c>
      <c r="L373" s="266"/>
      <c r="M373" s="5"/>
      <c r="N373" s="5"/>
      <c r="O373" s="5"/>
      <c r="P373" s="5">
        <f>C373/B372</f>
        <v>0.96478873239436624</v>
      </c>
      <c r="Q373" s="73">
        <v>138</v>
      </c>
      <c r="R373" s="24">
        <f t="shared" ref="R373:R381" si="70">Q373/Q372</f>
        <v>0.971830985915493</v>
      </c>
      <c r="S373" s="5">
        <f t="shared" ref="S373:S381" si="71">100%-R373</f>
        <v>2.8169014084507005E-2</v>
      </c>
      <c r="AN373" s="3"/>
      <c r="AO373" s="3"/>
    </row>
    <row r="374" spans="1:41" ht="12.75" customHeight="1" x14ac:dyDescent="0.2">
      <c r="A374" s="33" t="s">
        <v>41</v>
      </c>
      <c r="D374" s="25">
        <v>126</v>
      </c>
      <c r="L374" s="266"/>
      <c r="M374" s="5"/>
      <c r="N374" s="5"/>
      <c r="O374" s="5"/>
      <c r="P374" s="5">
        <f>D374/C373</f>
        <v>0.91970802919708028</v>
      </c>
      <c r="Q374" s="73">
        <v>137</v>
      </c>
      <c r="R374" s="24">
        <f t="shared" si="70"/>
        <v>0.99275362318840576</v>
      </c>
      <c r="S374" s="5">
        <f t="shared" si="71"/>
        <v>7.2463768115942351E-3</v>
      </c>
      <c r="AN374" s="3"/>
      <c r="AO374" s="3"/>
    </row>
    <row r="375" spans="1:41" ht="12.75" customHeight="1" x14ac:dyDescent="0.2">
      <c r="A375" s="33" t="s">
        <v>42</v>
      </c>
      <c r="E375" s="25">
        <v>117</v>
      </c>
      <c r="K375" s="217"/>
      <c r="L375" s="266"/>
      <c r="M375" s="5"/>
      <c r="N375" s="5"/>
      <c r="O375" s="5"/>
      <c r="P375" s="5">
        <f>E375/D374</f>
        <v>0.9285714285714286</v>
      </c>
      <c r="Q375" s="73">
        <v>140</v>
      </c>
      <c r="R375" s="24">
        <f t="shared" si="70"/>
        <v>1.0218978102189782</v>
      </c>
      <c r="S375" s="5">
        <f t="shared" si="71"/>
        <v>-2.1897810218978186E-2</v>
      </c>
      <c r="AN375" s="3"/>
      <c r="AO375" s="3"/>
    </row>
    <row r="376" spans="1:41" ht="12.75" customHeight="1" x14ac:dyDescent="0.2">
      <c r="A376" s="33" t="s">
        <v>43</v>
      </c>
      <c r="F376" s="25">
        <v>117</v>
      </c>
      <c r="K376" s="217"/>
      <c r="L376" s="266"/>
      <c r="M376" s="5"/>
      <c r="N376" s="5"/>
      <c r="O376" s="5"/>
      <c r="P376" s="5">
        <f>F376/E375</f>
        <v>1</v>
      </c>
      <c r="Q376" s="73">
        <v>133</v>
      </c>
      <c r="R376" s="24">
        <f t="shared" si="70"/>
        <v>0.95</v>
      </c>
      <c r="S376" s="5">
        <f t="shared" si="71"/>
        <v>5.0000000000000044E-2</v>
      </c>
      <c r="AN376" s="3"/>
      <c r="AO376" s="3"/>
    </row>
    <row r="377" spans="1:41" ht="12.75" customHeight="1" x14ac:dyDescent="0.2">
      <c r="A377" s="33" t="s">
        <v>48</v>
      </c>
      <c r="G377" s="25">
        <v>109</v>
      </c>
      <c r="K377" s="217"/>
      <c r="L377" s="266"/>
      <c r="M377" s="5"/>
      <c r="N377" s="5"/>
      <c r="O377" s="5"/>
      <c r="P377" s="5">
        <f>G377/F376</f>
        <v>0.93162393162393164</v>
      </c>
      <c r="Q377" s="73">
        <v>129</v>
      </c>
      <c r="R377" s="24">
        <f t="shared" si="70"/>
        <v>0.96992481203007519</v>
      </c>
      <c r="S377" s="5">
        <f t="shared" si="71"/>
        <v>3.007518796992481E-2</v>
      </c>
      <c r="AN377" s="3"/>
      <c r="AO377" s="3"/>
    </row>
    <row r="378" spans="1:41" ht="12.75" customHeight="1" x14ac:dyDescent="0.2">
      <c r="A378" s="33" t="s">
        <v>49</v>
      </c>
      <c r="H378" s="25">
        <v>105</v>
      </c>
      <c r="K378" s="217"/>
      <c r="L378" s="266"/>
      <c r="M378" s="5"/>
      <c r="N378" s="5"/>
      <c r="O378" s="5"/>
      <c r="P378" s="5">
        <f>H378/G377</f>
        <v>0.96330275229357798</v>
      </c>
      <c r="Q378" s="73">
        <v>122</v>
      </c>
      <c r="R378" s="24">
        <f t="shared" si="70"/>
        <v>0.94573643410852715</v>
      </c>
      <c r="S378" s="5">
        <f t="shared" si="71"/>
        <v>5.4263565891472854E-2</v>
      </c>
      <c r="AN378" s="3"/>
      <c r="AO378" s="3"/>
    </row>
    <row r="379" spans="1:41" ht="12.75" customHeight="1" x14ac:dyDescent="0.2">
      <c r="A379" s="33" t="s">
        <v>50</v>
      </c>
      <c r="I379" s="25">
        <v>105</v>
      </c>
      <c r="K379" s="217"/>
      <c r="L379" s="266"/>
      <c r="M379" s="5"/>
      <c r="N379" s="5"/>
      <c r="O379" s="5"/>
      <c r="P379" s="5">
        <f>I379/H378</f>
        <v>1</v>
      </c>
      <c r="Q379" s="73">
        <v>124</v>
      </c>
      <c r="R379" s="24">
        <f t="shared" si="70"/>
        <v>1.0163934426229508</v>
      </c>
      <c r="S379" s="5">
        <f t="shared" si="71"/>
        <v>-1.6393442622950838E-2</v>
      </c>
      <c r="AN379" s="3"/>
      <c r="AO379" s="3"/>
    </row>
    <row r="380" spans="1:41" ht="12.75" customHeight="1" x14ac:dyDescent="0.2">
      <c r="A380" s="33" t="s">
        <v>51</v>
      </c>
      <c r="J380" s="25">
        <v>103</v>
      </c>
      <c r="K380" s="217"/>
      <c r="L380" s="266"/>
      <c r="M380" s="5"/>
      <c r="N380" s="5"/>
      <c r="O380" s="5"/>
      <c r="P380" s="5">
        <f>J380/I379</f>
        <v>0.98095238095238091</v>
      </c>
      <c r="Q380" s="73">
        <v>122</v>
      </c>
      <c r="R380" s="24">
        <f t="shared" si="70"/>
        <v>0.9838709677419355</v>
      </c>
      <c r="S380" s="5">
        <f t="shared" si="71"/>
        <v>1.6129032258064502E-2</v>
      </c>
      <c r="AN380" s="3"/>
      <c r="AO380" s="3"/>
    </row>
    <row r="381" spans="1:41" ht="12.75" customHeight="1" x14ac:dyDescent="0.2">
      <c r="A381" s="33" t="s">
        <v>52</v>
      </c>
      <c r="K381" s="217">
        <v>103</v>
      </c>
      <c r="L381" s="266">
        <v>96</v>
      </c>
      <c r="M381" s="5"/>
      <c r="N381" s="5"/>
      <c r="O381" s="5"/>
      <c r="P381" s="5">
        <f>K381/J380</f>
        <v>1</v>
      </c>
      <c r="Q381" s="73">
        <v>122</v>
      </c>
      <c r="R381" s="24">
        <f t="shared" si="70"/>
        <v>1</v>
      </c>
      <c r="S381" s="5">
        <f t="shared" si="71"/>
        <v>0</v>
      </c>
      <c r="AN381" s="3"/>
      <c r="AO381" s="3"/>
    </row>
    <row r="382" spans="1:41" ht="12.75" customHeight="1" x14ac:dyDescent="0.2">
      <c r="A382" s="33" t="s">
        <v>53</v>
      </c>
      <c r="K382" s="217">
        <v>19</v>
      </c>
      <c r="L382" s="266">
        <v>15</v>
      </c>
      <c r="M382" s="5"/>
      <c r="N382" s="5"/>
      <c r="O382" s="5"/>
      <c r="P382" s="5"/>
      <c r="Q382" s="73">
        <v>21</v>
      </c>
      <c r="R382" s="24"/>
      <c r="S382" s="5"/>
      <c r="AN382" s="3"/>
      <c r="AO382" s="3"/>
    </row>
    <row r="383" spans="1:41" ht="12.75" customHeight="1" x14ac:dyDescent="0.2">
      <c r="A383" s="33" t="s">
        <v>64</v>
      </c>
      <c r="K383" s="217">
        <v>3</v>
      </c>
      <c r="L383" s="266">
        <v>2</v>
      </c>
      <c r="M383" s="5"/>
      <c r="N383" s="5"/>
      <c r="O383" s="5"/>
      <c r="P383" s="5"/>
      <c r="Q383" s="73">
        <v>4</v>
      </c>
      <c r="R383" s="24"/>
      <c r="S383" s="5"/>
      <c r="AN383" s="3"/>
      <c r="AO383" s="3"/>
    </row>
    <row r="384" spans="1:41" ht="12.75" customHeight="1" x14ac:dyDescent="0.2">
      <c r="A384" s="33" t="s">
        <v>66</v>
      </c>
      <c r="K384" s="217">
        <v>1</v>
      </c>
      <c r="L384" s="266">
        <v>2</v>
      </c>
      <c r="M384" s="5"/>
      <c r="N384" s="5"/>
      <c r="O384" s="5"/>
      <c r="P384" s="5"/>
      <c r="Q384" s="73">
        <v>4</v>
      </c>
      <c r="R384" s="24"/>
      <c r="S384" s="5"/>
      <c r="AN384" s="3"/>
      <c r="AO384" s="3"/>
    </row>
    <row r="385" spans="1:41" ht="12.75" customHeight="1" x14ac:dyDescent="0.2">
      <c r="A385" s="33" t="s">
        <v>71</v>
      </c>
      <c r="K385" s="217">
        <v>2</v>
      </c>
      <c r="L385" s="266">
        <v>2</v>
      </c>
      <c r="M385" s="5"/>
      <c r="N385" s="5"/>
      <c r="O385" s="5"/>
      <c r="P385" s="5"/>
      <c r="Q385" s="73">
        <v>2</v>
      </c>
      <c r="R385" s="24"/>
      <c r="S385" s="5"/>
      <c r="AN385" s="3"/>
      <c r="AO385" s="3"/>
    </row>
    <row r="386" spans="1:41" ht="12.75" customHeight="1" x14ac:dyDescent="0.2">
      <c r="K386" s="217"/>
      <c r="L386" s="267">
        <f>SUM(L381:L385)</f>
        <v>117</v>
      </c>
      <c r="M386" s="5">
        <f>L381/B372</f>
        <v>0.676056338028169</v>
      </c>
      <c r="N386" s="5">
        <f>L386/B372</f>
        <v>0.823943661971831</v>
      </c>
      <c r="O386" s="5">
        <f>N386-M386</f>
        <v>0.147887323943662</v>
      </c>
      <c r="P386" s="25"/>
      <c r="Q386" s="24"/>
      <c r="R386" s="5"/>
      <c r="S386" s="5"/>
      <c r="AN386" s="3"/>
      <c r="AO386" s="3"/>
    </row>
    <row r="387" spans="1:41" ht="12.75" customHeight="1" x14ac:dyDescent="0.3">
      <c r="A387" s="209" t="s">
        <v>74</v>
      </c>
      <c r="N387" s="5"/>
      <c r="O387" s="5"/>
      <c r="Q387" s="5"/>
      <c r="AN387" s="3"/>
      <c r="AO387" s="3"/>
    </row>
    <row r="388" spans="1:41" ht="25.5" customHeight="1" x14ac:dyDescent="0.2">
      <c r="B388" s="324" t="s">
        <v>1</v>
      </c>
      <c r="C388" s="325"/>
      <c r="D388" s="325"/>
      <c r="E388" s="325"/>
      <c r="F388" s="325"/>
      <c r="G388" s="325"/>
      <c r="H388" s="325"/>
      <c r="I388" s="325"/>
      <c r="J388" s="325"/>
      <c r="M388" s="10" t="s">
        <v>2</v>
      </c>
      <c r="N388" s="10" t="s">
        <v>3</v>
      </c>
      <c r="O388" s="69" t="s">
        <v>4</v>
      </c>
      <c r="P388" s="10" t="s">
        <v>5</v>
      </c>
      <c r="Q388" s="9" t="s">
        <v>6</v>
      </c>
      <c r="R388" s="9" t="s">
        <v>7</v>
      </c>
      <c r="S388" s="10" t="s">
        <v>8</v>
      </c>
      <c r="AN388" s="3"/>
      <c r="AO388" s="3"/>
    </row>
    <row r="389" spans="1:41" ht="12.75" customHeight="1" x14ac:dyDescent="0.2">
      <c r="A389" s="210" t="s">
        <v>9</v>
      </c>
      <c r="B389" s="71">
        <v>1</v>
      </c>
      <c r="C389" s="71">
        <v>2</v>
      </c>
      <c r="D389" s="71">
        <v>3</v>
      </c>
      <c r="E389" s="71">
        <v>4</v>
      </c>
      <c r="F389" s="71">
        <v>5</v>
      </c>
      <c r="G389" s="71">
        <v>6</v>
      </c>
      <c r="H389" s="71">
        <v>7</v>
      </c>
      <c r="I389" s="71">
        <v>8</v>
      </c>
      <c r="J389" s="71">
        <v>9</v>
      </c>
      <c r="K389" s="220">
        <v>10</v>
      </c>
      <c r="L389" s="268" t="s">
        <v>10</v>
      </c>
      <c r="M389" s="5"/>
      <c r="N389" s="5"/>
      <c r="P389" s="5"/>
      <c r="Q389" s="6"/>
      <c r="R389" s="6"/>
      <c r="S389" s="5"/>
      <c r="AN389" s="3"/>
      <c r="AO389" s="3"/>
    </row>
    <row r="390" spans="1:41" ht="12.75" customHeight="1" x14ac:dyDescent="0.2">
      <c r="A390" s="33" t="s">
        <v>40</v>
      </c>
      <c r="B390" s="25">
        <v>97</v>
      </c>
      <c r="K390" s="215"/>
      <c r="L390" s="266"/>
      <c r="M390" s="5"/>
      <c r="N390" s="5"/>
      <c r="P390" s="5"/>
      <c r="Q390" s="20">
        <f>B390</f>
        <v>97</v>
      </c>
      <c r="R390" s="6"/>
      <c r="S390" s="5"/>
      <c r="AN390" s="3"/>
      <c r="AO390" s="3"/>
    </row>
    <row r="391" spans="1:41" ht="12.75" customHeight="1" x14ac:dyDescent="0.2">
      <c r="A391" s="33" t="s">
        <v>41</v>
      </c>
      <c r="C391" s="25">
        <v>87</v>
      </c>
      <c r="L391" s="266"/>
      <c r="M391" s="5"/>
      <c r="N391" s="5"/>
      <c r="O391" s="5"/>
      <c r="P391" s="5">
        <f>C391/B390</f>
        <v>0.89690721649484539</v>
      </c>
      <c r="Q391" s="73">
        <v>87</v>
      </c>
      <c r="R391" s="24">
        <f t="shared" ref="R391:R399" si="72">Q391/Q390</f>
        <v>0.89690721649484539</v>
      </c>
      <c r="S391" s="5">
        <f t="shared" ref="S391:S399" si="73">100%-R391</f>
        <v>0.10309278350515461</v>
      </c>
      <c r="AA391" s="25"/>
      <c r="AN391" s="3"/>
      <c r="AO391" s="3"/>
    </row>
    <row r="392" spans="1:41" ht="12.75" customHeight="1" x14ac:dyDescent="0.2">
      <c r="A392" s="33" t="s">
        <v>42</v>
      </c>
      <c r="D392" s="25">
        <v>80</v>
      </c>
      <c r="L392" s="266"/>
      <c r="M392" s="5"/>
      <c r="N392" s="5"/>
      <c r="O392" s="5"/>
      <c r="P392" s="5">
        <f>D392/C391</f>
        <v>0.91954022988505746</v>
      </c>
      <c r="Q392" s="73">
        <v>95</v>
      </c>
      <c r="R392" s="24">
        <f t="shared" si="72"/>
        <v>1.0919540229885059</v>
      </c>
      <c r="S392" s="5">
        <f t="shared" si="73"/>
        <v>-9.1954022988505857E-2</v>
      </c>
      <c r="AA392" s="25"/>
      <c r="AN392" s="3"/>
      <c r="AO392" s="3"/>
    </row>
    <row r="393" spans="1:41" ht="12.75" customHeight="1" x14ac:dyDescent="0.2">
      <c r="A393" s="33" t="s">
        <v>43</v>
      </c>
      <c r="E393" s="25">
        <v>66</v>
      </c>
      <c r="L393" s="266"/>
      <c r="M393" s="5"/>
      <c r="N393" s="5"/>
      <c r="P393" s="5">
        <f>E393/D392</f>
        <v>0.82499999999999996</v>
      </c>
      <c r="Q393" s="73">
        <v>94</v>
      </c>
      <c r="R393" s="24">
        <f t="shared" si="72"/>
        <v>0.98947368421052628</v>
      </c>
      <c r="S393" s="5">
        <f t="shared" si="73"/>
        <v>1.0526315789473717E-2</v>
      </c>
      <c r="AA393" s="25"/>
      <c r="AN393" s="3"/>
      <c r="AO393" s="3"/>
    </row>
    <row r="394" spans="1:41" ht="12.75" customHeight="1" x14ac:dyDescent="0.2">
      <c r="A394" s="33" t="s">
        <v>48</v>
      </c>
      <c r="F394" s="25">
        <v>61</v>
      </c>
      <c r="L394" s="266"/>
      <c r="M394" s="5"/>
      <c r="N394" s="5"/>
      <c r="P394" s="5">
        <f>F394/E393</f>
        <v>0.9242424242424242</v>
      </c>
      <c r="Q394" s="73">
        <v>83</v>
      </c>
      <c r="R394" s="24">
        <f t="shared" si="72"/>
        <v>0.88297872340425532</v>
      </c>
      <c r="S394" s="5">
        <f t="shared" si="73"/>
        <v>0.11702127659574468</v>
      </c>
      <c r="AA394" s="25"/>
      <c r="AN394" s="3"/>
      <c r="AO394" s="3"/>
    </row>
    <row r="395" spans="1:41" ht="12.75" customHeight="1" x14ac:dyDescent="0.2">
      <c r="A395" s="33" t="s">
        <v>49</v>
      </c>
      <c r="G395" s="25">
        <v>56</v>
      </c>
      <c r="L395" s="266"/>
      <c r="M395" s="5"/>
      <c r="N395" s="5"/>
      <c r="P395" s="5">
        <f>G395/F394</f>
        <v>0.91803278688524592</v>
      </c>
      <c r="Q395" s="73">
        <v>78</v>
      </c>
      <c r="R395" s="24">
        <f t="shared" si="72"/>
        <v>0.93975903614457834</v>
      </c>
      <c r="S395" s="5">
        <f t="shared" si="73"/>
        <v>6.0240963855421659E-2</v>
      </c>
      <c r="AA395" s="25"/>
      <c r="AN395" s="3"/>
      <c r="AO395" s="3"/>
    </row>
    <row r="396" spans="1:41" ht="12.75" customHeight="1" x14ac:dyDescent="0.2">
      <c r="A396" s="33" t="s">
        <v>50</v>
      </c>
      <c r="H396" s="25">
        <v>52</v>
      </c>
      <c r="L396" s="266"/>
      <c r="M396" s="5"/>
      <c r="N396" s="5"/>
      <c r="P396" s="5">
        <f>H396/G395</f>
        <v>0.9285714285714286</v>
      </c>
      <c r="Q396" s="73">
        <v>77</v>
      </c>
      <c r="R396" s="24">
        <f t="shared" si="72"/>
        <v>0.98717948717948723</v>
      </c>
      <c r="S396" s="5">
        <f t="shared" si="73"/>
        <v>1.2820512820512775E-2</v>
      </c>
      <c r="AA396" s="25"/>
      <c r="AN396" s="3"/>
      <c r="AO396" s="3"/>
    </row>
    <row r="397" spans="1:41" ht="12.75" customHeight="1" x14ac:dyDescent="0.2">
      <c r="A397" s="33" t="s">
        <v>51</v>
      </c>
      <c r="I397" s="25">
        <v>52</v>
      </c>
      <c r="L397" s="266"/>
      <c r="M397" s="5"/>
      <c r="N397" s="5"/>
      <c r="P397" s="5">
        <f>I397/H396</f>
        <v>1</v>
      </c>
      <c r="Q397" s="73">
        <v>72</v>
      </c>
      <c r="R397" s="24">
        <f t="shared" si="72"/>
        <v>0.93506493506493504</v>
      </c>
      <c r="S397" s="5">
        <f t="shared" si="73"/>
        <v>6.4935064935064957E-2</v>
      </c>
      <c r="AA397" s="25"/>
      <c r="AN397" s="3"/>
      <c r="AO397" s="3"/>
    </row>
    <row r="398" spans="1:41" ht="12.75" customHeight="1" x14ac:dyDescent="0.2">
      <c r="A398" s="33" t="s">
        <v>52</v>
      </c>
      <c r="J398" s="25">
        <v>52</v>
      </c>
      <c r="L398" s="266"/>
      <c r="M398" s="5"/>
      <c r="N398" s="5"/>
      <c r="P398" s="5">
        <f>J398/I397</f>
        <v>1</v>
      </c>
      <c r="Q398" s="73">
        <v>71</v>
      </c>
      <c r="R398" s="24">
        <f t="shared" si="72"/>
        <v>0.98611111111111116</v>
      </c>
      <c r="S398" s="5">
        <f t="shared" si="73"/>
        <v>1.388888888888884E-2</v>
      </c>
      <c r="AA398" s="25"/>
      <c r="AN398" s="3"/>
      <c r="AO398" s="3"/>
    </row>
    <row r="399" spans="1:41" ht="12.75" customHeight="1" x14ac:dyDescent="0.2">
      <c r="A399" s="33" t="s">
        <v>53</v>
      </c>
      <c r="K399" s="217">
        <v>52</v>
      </c>
      <c r="L399" s="266">
        <v>47</v>
      </c>
      <c r="M399" s="5"/>
      <c r="N399" s="5"/>
      <c r="P399" s="5">
        <f>K399/J398</f>
        <v>1</v>
      </c>
      <c r="Q399" s="73">
        <v>69</v>
      </c>
      <c r="R399" s="24">
        <f t="shared" si="72"/>
        <v>0.971830985915493</v>
      </c>
      <c r="S399" s="5">
        <f t="shared" si="73"/>
        <v>2.8169014084507005E-2</v>
      </c>
      <c r="AA399" s="25"/>
      <c r="AN399" s="3"/>
      <c r="AO399" s="3"/>
    </row>
    <row r="400" spans="1:41" ht="12.75" customHeight="1" x14ac:dyDescent="0.2">
      <c r="A400" s="33" t="s">
        <v>64</v>
      </c>
      <c r="K400" s="217">
        <v>9</v>
      </c>
      <c r="L400" s="266">
        <v>6</v>
      </c>
      <c r="M400" s="5"/>
      <c r="N400" s="5"/>
      <c r="P400" s="5"/>
      <c r="Q400" s="73">
        <v>18</v>
      </c>
      <c r="R400" s="24"/>
      <c r="S400" s="5"/>
      <c r="AA400" s="25"/>
      <c r="AN400" s="3"/>
      <c r="AO400" s="3"/>
    </row>
    <row r="401" spans="1:41" ht="12.75" customHeight="1" x14ac:dyDescent="0.2">
      <c r="A401" s="33" t="s">
        <v>66</v>
      </c>
      <c r="K401" s="217">
        <v>5</v>
      </c>
      <c r="L401" s="266">
        <v>3</v>
      </c>
      <c r="M401" s="5"/>
      <c r="N401" s="5"/>
      <c r="P401" s="5"/>
      <c r="Q401" s="73">
        <v>11</v>
      </c>
      <c r="R401" s="24"/>
      <c r="S401" s="5"/>
      <c r="AA401" s="25"/>
      <c r="AN401" s="3"/>
      <c r="AO401" s="3"/>
    </row>
    <row r="402" spans="1:41" ht="12.75" customHeight="1" x14ac:dyDescent="0.2">
      <c r="A402" s="33" t="s">
        <v>71</v>
      </c>
      <c r="K402" s="217">
        <v>4</v>
      </c>
      <c r="L402" s="266">
        <v>2</v>
      </c>
      <c r="M402" s="5"/>
      <c r="N402" s="5"/>
      <c r="P402" s="5"/>
      <c r="Q402" s="73">
        <v>5</v>
      </c>
      <c r="R402" s="24"/>
      <c r="S402" s="5"/>
      <c r="AA402" s="25"/>
      <c r="AN402" s="3"/>
      <c r="AO402" s="3"/>
    </row>
    <row r="403" spans="1:41" ht="12.75" customHeight="1" x14ac:dyDescent="0.2">
      <c r="A403" s="33" t="s">
        <v>72</v>
      </c>
      <c r="K403" s="217">
        <v>3</v>
      </c>
      <c r="L403" s="266"/>
      <c r="M403" s="5"/>
      <c r="N403" s="5"/>
      <c r="P403" s="5"/>
      <c r="Q403" s="73">
        <v>4</v>
      </c>
      <c r="R403" s="24"/>
      <c r="S403" s="5"/>
      <c r="AA403" s="25"/>
      <c r="AN403" s="3"/>
      <c r="AO403" s="3"/>
    </row>
    <row r="404" spans="1:41" ht="12.75" customHeight="1" x14ac:dyDescent="0.2">
      <c r="A404" s="33" t="s">
        <v>75</v>
      </c>
      <c r="K404" s="217">
        <v>3</v>
      </c>
      <c r="L404" s="266">
        <v>2</v>
      </c>
      <c r="M404" s="5"/>
      <c r="N404" s="5"/>
      <c r="P404" s="5"/>
      <c r="Q404" s="73">
        <v>3</v>
      </c>
      <c r="R404" s="24"/>
      <c r="S404" s="5"/>
      <c r="AA404" s="25"/>
      <c r="AN404" s="3"/>
      <c r="AO404" s="3"/>
    </row>
    <row r="405" spans="1:41" ht="12.75" customHeight="1" x14ac:dyDescent="0.2">
      <c r="L405" s="267">
        <f>SUM(L399:L404)</f>
        <v>60</v>
      </c>
      <c r="M405" s="5">
        <f>L399/B390</f>
        <v>0.4845360824742268</v>
      </c>
      <c r="N405" s="5">
        <f>L405/B390</f>
        <v>0.61855670103092786</v>
      </c>
      <c r="O405" s="5">
        <f>N405-M405</f>
        <v>0.13402061855670105</v>
      </c>
      <c r="P405" s="5"/>
      <c r="Q405" s="6"/>
      <c r="R405" s="6"/>
      <c r="S405" s="5"/>
      <c r="AA405" s="25"/>
      <c r="AN405" s="3"/>
      <c r="AO405" s="3"/>
    </row>
    <row r="406" spans="1:41" ht="12.75" customHeight="1" x14ac:dyDescent="0.3">
      <c r="A406" s="209" t="s">
        <v>76</v>
      </c>
      <c r="N406" s="5"/>
      <c r="O406" s="5"/>
      <c r="Q406" s="5"/>
      <c r="AA406" s="25"/>
      <c r="AN406" s="3"/>
      <c r="AO406" s="3"/>
    </row>
    <row r="407" spans="1:41" ht="25.5" customHeight="1" x14ac:dyDescent="0.2">
      <c r="B407" s="324" t="s">
        <v>1</v>
      </c>
      <c r="C407" s="325"/>
      <c r="D407" s="325"/>
      <c r="E407" s="325"/>
      <c r="F407" s="325"/>
      <c r="G407" s="325"/>
      <c r="H407" s="325"/>
      <c r="I407" s="325"/>
      <c r="J407" s="325"/>
      <c r="M407" s="10" t="s">
        <v>2</v>
      </c>
      <c r="N407" s="10" t="s">
        <v>3</v>
      </c>
      <c r="O407" s="69" t="s">
        <v>4</v>
      </c>
      <c r="P407" s="10" t="s">
        <v>5</v>
      </c>
      <c r="Q407" s="9" t="s">
        <v>6</v>
      </c>
      <c r="R407" s="9" t="s">
        <v>7</v>
      </c>
      <c r="S407" s="10" t="s">
        <v>8</v>
      </c>
      <c r="AA407" s="25"/>
      <c r="AN407" s="3"/>
      <c r="AO407" s="3"/>
    </row>
    <row r="408" spans="1:41" ht="12.75" customHeight="1" x14ac:dyDescent="0.2">
      <c r="A408" s="210" t="s">
        <v>9</v>
      </c>
      <c r="B408" s="71">
        <v>1</v>
      </c>
      <c r="C408" s="71">
        <v>2</v>
      </c>
      <c r="D408" s="71">
        <v>3</v>
      </c>
      <c r="E408" s="71">
        <v>4</v>
      </c>
      <c r="F408" s="71">
        <v>5</v>
      </c>
      <c r="G408" s="71">
        <v>6</v>
      </c>
      <c r="H408" s="71">
        <v>7</v>
      </c>
      <c r="I408" s="71">
        <v>8</v>
      </c>
      <c r="J408" s="71">
        <v>9</v>
      </c>
      <c r="K408" s="220">
        <v>10</v>
      </c>
      <c r="L408" s="268" t="s">
        <v>10</v>
      </c>
      <c r="M408" s="5"/>
      <c r="N408" s="5"/>
      <c r="P408" s="5"/>
      <c r="Q408" s="6"/>
      <c r="R408" s="6"/>
      <c r="S408" s="5"/>
      <c r="AA408" s="25"/>
      <c r="AN408" s="3"/>
      <c r="AO408" s="3"/>
    </row>
    <row r="409" spans="1:41" ht="12.75" customHeight="1" x14ac:dyDescent="0.2">
      <c r="A409" s="33" t="s">
        <v>41</v>
      </c>
      <c r="B409" s="25">
        <v>92</v>
      </c>
      <c r="K409" s="215"/>
      <c r="L409" s="266"/>
      <c r="M409" s="5"/>
      <c r="N409" s="5"/>
      <c r="P409" s="5"/>
      <c r="Q409" s="20">
        <f>B409</f>
        <v>92</v>
      </c>
      <c r="R409" s="6"/>
      <c r="S409" s="5"/>
      <c r="AA409" s="25"/>
      <c r="AN409" s="3"/>
      <c r="AO409" s="3"/>
    </row>
    <row r="410" spans="1:41" ht="12.75" customHeight="1" x14ac:dyDescent="0.2">
      <c r="A410" s="33" t="s">
        <v>42</v>
      </c>
      <c r="C410" s="25">
        <v>88</v>
      </c>
      <c r="L410" s="266"/>
      <c r="M410" s="5"/>
      <c r="N410" s="5"/>
      <c r="O410" s="5"/>
      <c r="P410" s="5">
        <f>C410/B409</f>
        <v>0.95652173913043481</v>
      </c>
      <c r="Q410" s="73">
        <v>91</v>
      </c>
      <c r="R410" s="24">
        <f t="shared" ref="R410:R418" si="74">Q410/Q409</f>
        <v>0.98913043478260865</v>
      </c>
      <c r="S410" s="5">
        <f t="shared" ref="S410:S418" si="75">100%-R410</f>
        <v>1.0869565217391353E-2</v>
      </c>
      <c r="AA410" s="25"/>
      <c r="AN410" s="3"/>
      <c r="AO410" s="3"/>
    </row>
    <row r="411" spans="1:41" ht="12.75" customHeight="1" x14ac:dyDescent="0.2">
      <c r="A411" s="33" t="s">
        <v>43</v>
      </c>
      <c r="D411" s="25">
        <v>84</v>
      </c>
      <c r="L411" s="266"/>
      <c r="M411" s="5"/>
      <c r="N411" s="5"/>
      <c r="O411" s="5"/>
      <c r="P411" s="5">
        <f>D411/C410</f>
        <v>0.95454545454545459</v>
      </c>
      <c r="Q411" s="73">
        <v>88</v>
      </c>
      <c r="R411" s="24">
        <f t="shared" si="74"/>
        <v>0.96703296703296704</v>
      </c>
      <c r="S411" s="5">
        <f t="shared" si="75"/>
        <v>3.2967032967032961E-2</v>
      </c>
      <c r="AA411" s="25"/>
      <c r="AN411" s="3"/>
      <c r="AO411" s="3"/>
    </row>
    <row r="412" spans="1:41" ht="12.75" customHeight="1" x14ac:dyDescent="0.2">
      <c r="A412" s="33" t="s">
        <v>48</v>
      </c>
      <c r="E412" s="25">
        <v>84</v>
      </c>
      <c r="L412" s="266"/>
      <c r="M412" s="5"/>
      <c r="N412" s="5"/>
      <c r="P412" s="5">
        <f>E412/D411</f>
        <v>1</v>
      </c>
      <c r="Q412" s="73">
        <v>96</v>
      </c>
      <c r="R412" s="24">
        <f t="shared" si="74"/>
        <v>1.0909090909090908</v>
      </c>
      <c r="S412" s="5">
        <f t="shared" si="75"/>
        <v>-9.0909090909090828E-2</v>
      </c>
      <c r="AA412" s="25"/>
      <c r="AN412" s="3"/>
      <c r="AO412" s="3"/>
    </row>
    <row r="413" spans="1:41" ht="12.75" customHeight="1" x14ac:dyDescent="0.2">
      <c r="A413" s="33" t="s">
        <v>49</v>
      </c>
      <c r="F413" s="25">
        <v>83</v>
      </c>
      <c r="L413" s="266"/>
      <c r="M413" s="5"/>
      <c r="N413" s="5"/>
      <c r="P413" s="5">
        <f>F413/E412</f>
        <v>0.98809523809523814</v>
      </c>
      <c r="Q413" s="73">
        <v>97</v>
      </c>
      <c r="R413" s="24">
        <f t="shared" si="74"/>
        <v>1.0104166666666667</v>
      </c>
      <c r="S413" s="5">
        <f t="shared" si="75"/>
        <v>-1.0416666666666741E-2</v>
      </c>
      <c r="AA413" s="25"/>
      <c r="AN413" s="3"/>
      <c r="AO413" s="3"/>
    </row>
    <row r="414" spans="1:41" ht="12.75" customHeight="1" x14ac:dyDescent="0.2">
      <c r="A414" s="33" t="s">
        <v>50</v>
      </c>
      <c r="G414" s="25">
        <v>82</v>
      </c>
      <c r="L414" s="266"/>
      <c r="M414" s="5"/>
      <c r="N414" s="5"/>
      <c r="P414" s="5">
        <f>G414/F413</f>
        <v>0.98795180722891562</v>
      </c>
      <c r="Q414" s="73">
        <v>95</v>
      </c>
      <c r="R414" s="24">
        <f t="shared" si="74"/>
        <v>0.97938144329896903</v>
      </c>
      <c r="S414" s="5">
        <f t="shared" si="75"/>
        <v>2.0618556701030966E-2</v>
      </c>
      <c r="AA414" s="25"/>
      <c r="AN414" s="3"/>
      <c r="AO414" s="3"/>
    </row>
    <row r="415" spans="1:41" ht="12.75" customHeight="1" x14ac:dyDescent="0.2">
      <c r="A415" s="33" t="s">
        <v>51</v>
      </c>
      <c r="H415" s="25">
        <v>82</v>
      </c>
      <c r="L415" s="266"/>
      <c r="M415" s="5"/>
      <c r="N415" s="5"/>
      <c r="P415" s="5">
        <f>H415/G414</f>
        <v>1</v>
      </c>
      <c r="Q415" s="73">
        <v>83</v>
      </c>
      <c r="R415" s="24">
        <f t="shared" si="74"/>
        <v>0.87368421052631584</v>
      </c>
      <c r="S415" s="5">
        <f t="shared" si="75"/>
        <v>0.12631578947368416</v>
      </c>
      <c r="AA415" s="25"/>
      <c r="AN415" s="3"/>
      <c r="AO415" s="3"/>
    </row>
    <row r="416" spans="1:41" ht="12.75" customHeight="1" x14ac:dyDescent="0.2">
      <c r="A416" s="33" t="s">
        <v>52</v>
      </c>
      <c r="I416" s="25">
        <v>82</v>
      </c>
      <c r="L416" s="266"/>
      <c r="M416" s="5"/>
      <c r="N416" s="5"/>
      <c r="P416" s="5">
        <f>I416/H415</f>
        <v>1</v>
      </c>
      <c r="Q416" s="73">
        <v>80</v>
      </c>
      <c r="R416" s="24">
        <f t="shared" si="74"/>
        <v>0.96385542168674698</v>
      </c>
      <c r="S416" s="5">
        <f t="shared" si="75"/>
        <v>3.6144578313253017E-2</v>
      </c>
      <c r="AA416" s="25"/>
      <c r="AN416" s="3"/>
      <c r="AO416" s="3"/>
    </row>
    <row r="417" spans="1:41" ht="12.75" customHeight="1" x14ac:dyDescent="0.2">
      <c r="A417" s="33" t="s">
        <v>53</v>
      </c>
      <c r="J417" s="25">
        <v>82</v>
      </c>
      <c r="L417" s="266"/>
      <c r="M417" s="5"/>
      <c r="N417" s="5"/>
      <c r="P417" s="5">
        <f>J417/I416</f>
        <v>1</v>
      </c>
      <c r="Q417" s="73">
        <v>85</v>
      </c>
      <c r="R417" s="24">
        <f t="shared" si="74"/>
        <v>1.0625</v>
      </c>
      <c r="S417" s="5">
        <f t="shared" si="75"/>
        <v>-6.25E-2</v>
      </c>
      <c r="AA417" s="25"/>
      <c r="AN417" s="3"/>
      <c r="AO417" s="3"/>
    </row>
    <row r="418" spans="1:41" ht="12.75" customHeight="1" x14ac:dyDescent="0.2">
      <c r="A418" s="33" t="s">
        <v>64</v>
      </c>
      <c r="K418" s="217">
        <v>82</v>
      </c>
      <c r="L418" s="266">
        <v>63</v>
      </c>
      <c r="M418" s="5"/>
      <c r="N418" s="5"/>
      <c r="P418" s="5">
        <f>K418/J417</f>
        <v>1</v>
      </c>
      <c r="Q418" s="73">
        <v>84</v>
      </c>
      <c r="R418" s="24">
        <f t="shared" si="74"/>
        <v>0.9882352941176471</v>
      </c>
      <c r="S418" s="5">
        <f t="shared" si="75"/>
        <v>1.1764705882352899E-2</v>
      </c>
      <c r="AA418" s="25"/>
      <c r="AN418" s="3"/>
      <c r="AO418" s="3"/>
    </row>
    <row r="419" spans="1:41" ht="12.75" customHeight="1" x14ac:dyDescent="0.2">
      <c r="A419" s="33" t="s">
        <v>66</v>
      </c>
      <c r="K419" s="217">
        <v>5</v>
      </c>
      <c r="L419" s="266">
        <v>4</v>
      </c>
      <c r="M419" s="5"/>
      <c r="N419" s="5"/>
      <c r="P419" s="5"/>
      <c r="Q419" s="73">
        <v>9</v>
      </c>
      <c r="R419" s="24"/>
      <c r="S419" s="5"/>
      <c r="AA419" s="25"/>
      <c r="AN419" s="3"/>
      <c r="AO419" s="3"/>
    </row>
    <row r="420" spans="1:41" ht="12.75" customHeight="1" x14ac:dyDescent="0.2">
      <c r="A420" s="33" t="s">
        <v>71</v>
      </c>
      <c r="K420" s="217">
        <v>4</v>
      </c>
      <c r="L420" s="266">
        <v>2</v>
      </c>
      <c r="M420" s="5"/>
      <c r="N420" s="5"/>
      <c r="P420" s="5"/>
      <c r="Q420" s="73">
        <v>6</v>
      </c>
      <c r="R420" s="24"/>
      <c r="S420" s="5"/>
      <c r="AA420" s="25"/>
      <c r="AN420" s="3"/>
      <c r="AO420" s="3"/>
    </row>
    <row r="421" spans="1:41" ht="12.75" customHeight="1" x14ac:dyDescent="0.2">
      <c r="A421" s="33" t="s">
        <v>72</v>
      </c>
      <c r="K421" s="217">
        <v>3</v>
      </c>
      <c r="L421" s="266">
        <v>1</v>
      </c>
      <c r="M421" s="5"/>
      <c r="N421" s="5"/>
      <c r="P421" s="5"/>
      <c r="Q421" s="73">
        <v>4</v>
      </c>
      <c r="R421" s="24"/>
      <c r="S421" s="5"/>
      <c r="AA421" s="25"/>
      <c r="AN421" s="3"/>
      <c r="AO421" s="3"/>
    </row>
    <row r="422" spans="1:41" ht="12.75" customHeight="1" x14ac:dyDescent="0.2">
      <c r="A422" s="33" t="s">
        <v>75</v>
      </c>
      <c r="K422" s="217">
        <v>3</v>
      </c>
      <c r="L422" s="266">
        <v>2</v>
      </c>
      <c r="M422" s="5"/>
      <c r="N422" s="5"/>
      <c r="P422" s="5"/>
      <c r="Q422" s="73">
        <v>3</v>
      </c>
      <c r="R422" s="24"/>
      <c r="S422" s="5"/>
      <c r="AA422" s="25"/>
      <c r="AN422" s="3"/>
      <c r="AO422" s="3"/>
    </row>
    <row r="423" spans="1:41" ht="12.75" customHeight="1" x14ac:dyDescent="0.2">
      <c r="A423" s="33" t="s">
        <v>77</v>
      </c>
      <c r="K423" s="217">
        <v>1</v>
      </c>
      <c r="L423" s="266"/>
      <c r="M423" s="5"/>
      <c r="N423" s="5"/>
      <c r="P423" s="5"/>
      <c r="Q423" s="73">
        <v>1</v>
      </c>
      <c r="R423" s="24"/>
      <c r="S423" s="5"/>
      <c r="AA423" s="25"/>
      <c r="AN423" s="3"/>
      <c r="AO423" s="3"/>
    </row>
    <row r="424" spans="1:41" ht="12.75" customHeight="1" x14ac:dyDescent="0.2">
      <c r="L424" s="267">
        <f>SUM(L418:L422)</f>
        <v>72</v>
      </c>
      <c r="M424" s="5">
        <f>L418/B409</f>
        <v>0.68478260869565222</v>
      </c>
      <c r="N424" s="5">
        <f>L424/B409</f>
        <v>0.78260869565217395</v>
      </c>
      <c r="O424" s="5">
        <f>N424-M424</f>
        <v>9.7826086956521729E-2</v>
      </c>
      <c r="P424" s="5"/>
      <c r="Q424" s="6"/>
      <c r="R424" s="6"/>
      <c r="S424" s="5"/>
      <c r="AA424" s="25"/>
      <c r="AN424" s="3"/>
      <c r="AO424" s="3"/>
    </row>
    <row r="425" spans="1:41" ht="12.75" customHeight="1" x14ac:dyDescent="0.3">
      <c r="A425" s="209" t="s">
        <v>78</v>
      </c>
      <c r="N425" s="5"/>
      <c r="O425" s="5"/>
      <c r="Q425" s="5"/>
      <c r="AA425" s="25"/>
      <c r="AN425" s="3"/>
      <c r="AO425" s="3"/>
    </row>
    <row r="426" spans="1:41" ht="25.5" customHeight="1" x14ac:dyDescent="0.2">
      <c r="B426" s="324" t="s">
        <v>1</v>
      </c>
      <c r="C426" s="325"/>
      <c r="D426" s="325"/>
      <c r="E426" s="325"/>
      <c r="F426" s="325"/>
      <c r="G426" s="325"/>
      <c r="H426" s="325"/>
      <c r="I426" s="325"/>
      <c r="J426" s="325"/>
      <c r="M426" s="10" t="s">
        <v>2</v>
      </c>
      <c r="N426" s="10" t="s">
        <v>3</v>
      </c>
      <c r="O426" s="69" t="s">
        <v>4</v>
      </c>
      <c r="P426" s="10" t="s">
        <v>5</v>
      </c>
      <c r="Q426" s="9" t="s">
        <v>6</v>
      </c>
      <c r="R426" s="9" t="s">
        <v>7</v>
      </c>
      <c r="S426" s="10" t="s">
        <v>8</v>
      </c>
      <c r="AA426" s="25"/>
      <c r="AN426" s="3"/>
      <c r="AO426" s="3"/>
    </row>
    <row r="427" spans="1:41" ht="12.75" customHeight="1" x14ac:dyDescent="0.2">
      <c r="A427" s="210" t="s">
        <v>9</v>
      </c>
      <c r="B427" s="71">
        <v>1</v>
      </c>
      <c r="C427" s="71">
        <v>2</v>
      </c>
      <c r="D427" s="71">
        <v>3</v>
      </c>
      <c r="E427" s="71">
        <v>4</v>
      </c>
      <c r="F427" s="71">
        <v>5</v>
      </c>
      <c r="G427" s="71">
        <v>6</v>
      </c>
      <c r="H427" s="71">
        <v>7</v>
      </c>
      <c r="I427" s="71">
        <v>8</v>
      </c>
      <c r="J427" s="71">
        <v>9</v>
      </c>
      <c r="K427" s="220">
        <v>10</v>
      </c>
      <c r="L427" s="268" t="s">
        <v>10</v>
      </c>
      <c r="M427" s="5"/>
      <c r="N427" s="5"/>
      <c r="P427" s="5"/>
      <c r="Q427" s="6"/>
      <c r="R427" s="6"/>
      <c r="S427" s="5"/>
      <c r="AA427" s="25"/>
      <c r="AN427" s="3"/>
      <c r="AO427" s="3"/>
    </row>
    <row r="428" spans="1:41" ht="12.75" customHeight="1" x14ac:dyDescent="0.2">
      <c r="A428" s="33" t="s">
        <v>42</v>
      </c>
      <c r="B428" s="25">
        <v>94</v>
      </c>
      <c r="K428" s="215"/>
      <c r="L428" s="266"/>
      <c r="M428" s="5"/>
      <c r="N428" s="5"/>
      <c r="P428" s="5"/>
      <c r="Q428" s="20">
        <f>B428</f>
        <v>94</v>
      </c>
      <c r="R428" s="6"/>
      <c r="S428" s="5"/>
      <c r="AA428" s="25"/>
      <c r="AN428" s="3"/>
      <c r="AO428" s="3"/>
    </row>
    <row r="429" spans="1:41" ht="12.75" customHeight="1" x14ac:dyDescent="0.2">
      <c r="A429" s="33" t="s">
        <v>43</v>
      </c>
      <c r="C429" s="25">
        <v>90</v>
      </c>
      <c r="L429" s="266"/>
      <c r="M429" s="5"/>
      <c r="N429" s="5"/>
      <c r="O429" s="5"/>
      <c r="P429" s="5">
        <f>C429/B428</f>
        <v>0.95744680851063835</v>
      </c>
      <c r="Q429" s="73">
        <v>90</v>
      </c>
      <c r="R429" s="24">
        <f t="shared" ref="R429:R437" si="76">Q429/Q428</f>
        <v>0.95744680851063835</v>
      </c>
      <c r="S429" s="5">
        <f t="shared" ref="S429:S437" si="77">100%-R429</f>
        <v>4.2553191489361653E-2</v>
      </c>
      <c r="AA429" s="25"/>
      <c r="AN429" s="3"/>
      <c r="AO429" s="3"/>
    </row>
    <row r="430" spans="1:41" ht="12.75" customHeight="1" x14ac:dyDescent="0.2">
      <c r="A430" s="33" t="s">
        <v>48</v>
      </c>
      <c r="D430" s="25">
        <v>76</v>
      </c>
      <c r="L430" s="266"/>
      <c r="M430" s="5"/>
      <c r="N430" s="5"/>
      <c r="O430" s="5"/>
      <c r="P430" s="5">
        <f>D430/C429</f>
        <v>0.84444444444444444</v>
      </c>
      <c r="Q430" s="73">
        <v>87</v>
      </c>
      <c r="R430" s="24">
        <f t="shared" si="76"/>
        <v>0.96666666666666667</v>
      </c>
      <c r="S430" s="5">
        <f t="shared" si="77"/>
        <v>3.3333333333333326E-2</v>
      </c>
      <c r="AA430" s="25"/>
      <c r="AN430" s="3"/>
      <c r="AO430" s="3"/>
    </row>
    <row r="431" spans="1:41" ht="12.75" customHeight="1" x14ac:dyDescent="0.2">
      <c r="A431" s="33" t="s">
        <v>49</v>
      </c>
      <c r="E431" s="25">
        <v>75</v>
      </c>
      <c r="L431" s="266"/>
      <c r="M431" s="5"/>
      <c r="N431" s="5"/>
      <c r="O431" s="5"/>
      <c r="P431" s="5">
        <f>E431/D430</f>
        <v>0.98684210526315785</v>
      </c>
      <c r="Q431" s="73">
        <v>84</v>
      </c>
      <c r="R431" s="24">
        <f t="shared" si="76"/>
        <v>0.96551724137931039</v>
      </c>
      <c r="S431" s="5">
        <f t="shared" si="77"/>
        <v>3.4482758620689613E-2</v>
      </c>
      <c r="AA431" s="25"/>
      <c r="AN431" s="3"/>
      <c r="AO431" s="3"/>
    </row>
    <row r="432" spans="1:41" ht="12.75" customHeight="1" x14ac:dyDescent="0.2">
      <c r="A432" s="33" t="s">
        <v>50</v>
      </c>
      <c r="F432" s="25">
        <v>72</v>
      </c>
      <c r="L432" s="266"/>
      <c r="M432" s="5"/>
      <c r="N432" s="5"/>
      <c r="O432" s="5"/>
      <c r="P432" s="5">
        <f>F432/E431</f>
        <v>0.96</v>
      </c>
      <c r="Q432" s="73">
        <v>83</v>
      </c>
      <c r="R432" s="24">
        <f t="shared" si="76"/>
        <v>0.98809523809523814</v>
      </c>
      <c r="S432" s="5">
        <f t="shared" si="77"/>
        <v>1.1904761904761862E-2</v>
      </c>
      <c r="AA432" s="25"/>
      <c r="AN432" s="3"/>
      <c r="AO432" s="3"/>
    </row>
    <row r="433" spans="1:41" ht="12.75" customHeight="1" x14ac:dyDescent="0.2">
      <c r="A433" s="33" t="s">
        <v>51</v>
      </c>
      <c r="G433" s="25">
        <v>71</v>
      </c>
      <c r="L433" s="266"/>
      <c r="M433" s="5"/>
      <c r="N433" s="5"/>
      <c r="O433" s="5"/>
      <c r="P433" s="5">
        <f>G433/F432</f>
        <v>0.98611111111111116</v>
      </c>
      <c r="Q433" s="73">
        <v>85</v>
      </c>
      <c r="R433" s="24">
        <f t="shared" si="76"/>
        <v>1.0240963855421688</v>
      </c>
      <c r="S433" s="5">
        <f t="shared" si="77"/>
        <v>-2.4096385542168752E-2</v>
      </c>
      <c r="AA433" s="25"/>
      <c r="AN433" s="3"/>
      <c r="AO433" s="3"/>
    </row>
    <row r="434" spans="1:41" ht="12.75" customHeight="1" x14ac:dyDescent="0.2">
      <c r="A434" s="33" t="s">
        <v>52</v>
      </c>
      <c r="H434" s="25">
        <v>71</v>
      </c>
      <c r="L434" s="266"/>
      <c r="M434" s="5"/>
      <c r="N434" s="5"/>
      <c r="O434" s="5"/>
      <c r="P434" s="5">
        <f>H434/G433</f>
        <v>1</v>
      </c>
      <c r="Q434" s="73">
        <v>86</v>
      </c>
      <c r="R434" s="24">
        <f t="shared" si="76"/>
        <v>1.0117647058823529</v>
      </c>
      <c r="S434" s="5">
        <f t="shared" si="77"/>
        <v>-1.1764705882352899E-2</v>
      </c>
      <c r="AA434" s="25"/>
      <c r="AN434" s="3"/>
      <c r="AO434" s="3"/>
    </row>
    <row r="435" spans="1:41" ht="12.75" customHeight="1" x14ac:dyDescent="0.2">
      <c r="A435" s="33" t="s">
        <v>53</v>
      </c>
      <c r="I435" s="25">
        <v>71</v>
      </c>
      <c r="L435" s="266"/>
      <c r="M435" s="5"/>
      <c r="N435" s="5"/>
      <c r="O435" s="5"/>
      <c r="P435" s="5">
        <f>I435/H434</f>
        <v>1</v>
      </c>
      <c r="Q435" s="73">
        <v>86</v>
      </c>
      <c r="R435" s="24">
        <f t="shared" si="76"/>
        <v>1</v>
      </c>
      <c r="S435" s="5">
        <f t="shared" si="77"/>
        <v>0</v>
      </c>
      <c r="AA435" s="25"/>
      <c r="AN435" s="3"/>
      <c r="AO435" s="3"/>
    </row>
    <row r="436" spans="1:41" ht="12.75" customHeight="1" x14ac:dyDescent="0.2">
      <c r="A436" s="33" t="s">
        <v>64</v>
      </c>
      <c r="J436" s="25">
        <v>70</v>
      </c>
      <c r="L436" s="266"/>
      <c r="M436" s="5"/>
      <c r="N436" s="5"/>
      <c r="O436" s="5"/>
      <c r="P436" s="5">
        <f>J436/I435</f>
        <v>0.9859154929577465</v>
      </c>
      <c r="Q436" s="73">
        <v>86</v>
      </c>
      <c r="R436" s="24">
        <f t="shared" si="76"/>
        <v>1</v>
      </c>
      <c r="S436" s="5">
        <f t="shared" si="77"/>
        <v>0</v>
      </c>
      <c r="AA436" s="25"/>
      <c r="AN436" s="3"/>
      <c r="AO436" s="3"/>
    </row>
    <row r="437" spans="1:41" ht="12.75" customHeight="1" x14ac:dyDescent="0.2">
      <c r="A437" s="33" t="s">
        <v>66</v>
      </c>
      <c r="K437" s="217">
        <v>66</v>
      </c>
      <c r="L437" s="266">
        <v>59</v>
      </c>
      <c r="M437" s="5"/>
      <c r="N437" s="5"/>
      <c r="O437" s="5"/>
      <c r="P437" s="5">
        <f>K437/J436</f>
        <v>0.94285714285714284</v>
      </c>
      <c r="Q437" s="73">
        <v>82</v>
      </c>
      <c r="R437" s="24">
        <f t="shared" si="76"/>
        <v>0.95348837209302328</v>
      </c>
      <c r="S437" s="5">
        <f t="shared" si="77"/>
        <v>4.6511627906976716E-2</v>
      </c>
      <c r="AA437" s="25"/>
      <c r="AN437" s="3"/>
      <c r="AO437" s="3"/>
    </row>
    <row r="438" spans="1:41" ht="12.75" customHeight="1" x14ac:dyDescent="0.2">
      <c r="A438" s="33" t="s">
        <v>71</v>
      </c>
      <c r="K438" s="217">
        <v>9</v>
      </c>
      <c r="L438" s="266">
        <v>6</v>
      </c>
      <c r="M438" s="5"/>
      <c r="N438" s="5"/>
      <c r="O438" s="5"/>
      <c r="P438" s="5"/>
      <c r="Q438" s="73">
        <v>18</v>
      </c>
      <c r="R438" s="24"/>
      <c r="S438" s="5"/>
      <c r="AA438" s="25"/>
      <c r="AN438" s="3"/>
      <c r="AO438" s="3"/>
    </row>
    <row r="439" spans="1:41" ht="12.75" customHeight="1" x14ac:dyDescent="0.2">
      <c r="A439" s="33" t="s">
        <v>72</v>
      </c>
      <c r="K439" s="217">
        <v>5</v>
      </c>
      <c r="L439" s="266">
        <v>4</v>
      </c>
      <c r="M439" s="5"/>
      <c r="N439" s="5"/>
      <c r="O439" s="5"/>
      <c r="P439" s="5"/>
      <c r="Q439" s="73">
        <v>11</v>
      </c>
      <c r="R439" s="24"/>
      <c r="S439" s="5"/>
      <c r="AA439" s="25"/>
      <c r="AN439" s="3"/>
      <c r="AO439" s="3"/>
    </row>
    <row r="440" spans="1:41" ht="12.75" customHeight="1" x14ac:dyDescent="0.2">
      <c r="A440" s="33" t="s">
        <v>75</v>
      </c>
      <c r="K440" s="217">
        <v>3</v>
      </c>
      <c r="L440" s="266">
        <v>2</v>
      </c>
      <c r="M440" s="5"/>
      <c r="N440" s="5"/>
      <c r="O440" s="5"/>
      <c r="P440" s="5"/>
      <c r="Q440" s="73">
        <v>3</v>
      </c>
      <c r="R440" s="24"/>
      <c r="S440" s="5"/>
      <c r="AA440" s="25"/>
      <c r="AN440" s="3"/>
      <c r="AO440" s="3"/>
    </row>
    <row r="441" spans="1:41" ht="12.75" customHeight="1" x14ac:dyDescent="0.2">
      <c r="A441" s="33" t="s">
        <v>77</v>
      </c>
      <c r="K441" s="217">
        <v>1</v>
      </c>
      <c r="L441" s="266">
        <v>1</v>
      </c>
      <c r="M441" s="5"/>
      <c r="N441" s="5"/>
      <c r="O441" s="5"/>
      <c r="P441" s="5"/>
      <c r="Q441" s="73">
        <v>1</v>
      </c>
      <c r="R441" s="24"/>
      <c r="S441" s="5"/>
      <c r="AA441" s="25"/>
      <c r="AN441" s="3"/>
      <c r="AO441" s="3"/>
    </row>
    <row r="442" spans="1:41" ht="12.75" customHeight="1" x14ac:dyDescent="0.2">
      <c r="L442" s="267">
        <f>SUM(L437:L441)</f>
        <v>72</v>
      </c>
      <c r="M442" s="5">
        <f>L437/B428</f>
        <v>0.62765957446808507</v>
      </c>
      <c r="N442" s="5">
        <f>L442/B428</f>
        <v>0.76595744680851063</v>
      </c>
      <c r="O442" s="5">
        <f>N442-M442</f>
        <v>0.13829787234042556</v>
      </c>
      <c r="P442" s="5"/>
      <c r="Q442" s="6"/>
      <c r="R442" s="6"/>
      <c r="S442" s="5"/>
      <c r="AA442" s="25"/>
      <c r="AN442" s="3"/>
      <c r="AO442" s="3"/>
    </row>
    <row r="443" spans="1:41" ht="12.75" customHeight="1" x14ac:dyDescent="0.3">
      <c r="A443" s="209" t="s">
        <v>79</v>
      </c>
      <c r="N443" s="5"/>
      <c r="O443" s="5"/>
      <c r="Q443" s="5"/>
      <c r="AA443" s="25"/>
      <c r="AN443" s="3"/>
      <c r="AO443" s="3"/>
    </row>
    <row r="444" spans="1:41" ht="25.5" customHeight="1" x14ac:dyDescent="0.2">
      <c r="B444" s="324" t="s">
        <v>1</v>
      </c>
      <c r="C444" s="325"/>
      <c r="D444" s="325"/>
      <c r="E444" s="325"/>
      <c r="F444" s="325"/>
      <c r="G444" s="325"/>
      <c r="H444" s="325"/>
      <c r="I444" s="325"/>
      <c r="J444" s="325"/>
      <c r="M444" s="10" t="s">
        <v>2</v>
      </c>
      <c r="N444" s="10" t="s">
        <v>3</v>
      </c>
      <c r="O444" s="69" t="s">
        <v>4</v>
      </c>
      <c r="P444" s="10" t="s">
        <v>5</v>
      </c>
      <c r="Q444" s="9" t="s">
        <v>6</v>
      </c>
      <c r="R444" s="9" t="s">
        <v>7</v>
      </c>
      <c r="S444" s="10" t="s">
        <v>8</v>
      </c>
      <c r="AA444" s="25"/>
      <c r="AN444" s="3"/>
      <c r="AO444" s="3"/>
    </row>
    <row r="445" spans="1:41" ht="12.75" customHeight="1" x14ac:dyDescent="0.2">
      <c r="A445" s="210" t="s">
        <v>9</v>
      </c>
      <c r="B445" s="71">
        <v>1</v>
      </c>
      <c r="C445" s="71">
        <v>2</v>
      </c>
      <c r="D445" s="71">
        <v>3</v>
      </c>
      <c r="E445" s="71">
        <v>4</v>
      </c>
      <c r="F445" s="71">
        <v>5</v>
      </c>
      <c r="G445" s="71">
        <v>6</v>
      </c>
      <c r="H445" s="71">
        <v>7</v>
      </c>
      <c r="I445" s="71">
        <v>8</v>
      </c>
      <c r="J445" s="71">
        <v>9</v>
      </c>
      <c r="K445" s="220">
        <v>10</v>
      </c>
      <c r="L445" s="268" t="s">
        <v>10</v>
      </c>
      <c r="M445" s="5"/>
      <c r="N445" s="5"/>
      <c r="P445" s="5"/>
      <c r="Q445" s="6"/>
      <c r="R445" s="6"/>
      <c r="S445" s="5"/>
      <c r="AA445" s="25"/>
      <c r="AN445" s="3"/>
      <c r="AO445" s="3"/>
    </row>
    <row r="446" spans="1:41" ht="12.75" customHeight="1" x14ac:dyDescent="0.2">
      <c r="A446" s="33" t="s">
        <v>43</v>
      </c>
      <c r="B446" s="25">
        <v>97</v>
      </c>
      <c r="K446" s="215"/>
      <c r="L446" s="266"/>
      <c r="M446" s="5"/>
      <c r="N446" s="5"/>
      <c r="P446" s="5"/>
      <c r="Q446" s="20">
        <f>B446</f>
        <v>97</v>
      </c>
      <c r="R446" s="6"/>
      <c r="S446" s="5"/>
      <c r="AA446" s="25"/>
      <c r="AN446" s="3"/>
      <c r="AO446" s="3"/>
    </row>
    <row r="447" spans="1:41" ht="12.75" customHeight="1" x14ac:dyDescent="0.2">
      <c r="A447" s="33" t="s">
        <v>48</v>
      </c>
      <c r="C447" s="25">
        <v>93</v>
      </c>
      <c r="L447" s="266"/>
      <c r="M447" s="5"/>
      <c r="N447" s="5"/>
      <c r="O447" s="5"/>
      <c r="P447" s="5">
        <f>C447/B446</f>
        <v>0.95876288659793818</v>
      </c>
      <c r="Q447" s="73">
        <v>97</v>
      </c>
      <c r="R447" s="24">
        <f t="shared" ref="R447:R455" si="78">Q447/Q446</f>
        <v>1</v>
      </c>
      <c r="S447" s="5">
        <f t="shared" ref="S447:S455" si="79">100%-R447</f>
        <v>0</v>
      </c>
      <c r="AA447" s="25"/>
      <c r="AN447" s="3"/>
      <c r="AO447" s="3"/>
    </row>
    <row r="448" spans="1:41" ht="12.75" customHeight="1" x14ac:dyDescent="0.2">
      <c r="A448" s="33" t="s">
        <v>49</v>
      </c>
      <c r="D448" s="25">
        <v>92</v>
      </c>
      <c r="L448" s="266"/>
      <c r="M448" s="5"/>
      <c r="N448" s="5"/>
      <c r="P448" s="5">
        <f>D448/C447</f>
        <v>0.989247311827957</v>
      </c>
      <c r="Q448" s="73">
        <v>95</v>
      </c>
      <c r="R448" s="24">
        <f t="shared" si="78"/>
        <v>0.97938144329896903</v>
      </c>
      <c r="S448" s="5">
        <f t="shared" si="79"/>
        <v>2.0618556701030966E-2</v>
      </c>
      <c r="AA448" s="25"/>
      <c r="AN448" s="3"/>
      <c r="AO448" s="3"/>
    </row>
    <row r="449" spans="1:41" ht="12.75" customHeight="1" x14ac:dyDescent="0.2">
      <c r="A449" s="33" t="s">
        <v>50</v>
      </c>
      <c r="E449" s="25">
        <v>90</v>
      </c>
      <c r="L449" s="266"/>
      <c r="M449" s="5"/>
      <c r="N449" s="5"/>
      <c r="P449" s="5">
        <f>E449/D448</f>
        <v>0.97826086956521741</v>
      </c>
      <c r="Q449" s="73">
        <v>93</v>
      </c>
      <c r="R449" s="24">
        <f t="shared" si="78"/>
        <v>0.97894736842105268</v>
      </c>
      <c r="S449" s="5">
        <f t="shared" si="79"/>
        <v>2.1052631578947323E-2</v>
      </c>
      <c r="AA449" s="25"/>
      <c r="AN449" s="3"/>
      <c r="AO449" s="3"/>
    </row>
    <row r="450" spans="1:41" ht="12.75" customHeight="1" x14ac:dyDescent="0.2">
      <c r="A450" s="33" t="s">
        <v>51</v>
      </c>
      <c r="F450" s="25">
        <v>88</v>
      </c>
      <c r="L450" s="266"/>
      <c r="M450" s="5"/>
      <c r="N450" s="5"/>
      <c r="P450" s="5">
        <f>F450/E449</f>
        <v>0.97777777777777775</v>
      </c>
      <c r="Q450" s="73">
        <v>90</v>
      </c>
      <c r="R450" s="24">
        <f t="shared" si="78"/>
        <v>0.967741935483871</v>
      </c>
      <c r="S450" s="5">
        <f t="shared" si="79"/>
        <v>3.2258064516129004E-2</v>
      </c>
      <c r="AA450" s="25"/>
      <c r="AN450" s="3"/>
      <c r="AO450" s="3"/>
    </row>
    <row r="451" spans="1:41" ht="12.75" customHeight="1" x14ac:dyDescent="0.2">
      <c r="A451" s="33" t="s">
        <v>52</v>
      </c>
      <c r="G451" s="25">
        <v>86</v>
      </c>
      <c r="L451" s="266"/>
      <c r="M451" s="5"/>
      <c r="N451" s="5"/>
      <c r="P451" s="5">
        <f>G451/F450</f>
        <v>0.97727272727272729</v>
      </c>
      <c r="Q451" s="73">
        <v>89</v>
      </c>
      <c r="R451" s="24">
        <f t="shared" si="78"/>
        <v>0.98888888888888893</v>
      </c>
      <c r="S451" s="5">
        <f t="shared" si="79"/>
        <v>1.1111111111111072E-2</v>
      </c>
      <c r="AA451" s="25"/>
      <c r="AN451" s="3"/>
      <c r="AO451" s="3"/>
    </row>
    <row r="452" spans="1:41" ht="12.75" customHeight="1" x14ac:dyDescent="0.2">
      <c r="A452" s="33" t="s">
        <v>53</v>
      </c>
      <c r="H452" s="25">
        <v>86</v>
      </c>
      <c r="L452" s="266"/>
      <c r="M452" s="5"/>
      <c r="N452" s="5"/>
      <c r="P452" s="5">
        <f>H452/G451</f>
        <v>1</v>
      </c>
      <c r="Q452" s="73">
        <v>88</v>
      </c>
      <c r="R452" s="24">
        <f t="shared" si="78"/>
        <v>0.9887640449438202</v>
      </c>
      <c r="S452" s="5">
        <f t="shared" si="79"/>
        <v>1.1235955056179803E-2</v>
      </c>
      <c r="AA452" s="25"/>
      <c r="AN452" s="3"/>
      <c r="AO452" s="3"/>
    </row>
    <row r="453" spans="1:41" ht="12.75" customHeight="1" x14ac:dyDescent="0.2">
      <c r="A453" s="33" t="s">
        <v>64</v>
      </c>
      <c r="I453" s="25">
        <v>85</v>
      </c>
      <c r="L453" s="266"/>
      <c r="M453" s="5"/>
      <c r="N453" s="5"/>
      <c r="P453" s="5">
        <f>I453/H452</f>
        <v>0.98837209302325579</v>
      </c>
      <c r="Q453" s="73">
        <v>89</v>
      </c>
      <c r="R453" s="24">
        <f t="shared" si="78"/>
        <v>1.0113636363636365</v>
      </c>
      <c r="S453" s="5">
        <f t="shared" si="79"/>
        <v>-1.1363636363636465E-2</v>
      </c>
      <c r="AA453" s="25"/>
      <c r="AN453" s="3"/>
      <c r="AO453" s="3"/>
    </row>
    <row r="454" spans="1:41" ht="12.75" customHeight="1" x14ac:dyDescent="0.2">
      <c r="A454" s="33" t="s">
        <v>66</v>
      </c>
      <c r="J454" s="25">
        <v>85</v>
      </c>
      <c r="L454" s="266"/>
      <c r="M454" s="5"/>
      <c r="N454" s="5"/>
      <c r="P454" s="5">
        <f>J454/I453</f>
        <v>1</v>
      </c>
      <c r="Q454" s="73">
        <v>93</v>
      </c>
      <c r="R454" s="24">
        <f t="shared" si="78"/>
        <v>1.0449438202247192</v>
      </c>
      <c r="S454" s="5">
        <f t="shared" si="79"/>
        <v>-4.4943820224719211E-2</v>
      </c>
      <c r="AA454" s="25"/>
      <c r="AN454" s="3"/>
      <c r="AO454" s="3"/>
    </row>
    <row r="455" spans="1:41" ht="12.75" customHeight="1" x14ac:dyDescent="0.2">
      <c r="A455" s="33" t="s">
        <v>71</v>
      </c>
      <c r="K455" s="217">
        <v>85</v>
      </c>
      <c r="L455" s="266">
        <v>82</v>
      </c>
      <c r="M455" s="5"/>
      <c r="N455" s="5"/>
      <c r="P455" s="5">
        <f>K455/J454</f>
        <v>1</v>
      </c>
      <c r="Q455" s="73">
        <v>94</v>
      </c>
      <c r="R455" s="24">
        <f t="shared" si="78"/>
        <v>1.010752688172043</v>
      </c>
      <c r="S455" s="5">
        <f t="shared" si="79"/>
        <v>-1.0752688172043001E-2</v>
      </c>
      <c r="T455" s="25" t="s">
        <v>80</v>
      </c>
      <c r="U455" s="25">
        <v>92</v>
      </c>
      <c r="V455" s="25">
        <f>L461</f>
        <v>92</v>
      </c>
      <c r="W455" s="25" t="s">
        <v>10</v>
      </c>
      <c r="AA455" s="25"/>
      <c r="AN455" s="3"/>
      <c r="AO455" s="3"/>
    </row>
    <row r="456" spans="1:41" ht="12.75" customHeight="1" x14ac:dyDescent="0.2">
      <c r="A456" s="33" t="s">
        <v>72</v>
      </c>
      <c r="K456" s="217">
        <v>7</v>
      </c>
      <c r="L456" s="266">
        <v>4</v>
      </c>
      <c r="M456" s="5"/>
      <c r="N456" s="5"/>
      <c r="P456" s="5"/>
      <c r="Q456" s="73">
        <v>10</v>
      </c>
      <c r="R456" s="24"/>
      <c r="S456" s="5"/>
      <c r="T456" s="25" t="s">
        <v>81</v>
      </c>
      <c r="U456" s="24">
        <f>U455/B446</f>
        <v>0.94845360824742264</v>
      </c>
      <c r="V456" s="24">
        <f>U455/V455</f>
        <v>1</v>
      </c>
      <c r="W456" s="25" t="s">
        <v>82</v>
      </c>
      <c r="AA456" s="25"/>
      <c r="AN456" s="3"/>
      <c r="AO456" s="3"/>
    </row>
    <row r="457" spans="1:41" ht="12.75" customHeight="1" x14ac:dyDescent="0.2">
      <c r="A457" s="33" t="s">
        <v>75</v>
      </c>
      <c r="K457" s="217">
        <v>3</v>
      </c>
      <c r="L457" s="266">
        <v>3</v>
      </c>
      <c r="M457" s="5"/>
      <c r="N457" s="5"/>
      <c r="P457" s="5"/>
      <c r="Q457" s="73">
        <v>5</v>
      </c>
      <c r="R457" s="24"/>
      <c r="S457" s="5"/>
      <c r="AA457" s="25"/>
      <c r="AN457" s="3"/>
      <c r="AO457" s="3"/>
    </row>
    <row r="458" spans="1:41" ht="12.75" customHeight="1" x14ac:dyDescent="0.2">
      <c r="A458" s="33" t="s">
        <v>77</v>
      </c>
      <c r="K458" s="217">
        <v>2</v>
      </c>
      <c r="L458" s="266">
        <v>1</v>
      </c>
      <c r="M458" s="5"/>
      <c r="N458" s="5"/>
      <c r="P458" s="5"/>
      <c r="Q458" s="73">
        <v>2</v>
      </c>
      <c r="R458" s="24"/>
      <c r="S458" s="5"/>
      <c r="AA458" s="25"/>
      <c r="AN458" s="3"/>
      <c r="AO458" s="3"/>
    </row>
    <row r="459" spans="1:41" ht="12.75" customHeight="1" x14ac:dyDescent="0.2">
      <c r="A459" s="33" t="s">
        <v>83</v>
      </c>
      <c r="K459" s="217">
        <v>1</v>
      </c>
      <c r="L459" s="266">
        <v>1</v>
      </c>
      <c r="M459" s="5"/>
      <c r="N459" s="5"/>
      <c r="P459" s="5"/>
      <c r="Q459" s="73">
        <v>2</v>
      </c>
      <c r="R459" s="24"/>
      <c r="S459" s="5"/>
      <c r="AA459" s="25"/>
      <c r="AN459" s="3"/>
      <c r="AO459" s="3"/>
    </row>
    <row r="460" spans="1:41" ht="12.75" customHeight="1" x14ac:dyDescent="0.2">
      <c r="A460" s="33" t="s">
        <v>84</v>
      </c>
      <c r="K460" s="217">
        <v>1</v>
      </c>
      <c r="L460" s="266">
        <v>1</v>
      </c>
      <c r="M460" s="5"/>
      <c r="N460" s="5"/>
      <c r="P460" s="5"/>
      <c r="Q460" s="73">
        <v>1</v>
      </c>
      <c r="R460" s="24"/>
      <c r="S460" s="5"/>
      <c r="AA460" s="25"/>
      <c r="AN460" s="3"/>
      <c r="AO460" s="3"/>
    </row>
    <row r="461" spans="1:41" ht="12.75" customHeight="1" x14ac:dyDescent="0.2">
      <c r="L461" s="267">
        <f>SUM(L455:L460)</f>
        <v>92</v>
      </c>
      <c r="M461" s="5">
        <f>L455/B446</f>
        <v>0.84536082474226804</v>
      </c>
      <c r="N461" s="5">
        <f>L461/B446</f>
        <v>0.94845360824742264</v>
      </c>
      <c r="O461" s="5">
        <f>N461-M461</f>
        <v>0.10309278350515461</v>
      </c>
      <c r="P461" s="5"/>
      <c r="Q461" s="6"/>
      <c r="R461" s="6"/>
      <c r="S461" s="5"/>
      <c r="AA461" s="25"/>
      <c r="AN461" s="3"/>
      <c r="AO461" s="3"/>
    </row>
    <row r="462" spans="1:41" ht="12.75" customHeight="1" x14ac:dyDescent="0.3">
      <c r="A462" s="209" t="s">
        <v>85</v>
      </c>
      <c r="N462" s="5"/>
      <c r="O462" s="5"/>
      <c r="Q462" s="5"/>
      <c r="AA462" s="25"/>
      <c r="AN462" s="3"/>
      <c r="AO462" s="3"/>
    </row>
    <row r="463" spans="1:41" ht="25.5" customHeight="1" x14ac:dyDescent="0.2">
      <c r="B463" s="324" t="s">
        <v>1</v>
      </c>
      <c r="C463" s="325"/>
      <c r="D463" s="325"/>
      <c r="E463" s="325"/>
      <c r="F463" s="325"/>
      <c r="G463" s="325"/>
      <c r="H463" s="325"/>
      <c r="I463" s="325"/>
      <c r="J463" s="325"/>
      <c r="M463" s="10" t="s">
        <v>2</v>
      </c>
      <c r="N463" s="10" t="s">
        <v>3</v>
      </c>
      <c r="O463" s="69" t="s">
        <v>4</v>
      </c>
      <c r="P463" s="10" t="s">
        <v>5</v>
      </c>
      <c r="Q463" s="9" t="s">
        <v>6</v>
      </c>
      <c r="R463" s="9" t="s">
        <v>7</v>
      </c>
      <c r="S463" s="10" t="s">
        <v>8</v>
      </c>
      <c r="AA463" s="25"/>
      <c r="AN463" s="3"/>
      <c r="AO463" s="3"/>
    </row>
    <row r="464" spans="1:41" ht="12.75" customHeight="1" x14ac:dyDescent="0.2">
      <c r="A464" s="210" t="s">
        <v>9</v>
      </c>
      <c r="B464" s="71">
        <v>1</v>
      </c>
      <c r="C464" s="71">
        <v>2</v>
      </c>
      <c r="D464" s="71">
        <v>3</v>
      </c>
      <c r="E464" s="71">
        <v>4</v>
      </c>
      <c r="F464" s="71">
        <v>5</v>
      </c>
      <c r="G464" s="71">
        <v>6</v>
      </c>
      <c r="H464" s="71">
        <v>7</v>
      </c>
      <c r="I464" s="71">
        <v>8</v>
      </c>
      <c r="J464" s="71">
        <v>9</v>
      </c>
      <c r="K464" s="220">
        <v>10</v>
      </c>
      <c r="L464" s="268" t="s">
        <v>10</v>
      </c>
      <c r="M464" s="5"/>
      <c r="N464" s="5"/>
      <c r="P464" s="5"/>
      <c r="Q464" s="6"/>
      <c r="R464" s="6"/>
      <c r="S464" s="5"/>
      <c r="AA464" s="25"/>
      <c r="AN464" s="3"/>
      <c r="AO464" s="3"/>
    </row>
    <row r="465" spans="1:41" ht="12.75" customHeight="1" x14ac:dyDescent="0.2">
      <c r="A465" s="33" t="s">
        <v>48</v>
      </c>
      <c r="B465" s="25">
        <v>78</v>
      </c>
      <c r="K465" s="215"/>
      <c r="L465" s="266"/>
      <c r="M465" s="5"/>
      <c r="N465" s="5"/>
      <c r="P465" s="5"/>
      <c r="Q465" s="20">
        <f>B465</f>
        <v>78</v>
      </c>
      <c r="R465" s="6"/>
      <c r="S465" s="5"/>
      <c r="AA465" s="25"/>
      <c r="AN465" s="3"/>
      <c r="AO465" s="3"/>
    </row>
    <row r="466" spans="1:41" ht="12.75" customHeight="1" x14ac:dyDescent="0.2">
      <c r="A466" s="33" t="s">
        <v>49</v>
      </c>
      <c r="C466" s="25">
        <v>76</v>
      </c>
      <c r="L466" s="266"/>
      <c r="M466" s="5"/>
      <c r="N466" s="5"/>
      <c r="O466" s="5"/>
      <c r="P466" s="5">
        <f>C466/B465</f>
        <v>0.97435897435897434</v>
      </c>
      <c r="Q466" s="73">
        <v>75</v>
      </c>
      <c r="R466" s="24">
        <f t="shared" ref="R466:R474" si="80">Q466/Q465</f>
        <v>0.96153846153846156</v>
      </c>
      <c r="S466" s="5">
        <f t="shared" ref="S466:S474" si="81">100%-R466</f>
        <v>3.8461538461538436E-2</v>
      </c>
      <c r="AA466" s="25"/>
      <c r="AN466" s="3"/>
      <c r="AO466" s="3"/>
    </row>
    <row r="467" spans="1:41" ht="12.75" customHeight="1" x14ac:dyDescent="0.2">
      <c r="A467" s="33" t="s">
        <v>50</v>
      </c>
      <c r="D467" s="25">
        <v>70</v>
      </c>
      <c r="L467" s="266"/>
      <c r="M467" s="5"/>
      <c r="N467" s="5"/>
      <c r="P467" s="5">
        <f>D467/C466</f>
        <v>0.92105263157894735</v>
      </c>
      <c r="Q467" s="73">
        <v>73</v>
      </c>
      <c r="R467" s="24">
        <f t="shared" si="80"/>
        <v>0.97333333333333338</v>
      </c>
      <c r="S467" s="5">
        <f t="shared" si="81"/>
        <v>2.6666666666666616E-2</v>
      </c>
      <c r="AA467" s="25"/>
      <c r="AN467" s="3"/>
      <c r="AO467" s="3"/>
    </row>
    <row r="468" spans="1:41" ht="12.75" customHeight="1" x14ac:dyDescent="0.2">
      <c r="A468" s="33" t="s">
        <v>51</v>
      </c>
      <c r="E468" s="25">
        <v>68</v>
      </c>
      <c r="L468" s="266"/>
      <c r="M468" s="5"/>
      <c r="N468" s="5"/>
      <c r="P468" s="5">
        <f>E468/D467</f>
        <v>0.97142857142857142</v>
      </c>
      <c r="Q468" s="73">
        <v>70</v>
      </c>
      <c r="R468" s="24">
        <f t="shared" si="80"/>
        <v>0.95890410958904104</v>
      </c>
      <c r="S468" s="5">
        <f t="shared" si="81"/>
        <v>4.1095890410958957E-2</v>
      </c>
      <c r="AA468" s="25"/>
      <c r="AN468" s="3"/>
      <c r="AO468" s="3"/>
    </row>
    <row r="469" spans="1:41" ht="12.75" customHeight="1" x14ac:dyDescent="0.2">
      <c r="A469" s="33" t="s">
        <v>52</v>
      </c>
      <c r="F469" s="25">
        <v>66</v>
      </c>
      <c r="L469" s="266"/>
      <c r="M469" s="5"/>
      <c r="N469" s="5"/>
      <c r="P469" s="5">
        <f>F469/E468</f>
        <v>0.97058823529411764</v>
      </c>
      <c r="Q469" s="73">
        <v>70</v>
      </c>
      <c r="R469" s="24">
        <f t="shared" si="80"/>
        <v>1</v>
      </c>
      <c r="S469" s="5">
        <f t="shared" si="81"/>
        <v>0</v>
      </c>
      <c r="AA469" s="25"/>
      <c r="AN469" s="3"/>
      <c r="AO469" s="3"/>
    </row>
    <row r="470" spans="1:41" ht="12.75" customHeight="1" x14ac:dyDescent="0.2">
      <c r="A470" s="33" t="s">
        <v>53</v>
      </c>
      <c r="G470" s="25">
        <v>65</v>
      </c>
      <c r="L470" s="266"/>
      <c r="M470" s="5"/>
      <c r="N470" s="5"/>
      <c r="P470" s="5">
        <f>G470/F469</f>
        <v>0.98484848484848486</v>
      </c>
      <c r="Q470" s="73">
        <v>70</v>
      </c>
      <c r="R470" s="24">
        <f t="shared" si="80"/>
        <v>1</v>
      </c>
      <c r="S470" s="5">
        <f t="shared" si="81"/>
        <v>0</v>
      </c>
      <c r="AA470" s="25"/>
      <c r="AN470" s="3"/>
      <c r="AO470" s="3"/>
    </row>
    <row r="471" spans="1:41" ht="12.75" customHeight="1" x14ac:dyDescent="0.2">
      <c r="A471" s="33" t="s">
        <v>64</v>
      </c>
      <c r="H471" s="25">
        <v>58</v>
      </c>
      <c r="L471" s="266"/>
      <c r="M471" s="5"/>
      <c r="N471" s="5"/>
      <c r="P471" s="5">
        <f>H471/G470</f>
        <v>0.89230769230769236</v>
      </c>
      <c r="Q471" s="73">
        <v>71</v>
      </c>
      <c r="R471" s="24">
        <f t="shared" si="80"/>
        <v>1.0142857142857142</v>
      </c>
      <c r="S471" s="5">
        <f t="shared" si="81"/>
        <v>-1.4285714285714235E-2</v>
      </c>
      <c r="AA471" s="25"/>
      <c r="AN471" s="3"/>
      <c r="AO471" s="3"/>
    </row>
    <row r="472" spans="1:41" ht="12.75" customHeight="1" x14ac:dyDescent="0.2">
      <c r="A472" s="33" t="s">
        <v>66</v>
      </c>
      <c r="I472" s="25">
        <v>54</v>
      </c>
      <c r="L472" s="266"/>
      <c r="M472" s="5"/>
      <c r="N472" s="5"/>
      <c r="P472" s="5">
        <f>I472/H471</f>
        <v>0.93103448275862066</v>
      </c>
      <c r="Q472" s="73">
        <v>68</v>
      </c>
      <c r="R472" s="24">
        <f t="shared" si="80"/>
        <v>0.95774647887323938</v>
      </c>
      <c r="S472" s="5">
        <f t="shared" si="81"/>
        <v>4.2253521126760618E-2</v>
      </c>
      <c r="AA472" s="25"/>
      <c r="AN472" s="3"/>
      <c r="AO472" s="3"/>
    </row>
    <row r="473" spans="1:41" ht="12.75" customHeight="1" x14ac:dyDescent="0.2">
      <c r="A473" s="33" t="s">
        <v>71</v>
      </c>
      <c r="J473" s="25">
        <v>54</v>
      </c>
      <c r="L473" s="266">
        <v>2</v>
      </c>
      <c r="M473" s="5"/>
      <c r="N473" s="5"/>
      <c r="P473" s="5">
        <f>J473/I472</f>
        <v>1</v>
      </c>
      <c r="Q473" s="73">
        <v>66</v>
      </c>
      <c r="R473" s="24">
        <f t="shared" si="80"/>
        <v>0.97058823529411764</v>
      </c>
      <c r="S473" s="5">
        <f t="shared" si="81"/>
        <v>2.9411764705882359E-2</v>
      </c>
      <c r="AA473" s="25"/>
      <c r="AN473" s="3"/>
      <c r="AO473" s="3"/>
    </row>
    <row r="474" spans="1:41" ht="12.75" customHeight="1" x14ac:dyDescent="0.2">
      <c r="A474" s="33" t="s">
        <v>72</v>
      </c>
      <c r="K474" s="217">
        <v>51</v>
      </c>
      <c r="L474" s="266">
        <v>38</v>
      </c>
      <c r="M474" s="5"/>
      <c r="N474" s="5"/>
      <c r="P474" s="5">
        <f>K474/J473</f>
        <v>0.94444444444444442</v>
      </c>
      <c r="Q474" s="73">
        <v>66</v>
      </c>
      <c r="R474" s="24">
        <f t="shared" si="80"/>
        <v>1</v>
      </c>
      <c r="S474" s="5">
        <f t="shared" si="81"/>
        <v>0</v>
      </c>
      <c r="T474" s="25" t="s">
        <v>80</v>
      </c>
      <c r="U474" s="25">
        <v>57</v>
      </c>
      <c r="V474" s="25">
        <f>L479</f>
        <v>57</v>
      </c>
      <c r="W474" s="25" t="s">
        <v>10</v>
      </c>
      <c r="AA474" s="25"/>
      <c r="AN474" s="3"/>
      <c r="AO474" s="3"/>
    </row>
    <row r="475" spans="1:41" ht="12.75" customHeight="1" x14ac:dyDescent="0.2">
      <c r="A475" s="33" t="s">
        <v>75</v>
      </c>
      <c r="K475" s="217">
        <v>13</v>
      </c>
      <c r="L475" s="266">
        <v>10</v>
      </c>
      <c r="M475" s="5"/>
      <c r="N475" s="5"/>
      <c r="P475" s="5"/>
      <c r="Q475" s="73">
        <v>17</v>
      </c>
      <c r="R475" s="24"/>
      <c r="S475" s="5"/>
      <c r="T475" s="25" t="s">
        <v>81</v>
      </c>
      <c r="U475" s="24">
        <f>U474/B465</f>
        <v>0.73076923076923073</v>
      </c>
      <c r="V475" s="24">
        <f>U474/V474</f>
        <v>1</v>
      </c>
      <c r="W475" s="25" t="s">
        <v>82</v>
      </c>
      <c r="AA475" s="25"/>
      <c r="AN475" s="3"/>
      <c r="AO475" s="3"/>
    </row>
    <row r="476" spans="1:41" ht="12.75" customHeight="1" x14ac:dyDescent="0.2">
      <c r="A476" s="33" t="s">
        <v>77</v>
      </c>
      <c r="K476" s="217">
        <v>4</v>
      </c>
      <c r="L476" s="266">
        <v>3</v>
      </c>
      <c r="M476" s="5"/>
      <c r="N476" s="5"/>
      <c r="P476" s="5"/>
      <c r="Q476" s="73">
        <v>6</v>
      </c>
      <c r="R476" s="24"/>
      <c r="S476" s="5"/>
      <c r="AA476" s="25"/>
      <c r="AN476" s="3"/>
      <c r="AO476" s="3"/>
    </row>
    <row r="477" spans="1:41" ht="12.75" customHeight="1" x14ac:dyDescent="0.2">
      <c r="A477" s="33" t="s">
        <v>83</v>
      </c>
      <c r="K477" s="217">
        <v>1</v>
      </c>
      <c r="L477" s="266">
        <v>2</v>
      </c>
      <c r="M477" s="5"/>
      <c r="N477" s="5"/>
      <c r="P477" s="5"/>
      <c r="Q477" s="73">
        <v>2</v>
      </c>
      <c r="R477" s="24"/>
      <c r="S477" s="5"/>
      <c r="AA477" s="25"/>
      <c r="AN477" s="3"/>
      <c r="AO477" s="3"/>
    </row>
    <row r="478" spans="1:41" ht="12.75" customHeight="1" x14ac:dyDescent="0.2">
      <c r="A478" s="33" t="s">
        <v>84</v>
      </c>
      <c r="K478" s="217">
        <v>2</v>
      </c>
      <c r="L478" s="266">
        <v>2</v>
      </c>
      <c r="M478" s="5"/>
      <c r="N478" s="5"/>
      <c r="P478" s="5"/>
      <c r="Q478" s="73">
        <v>2</v>
      </c>
      <c r="R478" s="24"/>
      <c r="S478" s="5"/>
      <c r="AA478" s="25"/>
      <c r="AN478" s="3"/>
      <c r="AO478" s="3"/>
    </row>
    <row r="479" spans="1:41" ht="12.75" customHeight="1" x14ac:dyDescent="0.2">
      <c r="L479" s="267">
        <f>SUM(L473:L478)</f>
        <v>57</v>
      </c>
      <c r="M479" s="5">
        <f>SUM(L473:L474)/B465</f>
        <v>0.51282051282051277</v>
      </c>
      <c r="N479" s="5">
        <f>L479/B465</f>
        <v>0.73076923076923073</v>
      </c>
      <c r="O479" s="5">
        <f>N479-M479</f>
        <v>0.21794871794871795</v>
      </c>
      <c r="P479" s="5"/>
      <c r="Q479" s="6"/>
      <c r="R479" s="6"/>
      <c r="S479" s="5"/>
      <c r="AA479" s="25"/>
      <c r="AN479" s="3"/>
      <c r="AO479" s="3"/>
    </row>
    <row r="480" spans="1:41" ht="12.75" customHeight="1" x14ac:dyDescent="0.3">
      <c r="A480" s="211" t="s">
        <v>86</v>
      </c>
      <c r="N480" s="5"/>
      <c r="O480" s="5"/>
      <c r="Q480" s="5"/>
      <c r="AA480" s="25"/>
      <c r="AN480" s="3"/>
      <c r="AO480" s="3"/>
    </row>
    <row r="481" spans="1:41" ht="25.5" customHeight="1" x14ac:dyDescent="0.2">
      <c r="B481" s="324" t="s">
        <v>1</v>
      </c>
      <c r="C481" s="325"/>
      <c r="D481" s="325"/>
      <c r="E481" s="325"/>
      <c r="F481" s="325"/>
      <c r="G481" s="325"/>
      <c r="H481" s="325"/>
      <c r="I481" s="325"/>
      <c r="J481" s="325"/>
      <c r="M481" s="10" t="s">
        <v>2</v>
      </c>
      <c r="N481" s="10" t="s">
        <v>3</v>
      </c>
      <c r="O481" s="69" t="s">
        <v>4</v>
      </c>
      <c r="P481" s="10" t="s">
        <v>5</v>
      </c>
      <c r="Q481" s="9" t="s">
        <v>6</v>
      </c>
      <c r="R481" s="9" t="s">
        <v>7</v>
      </c>
      <c r="S481" s="10" t="s">
        <v>8</v>
      </c>
      <c r="AA481" s="25"/>
      <c r="AN481" s="3"/>
      <c r="AO481" s="3"/>
    </row>
    <row r="482" spans="1:41" ht="12.75" customHeight="1" x14ac:dyDescent="0.2">
      <c r="A482" s="210" t="s">
        <v>9</v>
      </c>
      <c r="B482" s="71">
        <v>1</v>
      </c>
      <c r="C482" s="71">
        <v>2</v>
      </c>
      <c r="D482" s="71">
        <v>3</v>
      </c>
      <c r="E482" s="71">
        <v>4</v>
      </c>
      <c r="F482" s="71">
        <v>5</v>
      </c>
      <c r="G482" s="71">
        <v>6</v>
      </c>
      <c r="H482" s="71">
        <v>7</v>
      </c>
      <c r="I482" s="71">
        <v>8</v>
      </c>
      <c r="J482" s="71">
        <v>9</v>
      </c>
      <c r="K482" s="220">
        <v>10</v>
      </c>
      <c r="L482" s="268" t="s">
        <v>10</v>
      </c>
      <c r="M482" s="5"/>
      <c r="N482" s="5"/>
      <c r="P482" s="5"/>
      <c r="Q482" s="6"/>
      <c r="R482" s="6"/>
      <c r="S482" s="5"/>
      <c r="AA482" s="25"/>
      <c r="AN482" s="3"/>
      <c r="AO482" s="3"/>
    </row>
    <row r="483" spans="1:41" ht="12.75" customHeight="1" x14ac:dyDescent="0.2">
      <c r="A483" s="33" t="s">
        <v>49</v>
      </c>
      <c r="B483" s="25">
        <v>84</v>
      </c>
      <c r="K483" s="215"/>
      <c r="L483" s="266"/>
      <c r="M483" s="5"/>
      <c r="N483" s="5"/>
      <c r="P483" s="5"/>
      <c r="Q483" s="20">
        <f>B483</f>
        <v>84</v>
      </c>
      <c r="R483" s="6"/>
      <c r="S483" s="5"/>
      <c r="AA483" s="25"/>
      <c r="AN483" s="3"/>
      <c r="AO483" s="3"/>
    </row>
    <row r="484" spans="1:41" ht="12.75" customHeight="1" x14ac:dyDescent="0.2">
      <c r="A484" s="33" t="s">
        <v>50</v>
      </c>
      <c r="C484" s="25">
        <v>81</v>
      </c>
      <c r="L484" s="266"/>
      <c r="M484" s="5"/>
      <c r="N484" s="5"/>
      <c r="O484" s="5"/>
      <c r="P484" s="5">
        <f>C484/B483</f>
        <v>0.9642857142857143</v>
      </c>
      <c r="Q484" s="73">
        <v>81</v>
      </c>
      <c r="R484" s="24">
        <f t="shared" ref="R484:R492" si="82">Q484/Q483</f>
        <v>0.9642857142857143</v>
      </c>
      <c r="S484" s="5">
        <f t="shared" ref="S484:S492" si="83">100%-R484</f>
        <v>3.5714285714285698E-2</v>
      </c>
      <c r="AA484" s="25"/>
      <c r="AN484" s="3"/>
      <c r="AO484" s="3"/>
    </row>
    <row r="485" spans="1:41" ht="12.75" customHeight="1" x14ac:dyDescent="0.2">
      <c r="A485" s="33" t="s">
        <v>51</v>
      </c>
      <c r="D485" s="25">
        <v>78</v>
      </c>
      <c r="L485" s="266"/>
      <c r="M485" s="5"/>
      <c r="N485" s="5"/>
      <c r="P485" s="5">
        <f>D485/C484</f>
        <v>0.96296296296296291</v>
      </c>
      <c r="Q485" s="73">
        <v>80</v>
      </c>
      <c r="R485" s="24">
        <f t="shared" si="82"/>
        <v>0.98765432098765427</v>
      </c>
      <c r="S485" s="5">
        <f t="shared" si="83"/>
        <v>1.2345679012345734E-2</v>
      </c>
      <c r="AA485" s="25"/>
      <c r="AN485" s="3"/>
      <c r="AO485" s="3"/>
    </row>
    <row r="486" spans="1:41" ht="12.75" customHeight="1" x14ac:dyDescent="0.2">
      <c r="A486" s="33" t="s">
        <v>52</v>
      </c>
      <c r="E486" s="25">
        <v>75</v>
      </c>
      <c r="L486" s="266"/>
      <c r="M486" s="5"/>
      <c r="N486" s="5"/>
      <c r="P486" s="5">
        <f>E486/D485</f>
        <v>0.96153846153846156</v>
      </c>
      <c r="Q486" s="73">
        <v>80</v>
      </c>
      <c r="R486" s="24">
        <f t="shared" si="82"/>
        <v>1</v>
      </c>
      <c r="S486" s="5">
        <f t="shared" si="83"/>
        <v>0</v>
      </c>
      <c r="AA486" s="25"/>
      <c r="AN486" s="3"/>
      <c r="AO486" s="3"/>
    </row>
    <row r="487" spans="1:41" ht="12.75" customHeight="1" x14ac:dyDescent="0.2">
      <c r="A487" s="33" t="s">
        <v>53</v>
      </c>
      <c r="F487" s="25">
        <v>75</v>
      </c>
      <c r="L487" s="266"/>
      <c r="M487" s="5"/>
      <c r="N487" s="5"/>
      <c r="P487" s="5">
        <f>F487/E486</f>
        <v>1</v>
      </c>
      <c r="Q487" s="73">
        <v>78</v>
      </c>
      <c r="R487" s="24">
        <f t="shared" si="82"/>
        <v>0.97499999999999998</v>
      </c>
      <c r="S487" s="5">
        <f t="shared" si="83"/>
        <v>2.5000000000000022E-2</v>
      </c>
      <c r="AA487" s="25"/>
      <c r="AN487" s="3"/>
      <c r="AO487" s="3"/>
    </row>
    <row r="488" spans="1:41" ht="12.75" customHeight="1" x14ac:dyDescent="0.2">
      <c r="A488" s="33" t="s">
        <v>64</v>
      </c>
      <c r="G488" s="25">
        <v>75</v>
      </c>
      <c r="L488" s="266"/>
      <c r="M488" s="5"/>
      <c r="N488" s="5"/>
      <c r="P488" s="5">
        <f>G488/F487</f>
        <v>1</v>
      </c>
      <c r="Q488" s="73">
        <v>80</v>
      </c>
      <c r="R488" s="24">
        <f t="shared" si="82"/>
        <v>1.0256410256410255</v>
      </c>
      <c r="S488" s="5">
        <f t="shared" si="83"/>
        <v>-2.564102564102555E-2</v>
      </c>
      <c r="AA488" s="25"/>
      <c r="AN488" s="3"/>
      <c r="AO488" s="3"/>
    </row>
    <row r="489" spans="1:41" ht="12.75" customHeight="1" x14ac:dyDescent="0.2">
      <c r="A489" s="33" t="s">
        <v>66</v>
      </c>
      <c r="H489" s="25">
        <v>71</v>
      </c>
      <c r="L489" s="266"/>
      <c r="M489" s="5"/>
      <c r="N489" s="5"/>
      <c r="P489" s="5">
        <f>H489/G488</f>
        <v>0.94666666666666666</v>
      </c>
      <c r="Q489" s="73">
        <v>80</v>
      </c>
      <c r="R489" s="24">
        <f t="shared" si="82"/>
        <v>1</v>
      </c>
      <c r="S489" s="5">
        <f t="shared" si="83"/>
        <v>0</v>
      </c>
      <c r="AA489" s="25"/>
      <c r="AN489" s="3"/>
      <c r="AO489" s="3"/>
    </row>
    <row r="490" spans="1:41" ht="12.75" customHeight="1" x14ac:dyDescent="0.2">
      <c r="A490" s="33" t="s">
        <v>71</v>
      </c>
      <c r="I490" s="25">
        <v>71</v>
      </c>
      <c r="L490" s="266"/>
      <c r="M490" s="5"/>
      <c r="N490" s="5"/>
      <c r="P490" s="5">
        <f>I490/H489</f>
        <v>1</v>
      </c>
      <c r="Q490" s="73">
        <v>80</v>
      </c>
      <c r="R490" s="24">
        <f t="shared" si="82"/>
        <v>1</v>
      </c>
      <c r="S490" s="5">
        <f t="shared" si="83"/>
        <v>0</v>
      </c>
      <c r="AA490" s="25"/>
      <c r="AN490" s="3"/>
      <c r="AO490" s="3"/>
    </row>
    <row r="491" spans="1:41" ht="12.75" customHeight="1" x14ac:dyDescent="0.2">
      <c r="A491" s="33" t="s">
        <v>72</v>
      </c>
      <c r="J491" s="25">
        <v>70</v>
      </c>
      <c r="L491" s="266">
        <v>1</v>
      </c>
      <c r="M491" s="5"/>
      <c r="N491" s="5"/>
      <c r="P491" s="5">
        <f>J491/I490</f>
        <v>0.9859154929577465</v>
      </c>
      <c r="Q491" s="73">
        <v>79</v>
      </c>
      <c r="R491" s="24">
        <f t="shared" si="82"/>
        <v>0.98750000000000004</v>
      </c>
      <c r="S491" s="5">
        <f t="shared" si="83"/>
        <v>1.2499999999999956E-2</v>
      </c>
      <c r="AA491" s="25"/>
      <c r="AN491" s="3"/>
      <c r="AO491" s="3"/>
    </row>
    <row r="492" spans="1:41" ht="12.75" customHeight="1" x14ac:dyDescent="0.2">
      <c r="A492" s="33" t="s">
        <v>75</v>
      </c>
      <c r="K492" s="217">
        <v>70</v>
      </c>
      <c r="L492" s="266">
        <v>68</v>
      </c>
      <c r="M492" s="5"/>
      <c r="N492" s="5"/>
      <c r="P492" s="5">
        <f>K492/J491</f>
        <v>1</v>
      </c>
      <c r="Q492" s="73">
        <v>79</v>
      </c>
      <c r="R492" s="24">
        <f t="shared" si="82"/>
        <v>1</v>
      </c>
      <c r="S492" s="5">
        <f t="shared" si="83"/>
        <v>0</v>
      </c>
      <c r="T492" s="25" t="s">
        <v>80</v>
      </c>
      <c r="U492" s="25">
        <v>80</v>
      </c>
      <c r="V492" s="25">
        <f>L497</f>
        <v>80</v>
      </c>
      <c r="W492" s="25" t="s">
        <v>10</v>
      </c>
      <c r="AA492" s="25"/>
      <c r="AN492" s="3"/>
      <c r="AO492" s="3"/>
    </row>
    <row r="493" spans="1:41" ht="12.75" customHeight="1" x14ac:dyDescent="0.2">
      <c r="A493" s="33" t="s">
        <v>77</v>
      </c>
      <c r="K493" s="217">
        <v>6</v>
      </c>
      <c r="L493" s="266">
        <v>5</v>
      </c>
      <c r="M493" s="5"/>
      <c r="N493" s="5"/>
      <c r="P493" s="5"/>
      <c r="Q493" s="73">
        <v>11</v>
      </c>
      <c r="R493" s="24"/>
      <c r="S493" s="5"/>
      <c r="T493" s="25" t="s">
        <v>81</v>
      </c>
      <c r="U493" s="24">
        <f>U492/B483</f>
        <v>0.95238095238095233</v>
      </c>
      <c r="V493" s="24">
        <f>U492/V492</f>
        <v>1</v>
      </c>
      <c r="W493" s="25" t="s">
        <v>82</v>
      </c>
      <c r="AA493" s="25"/>
      <c r="AN493" s="3"/>
      <c r="AO493" s="3"/>
    </row>
    <row r="494" spans="1:41" ht="12.75" customHeight="1" x14ac:dyDescent="0.2">
      <c r="A494" s="33" t="s">
        <v>83</v>
      </c>
      <c r="K494" s="217">
        <v>3</v>
      </c>
      <c r="L494" s="266">
        <v>2</v>
      </c>
      <c r="M494" s="5"/>
      <c r="N494" s="5"/>
      <c r="P494" s="5"/>
      <c r="Q494" s="73">
        <v>6</v>
      </c>
      <c r="R494" s="24"/>
      <c r="S494" s="5"/>
      <c r="AA494" s="25"/>
      <c r="AN494" s="3"/>
      <c r="AO494" s="3"/>
    </row>
    <row r="495" spans="1:41" ht="12.75" customHeight="1" x14ac:dyDescent="0.2">
      <c r="A495" s="33" t="s">
        <v>84</v>
      </c>
      <c r="K495" s="217">
        <v>2</v>
      </c>
      <c r="L495" s="266">
        <v>2</v>
      </c>
      <c r="M495" s="5"/>
      <c r="N495" s="5"/>
      <c r="P495" s="5"/>
      <c r="Q495" s="73">
        <v>4</v>
      </c>
      <c r="R495" s="24"/>
      <c r="S495" s="5"/>
      <c r="AA495" s="25"/>
      <c r="AN495" s="3"/>
      <c r="AO495" s="3"/>
    </row>
    <row r="496" spans="1:41" ht="12.75" customHeight="1" x14ac:dyDescent="0.2">
      <c r="A496" s="33" t="s">
        <v>87</v>
      </c>
      <c r="K496" s="217">
        <v>2</v>
      </c>
      <c r="L496" s="266">
        <v>2</v>
      </c>
      <c r="M496" s="5"/>
      <c r="N496" s="5"/>
      <c r="P496" s="5"/>
      <c r="Q496" s="73">
        <v>2</v>
      </c>
      <c r="R496" s="24"/>
      <c r="S496" s="5"/>
      <c r="AA496" s="25"/>
      <c r="AN496" s="3"/>
      <c r="AO496" s="3"/>
    </row>
    <row r="497" spans="1:41" ht="12.75" customHeight="1" x14ac:dyDescent="0.2">
      <c r="L497" s="267">
        <f>SUM(L491:L496)</f>
        <v>80</v>
      </c>
      <c r="M497" s="5">
        <f>SUM(L491:L492)/B483</f>
        <v>0.8214285714285714</v>
      </c>
      <c r="N497" s="5">
        <f>L497/B483</f>
        <v>0.95238095238095233</v>
      </c>
      <c r="O497" s="5">
        <f>N497-M497</f>
        <v>0.13095238095238093</v>
      </c>
      <c r="P497" s="5"/>
      <c r="Q497" s="6"/>
      <c r="R497" s="6"/>
      <c r="S497" s="5"/>
      <c r="AA497" s="25"/>
      <c r="AN497" s="3"/>
      <c r="AO497" s="3"/>
    </row>
    <row r="498" spans="1:41" ht="12.75" customHeight="1" x14ac:dyDescent="0.3">
      <c r="A498" s="209" t="s">
        <v>88</v>
      </c>
      <c r="N498" s="5"/>
      <c r="O498" s="5"/>
      <c r="Q498" s="5"/>
      <c r="AA498" s="25"/>
      <c r="AN498" s="3"/>
      <c r="AO498" s="3"/>
    </row>
    <row r="499" spans="1:41" ht="25.5" customHeight="1" x14ac:dyDescent="0.2">
      <c r="B499" s="324" t="s">
        <v>1</v>
      </c>
      <c r="C499" s="325"/>
      <c r="D499" s="325"/>
      <c r="E499" s="325"/>
      <c r="F499" s="325"/>
      <c r="G499" s="325"/>
      <c r="H499" s="325"/>
      <c r="I499" s="325"/>
      <c r="J499" s="325"/>
      <c r="M499" s="10" t="s">
        <v>2</v>
      </c>
      <c r="N499" s="10" t="s">
        <v>3</v>
      </c>
      <c r="O499" s="69" t="s">
        <v>4</v>
      </c>
      <c r="P499" s="10" t="s">
        <v>5</v>
      </c>
      <c r="Q499" s="9" t="s">
        <v>6</v>
      </c>
      <c r="R499" s="9" t="s">
        <v>7</v>
      </c>
      <c r="S499" s="10" t="s">
        <v>8</v>
      </c>
      <c r="AA499" s="25"/>
      <c r="AN499" s="3"/>
      <c r="AO499" s="3"/>
    </row>
    <row r="500" spans="1:41" ht="12.75" customHeight="1" x14ac:dyDescent="0.2">
      <c r="A500" s="210" t="s">
        <v>9</v>
      </c>
      <c r="B500" s="71">
        <v>1</v>
      </c>
      <c r="C500" s="71">
        <v>2</v>
      </c>
      <c r="D500" s="71">
        <v>3</v>
      </c>
      <c r="E500" s="71">
        <v>4</v>
      </c>
      <c r="F500" s="71">
        <v>5</v>
      </c>
      <c r="G500" s="71">
        <v>6</v>
      </c>
      <c r="H500" s="71">
        <v>7</v>
      </c>
      <c r="I500" s="71">
        <v>8</v>
      </c>
      <c r="J500" s="71">
        <v>9</v>
      </c>
      <c r="K500" s="220">
        <v>10</v>
      </c>
      <c r="L500" s="268" t="s">
        <v>10</v>
      </c>
      <c r="M500" s="5"/>
      <c r="N500" s="5"/>
      <c r="P500" s="5"/>
      <c r="Q500" s="6"/>
      <c r="R500" s="6"/>
      <c r="S500" s="5"/>
      <c r="AA500" s="25"/>
      <c r="AN500" s="3"/>
      <c r="AO500" s="3"/>
    </row>
    <row r="501" spans="1:41" ht="12.75" customHeight="1" x14ac:dyDescent="0.2">
      <c r="A501" s="33" t="s">
        <v>50</v>
      </c>
      <c r="B501" s="25">
        <v>80</v>
      </c>
      <c r="K501" s="215"/>
      <c r="L501" s="266"/>
      <c r="M501" s="5"/>
      <c r="N501" s="5"/>
      <c r="P501" s="5"/>
      <c r="Q501" s="20">
        <f>B501</f>
        <v>80</v>
      </c>
      <c r="R501" s="6"/>
      <c r="S501" s="5"/>
      <c r="AN501" s="3"/>
      <c r="AO501" s="3"/>
    </row>
    <row r="502" spans="1:41" ht="12.75" customHeight="1" x14ac:dyDescent="0.2">
      <c r="A502" s="33" t="s">
        <v>51</v>
      </c>
      <c r="C502" s="25">
        <v>77</v>
      </c>
      <c r="L502" s="266"/>
      <c r="M502" s="5"/>
      <c r="N502" s="5"/>
      <c r="O502" s="5"/>
      <c r="P502" s="5">
        <f>C502/B501</f>
        <v>0.96250000000000002</v>
      </c>
      <c r="Q502" s="73">
        <v>80</v>
      </c>
      <c r="R502" s="24">
        <f t="shared" ref="R502:R510" si="84">Q502/Q501</f>
        <v>1</v>
      </c>
      <c r="S502" s="5">
        <f t="shared" ref="S502:S510" si="85">100%-R502</f>
        <v>0</v>
      </c>
      <c r="AN502" s="3"/>
      <c r="AO502" s="3"/>
    </row>
    <row r="503" spans="1:41" ht="12.75" customHeight="1" x14ac:dyDescent="0.2">
      <c r="A503" s="33" t="s">
        <v>52</v>
      </c>
      <c r="D503" s="25">
        <v>74</v>
      </c>
      <c r="L503" s="266"/>
      <c r="M503" s="5"/>
      <c r="N503" s="5"/>
      <c r="P503" s="5">
        <f>D503/C502</f>
        <v>0.96103896103896103</v>
      </c>
      <c r="Q503" s="73">
        <v>79</v>
      </c>
      <c r="R503" s="24">
        <f t="shared" si="84"/>
        <v>0.98750000000000004</v>
      </c>
      <c r="S503" s="5">
        <f t="shared" si="85"/>
        <v>1.2499999999999956E-2</v>
      </c>
      <c r="AN503" s="3"/>
      <c r="AO503" s="3"/>
    </row>
    <row r="504" spans="1:41" ht="12.75" customHeight="1" x14ac:dyDescent="0.2">
      <c r="A504" s="33" t="s">
        <v>53</v>
      </c>
      <c r="E504" s="25">
        <v>74</v>
      </c>
      <c r="L504" s="266"/>
      <c r="M504" s="5"/>
      <c r="N504" s="5"/>
      <c r="P504" s="5">
        <f>E504/D503</f>
        <v>1</v>
      </c>
      <c r="Q504" s="73">
        <v>81</v>
      </c>
      <c r="R504" s="24">
        <f t="shared" si="84"/>
        <v>1.0253164556962024</v>
      </c>
      <c r="S504" s="5">
        <f t="shared" si="85"/>
        <v>-2.5316455696202445E-2</v>
      </c>
      <c r="AN504" s="3"/>
      <c r="AO504" s="3"/>
    </row>
    <row r="505" spans="1:41" ht="12.75" customHeight="1" x14ac:dyDescent="0.2">
      <c r="A505" s="33" t="s">
        <v>64</v>
      </c>
      <c r="F505" s="25">
        <v>74</v>
      </c>
      <c r="L505" s="266"/>
      <c r="M505" s="5"/>
      <c r="N505" s="5"/>
      <c r="P505" s="5">
        <f>F505/E504</f>
        <v>1</v>
      </c>
      <c r="Q505" s="73">
        <v>79</v>
      </c>
      <c r="R505" s="24">
        <f t="shared" si="84"/>
        <v>0.97530864197530864</v>
      </c>
      <c r="S505" s="5">
        <f t="shared" si="85"/>
        <v>2.4691358024691357E-2</v>
      </c>
      <c r="AN505" s="3"/>
      <c r="AO505" s="3"/>
    </row>
    <row r="506" spans="1:41" ht="12.75" customHeight="1" x14ac:dyDescent="0.2">
      <c r="A506" s="33" t="s">
        <v>66</v>
      </c>
      <c r="G506" s="25">
        <v>70</v>
      </c>
      <c r="L506" s="266"/>
      <c r="M506" s="5"/>
      <c r="N506" s="5"/>
      <c r="P506" s="5">
        <f>G506/F505</f>
        <v>0.94594594594594594</v>
      </c>
      <c r="Q506" s="73">
        <v>78</v>
      </c>
      <c r="R506" s="24">
        <f t="shared" si="84"/>
        <v>0.98734177215189878</v>
      </c>
      <c r="S506" s="5">
        <f t="shared" si="85"/>
        <v>1.2658227848101222E-2</v>
      </c>
      <c r="AN506" s="3"/>
      <c r="AO506" s="3"/>
    </row>
    <row r="507" spans="1:41" ht="12.75" customHeight="1" x14ac:dyDescent="0.2">
      <c r="A507" s="33" t="s">
        <v>71</v>
      </c>
      <c r="H507" s="25">
        <v>68</v>
      </c>
      <c r="L507" s="266"/>
      <c r="M507" s="5"/>
      <c r="N507" s="5"/>
      <c r="P507" s="5">
        <f>H507/G506</f>
        <v>0.97142857142857142</v>
      </c>
      <c r="Q507" s="73">
        <v>76</v>
      </c>
      <c r="R507" s="24">
        <f t="shared" si="84"/>
        <v>0.97435897435897434</v>
      </c>
      <c r="S507" s="5">
        <f t="shared" si="85"/>
        <v>2.5641025641025661E-2</v>
      </c>
      <c r="AN507" s="3"/>
      <c r="AO507" s="3"/>
    </row>
    <row r="508" spans="1:41" ht="12.75" customHeight="1" x14ac:dyDescent="0.2">
      <c r="A508" s="33" t="s">
        <v>72</v>
      </c>
      <c r="I508" s="25">
        <v>67</v>
      </c>
      <c r="L508" s="266"/>
      <c r="M508" s="5"/>
      <c r="N508" s="5"/>
      <c r="P508" s="5">
        <f>I508/H507</f>
        <v>0.98529411764705888</v>
      </c>
      <c r="Q508" s="73">
        <v>77</v>
      </c>
      <c r="R508" s="24">
        <f t="shared" si="84"/>
        <v>1.013157894736842</v>
      </c>
      <c r="S508" s="5">
        <f t="shared" si="85"/>
        <v>-1.3157894736842035E-2</v>
      </c>
      <c r="AN508" s="3"/>
      <c r="AO508" s="3"/>
    </row>
    <row r="509" spans="1:41" ht="12.75" customHeight="1" x14ac:dyDescent="0.2">
      <c r="A509" s="33" t="s">
        <v>75</v>
      </c>
      <c r="J509" s="25">
        <v>63</v>
      </c>
      <c r="L509" s="266"/>
      <c r="M509" s="5"/>
      <c r="N509" s="5"/>
      <c r="P509" s="5">
        <f>J509/I508</f>
        <v>0.94029850746268662</v>
      </c>
      <c r="Q509" s="73">
        <v>75</v>
      </c>
      <c r="R509" s="24">
        <f t="shared" si="84"/>
        <v>0.97402597402597402</v>
      </c>
      <c r="S509" s="5">
        <f t="shared" si="85"/>
        <v>2.5974025974025983E-2</v>
      </c>
      <c r="AN509" s="3"/>
      <c r="AO509" s="3"/>
    </row>
    <row r="510" spans="1:41" ht="12.75" customHeight="1" x14ac:dyDescent="0.2">
      <c r="A510" s="33" t="s">
        <v>77</v>
      </c>
      <c r="K510" s="217">
        <v>62</v>
      </c>
      <c r="L510" s="266">
        <v>58</v>
      </c>
      <c r="M510" s="5"/>
      <c r="N510" s="5"/>
      <c r="P510" s="5">
        <f>K510/J509</f>
        <v>0.98412698412698407</v>
      </c>
      <c r="Q510" s="73">
        <v>73</v>
      </c>
      <c r="R510" s="24">
        <f t="shared" si="84"/>
        <v>0.97333333333333338</v>
      </c>
      <c r="S510" s="5">
        <f t="shared" si="85"/>
        <v>2.6666666666666616E-2</v>
      </c>
      <c r="T510" s="25" t="s">
        <v>80</v>
      </c>
      <c r="U510" s="25">
        <v>64</v>
      </c>
      <c r="V510" s="25">
        <f>L518</f>
        <v>68</v>
      </c>
      <c r="W510" s="25" t="s">
        <v>10</v>
      </c>
      <c r="AN510" s="3"/>
      <c r="AO510" s="3"/>
    </row>
    <row r="511" spans="1:41" ht="12.75" customHeight="1" x14ac:dyDescent="0.2">
      <c r="A511" s="33" t="s">
        <v>83</v>
      </c>
      <c r="K511" s="217">
        <v>8</v>
      </c>
      <c r="L511" s="266">
        <v>5</v>
      </c>
      <c r="M511" s="5"/>
      <c r="N511" s="5"/>
      <c r="P511" s="5"/>
      <c r="Q511" s="73">
        <v>13</v>
      </c>
      <c r="R511" s="24"/>
      <c r="S511" s="5"/>
      <c r="T511" s="25" t="s">
        <v>81</v>
      </c>
      <c r="U511" s="24">
        <f>U510/B501</f>
        <v>0.8</v>
      </c>
      <c r="V511" s="24">
        <f>U510/V510</f>
        <v>0.94117647058823528</v>
      </c>
      <c r="W511" s="25" t="s">
        <v>82</v>
      </c>
      <c r="AN511" s="3"/>
      <c r="AO511" s="3"/>
    </row>
    <row r="512" spans="1:41" ht="12.75" customHeight="1" x14ac:dyDescent="0.2">
      <c r="A512" s="33" t="s">
        <v>84</v>
      </c>
      <c r="K512" s="217">
        <v>5</v>
      </c>
      <c r="L512" s="266">
        <v>2</v>
      </c>
      <c r="M512" s="5"/>
      <c r="N512" s="5"/>
      <c r="P512" s="5"/>
      <c r="Q512" s="73">
        <v>8</v>
      </c>
      <c r="R512" s="24"/>
      <c r="S512" s="5"/>
      <c r="AN512" s="3"/>
      <c r="AO512" s="3"/>
    </row>
    <row r="513" spans="1:41" ht="12.75" customHeight="1" x14ac:dyDescent="0.2">
      <c r="A513" s="33" t="s">
        <v>87</v>
      </c>
      <c r="K513" s="217">
        <v>2</v>
      </c>
      <c r="L513" s="266">
        <v>1</v>
      </c>
      <c r="M513" s="5"/>
      <c r="N513" s="5"/>
      <c r="P513" s="5"/>
      <c r="Q513" s="73">
        <v>5</v>
      </c>
      <c r="R513" s="24"/>
      <c r="S513" s="5"/>
      <c r="AN513" s="3"/>
      <c r="AO513" s="3"/>
    </row>
    <row r="514" spans="1:41" ht="12.75" customHeight="1" x14ac:dyDescent="0.2">
      <c r="A514" s="33" t="s">
        <v>89</v>
      </c>
      <c r="K514" s="217">
        <v>3</v>
      </c>
      <c r="L514" s="266">
        <v>1</v>
      </c>
      <c r="M514" s="5"/>
      <c r="N514" s="5"/>
      <c r="P514" s="5"/>
      <c r="Q514" s="73">
        <v>4</v>
      </c>
      <c r="R514" s="24"/>
      <c r="S514" s="5"/>
      <c r="AN514" s="3"/>
      <c r="AO514" s="3"/>
    </row>
    <row r="515" spans="1:41" ht="12.75" customHeight="1" x14ac:dyDescent="0.2">
      <c r="A515" s="33" t="s">
        <v>90</v>
      </c>
      <c r="K515" s="217">
        <v>2</v>
      </c>
      <c r="L515" s="266"/>
      <c r="M515" s="5"/>
      <c r="N515" s="5"/>
      <c r="P515" s="5"/>
      <c r="Q515" s="73">
        <v>3</v>
      </c>
      <c r="R515" s="24"/>
      <c r="S515" s="5"/>
      <c r="AN515" s="3"/>
      <c r="AO515" s="3"/>
    </row>
    <row r="516" spans="1:41" ht="12.75" customHeight="1" x14ac:dyDescent="0.2">
      <c r="A516" s="33" t="s">
        <v>91</v>
      </c>
      <c r="K516" s="217">
        <v>1</v>
      </c>
      <c r="L516" s="266"/>
      <c r="M516" s="5"/>
      <c r="N516" s="5"/>
      <c r="P516" s="5"/>
      <c r="Q516" s="73">
        <v>1</v>
      </c>
      <c r="R516" s="24"/>
      <c r="S516" s="5"/>
      <c r="AN516" s="3"/>
      <c r="AO516" s="3"/>
    </row>
    <row r="517" spans="1:41" ht="12.75" customHeight="1" x14ac:dyDescent="0.2">
      <c r="A517" s="33" t="s">
        <v>92</v>
      </c>
      <c r="L517" s="266">
        <v>1</v>
      </c>
      <c r="M517" s="5"/>
      <c r="N517" s="5"/>
      <c r="P517" s="5"/>
      <c r="Q517" s="73">
        <v>1</v>
      </c>
      <c r="R517" s="24"/>
      <c r="S517" s="5"/>
      <c r="AN517" s="3"/>
      <c r="AO517" s="3"/>
    </row>
    <row r="518" spans="1:41" ht="12.75" customHeight="1" x14ac:dyDescent="0.2">
      <c r="L518" s="267">
        <f>SUM(L510:L517)</f>
        <v>68</v>
      </c>
      <c r="M518" s="5">
        <f>L510/B501</f>
        <v>0.72499999999999998</v>
      </c>
      <c r="N518" s="5">
        <f>L518/B501</f>
        <v>0.85</v>
      </c>
      <c r="O518" s="5">
        <f>N518-M518</f>
        <v>0.125</v>
      </c>
      <c r="P518" s="5"/>
      <c r="Q518" s="6"/>
      <c r="R518" s="6"/>
      <c r="S518" s="5"/>
      <c r="AN518" s="3"/>
      <c r="AO518" s="3"/>
    </row>
    <row r="519" spans="1:41" ht="12.75" customHeight="1" x14ac:dyDescent="0.2">
      <c r="M519" s="5"/>
      <c r="N519" s="5"/>
      <c r="O519" s="5"/>
      <c r="P519" s="5"/>
      <c r="Q519" s="6"/>
      <c r="R519" s="6"/>
      <c r="S519" s="5"/>
      <c r="AN519" s="3"/>
      <c r="AO519" s="3"/>
    </row>
    <row r="520" spans="1:41" ht="12.75" customHeight="1" x14ac:dyDescent="0.3">
      <c r="A520" s="209" t="s">
        <v>93</v>
      </c>
      <c r="N520" s="5"/>
      <c r="O520" s="5"/>
      <c r="Q520" s="5"/>
      <c r="AN520" s="3"/>
      <c r="AO520" s="3"/>
    </row>
    <row r="521" spans="1:41" ht="25.5" customHeight="1" x14ac:dyDescent="0.2">
      <c r="B521" s="324" t="s">
        <v>1</v>
      </c>
      <c r="C521" s="325"/>
      <c r="D521" s="325"/>
      <c r="E521" s="325"/>
      <c r="F521" s="325"/>
      <c r="G521" s="325"/>
      <c r="H521" s="325"/>
      <c r="I521" s="325"/>
      <c r="J521" s="325"/>
      <c r="M521" s="10" t="s">
        <v>2</v>
      </c>
      <c r="N521" s="10" t="s">
        <v>3</v>
      </c>
      <c r="O521" s="69" t="s">
        <v>4</v>
      </c>
      <c r="P521" s="10" t="s">
        <v>5</v>
      </c>
      <c r="Q521" s="9" t="s">
        <v>6</v>
      </c>
      <c r="R521" s="9" t="s">
        <v>7</v>
      </c>
      <c r="S521" s="10" t="s">
        <v>8</v>
      </c>
      <c r="AN521" s="3"/>
      <c r="AO521" s="3"/>
    </row>
    <row r="522" spans="1:41" ht="12.75" customHeight="1" x14ac:dyDescent="0.2">
      <c r="A522" s="210" t="s">
        <v>9</v>
      </c>
      <c r="B522" s="71">
        <v>1</v>
      </c>
      <c r="C522" s="71">
        <v>2</v>
      </c>
      <c r="D522" s="71">
        <v>3</v>
      </c>
      <c r="E522" s="71">
        <v>4</v>
      </c>
      <c r="F522" s="71">
        <v>5</v>
      </c>
      <c r="G522" s="71">
        <v>6</v>
      </c>
      <c r="H522" s="71">
        <v>7</v>
      </c>
      <c r="I522" s="71">
        <v>8</v>
      </c>
      <c r="J522" s="71">
        <v>9</v>
      </c>
      <c r="K522" s="220">
        <v>10</v>
      </c>
      <c r="L522" s="268" t="s">
        <v>10</v>
      </c>
      <c r="M522" s="5"/>
      <c r="N522" s="5"/>
      <c r="P522" s="5"/>
      <c r="Q522" s="6"/>
      <c r="R522" s="6"/>
      <c r="S522" s="5"/>
      <c r="AN522" s="3"/>
      <c r="AO522" s="3"/>
    </row>
    <row r="523" spans="1:41" ht="12.75" customHeight="1" x14ac:dyDescent="0.2">
      <c r="A523" s="33" t="s">
        <v>51</v>
      </c>
      <c r="B523" s="25">
        <v>81</v>
      </c>
      <c r="K523" s="215"/>
      <c r="L523" s="266"/>
      <c r="M523" s="5"/>
      <c r="N523" s="5"/>
      <c r="P523" s="5"/>
      <c r="Q523" s="20">
        <f>B523</f>
        <v>81</v>
      </c>
      <c r="R523" s="6"/>
      <c r="S523" s="5"/>
      <c r="AN523" s="3"/>
      <c r="AO523" s="3"/>
    </row>
    <row r="524" spans="1:41" ht="12.75" customHeight="1" x14ac:dyDescent="0.2">
      <c r="A524" s="33" t="s">
        <v>52</v>
      </c>
      <c r="C524" s="25">
        <v>75</v>
      </c>
      <c r="L524" s="266"/>
      <c r="M524" s="5"/>
      <c r="N524" s="5"/>
      <c r="O524" s="5"/>
      <c r="P524" s="5">
        <f>C524/B523</f>
        <v>0.92592592592592593</v>
      </c>
      <c r="Q524" s="73">
        <v>80</v>
      </c>
      <c r="R524" s="24">
        <f t="shared" ref="R524:R532" si="86">Q524/Q523</f>
        <v>0.98765432098765427</v>
      </c>
      <c r="S524" s="5">
        <f t="shared" ref="S524:S532" si="87">100%-R524</f>
        <v>1.2345679012345734E-2</v>
      </c>
      <c r="AN524" s="3"/>
      <c r="AO524" s="3"/>
    </row>
    <row r="525" spans="1:41" ht="12.75" customHeight="1" x14ac:dyDescent="0.2">
      <c r="A525" s="33" t="s">
        <v>53</v>
      </c>
      <c r="D525" s="25">
        <v>73</v>
      </c>
      <c r="L525" s="266"/>
      <c r="M525" s="5"/>
      <c r="N525" s="5"/>
      <c r="P525" s="5">
        <f>D525/C524</f>
        <v>0.97333333333333338</v>
      </c>
      <c r="Q525" s="73">
        <v>75</v>
      </c>
      <c r="R525" s="24">
        <f t="shared" si="86"/>
        <v>0.9375</v>
      </c>
      <c r="S525" s="5">
        <f t="shared" si="87"/>
        <v>6.25E-2</v>
      </c>
      <c r="AN525" s="3"/>
      <c r="AO525" s="3"/>
    </row>
    <row r="526" spans="1:41" ht="12.75" customHeight="1" x14ac:dyDescent="0.2">
      <c r="A526" s="33" t="s">
        <v>64</v>
      </c>
      <c r="E526" s="25">
        <v>73</v>
      </c>
      <c r="L526" s="266"/>
      <c r="M526" s="5"/>
      <c r="N526" s="5"/>
      <c r="P526" s="5">
        <f>E526/D525</f>
        <v>1</v>
      </c>
      <c r="Q526" s="73">
        <v>77</v>
      </c>
      <c r="R526" s="24">
        <f t="shared" si="86"/>
        <v>1.0266666666666666</v>
      </c>
      <c r="S526" s="5">
        <f t="shared" si="87"/>
        <v>-2.6666666666666616E-2</v>
      </c>
      <c r="AN526" s="3"/>
      <c r="AO526" s="3"/>
    </row>
    <row r="527" spans="1:41" ht="12.75" customHeight="1" x14ac:dyDescent="0.2">
      <c r="A527" s="33" t="s">
        <v>66</v>
      </c>
      <c r="F527" s="25">
        <v>68</v>
      </c>
      <c r="L527" s="266"/>
      <c r="M527" s="5"/>
      <c r="N527" s="5"/>
      <c r="P527" s="5">
        <f>F527/E526</f>
        <v>0.93150684931506844</v>
      </c>
      <c r="Q527" s="73">
        <v>74</v>
      </c>
      <c r="R527" s="24">
        <f t="shared" si="86"/>
        <v>0.96103896103896103</v>
      </c>
      <c r="S527" s="5">
        <f t="shared" si="87"/>
        <v>3.8961038961038974E-2</v>
      </c>
      <c r="AN527" s="3"/>
      <c r="AO527" s="3"/>
    </row>
    <row r="528" spans="1:41" ht="12.75" customHeight="1" x14ac:dyDescent="0.2">
      <c r="A528" s="33" t="s">
        <v>71</v>
      </c>
      <c r="G528" s="25">
        <v>68</v>
      </c>
      <c r="L528" s="266"/>
      <c r="M528" s="5"/>
      <c r="N528" s="5"/>
      <c r="P528" s="5">
        <f>G528/F527</f>
        <v>1</v>
      </c>
      <c r="Q528" s="73">
        <v>73</v>
      </c>
      <c r="R528" s="24">
        <f t="shared" si="86"/>
        <v>0.98648648648648651</v>
      </c>
      <c r="S528" s="5">
        <f t="shared" si="87"/>
        <v>1.3513513513513487E-2</v>
      </c>
      <c r="AN528" s="3"/>
      <c r="AO528" s="3"/>
    </row>
    <row r="529" spans="1:41" ht="12.75" customHeight="1" x14ac:dyDescent="0.2">
      <c r="A529" s="33" t="s">
        <v>72</v>
      </c>
      <c r="H529" s="25">
        <v>68</v>
      </c>
      <c r="L529" s="266"/>
      <c r="M529" s="5"/>
      <c r="N529" s="5"/>
      <c r="P529" s="5">
        <f>H529/G528</f>
        <v>1</v>
      </c>
      <c r="Q529" s="73">
        <v>72</v>
      </c>
      <c r="R529" s="24">
        <f t="shared" si="86"/>
        <v>0.98630136986301364</v>
      </c>
      <c r="S529" s="5">
        <f t="shared" si="87"/>
        <v>1.3698630136986356E-2</v>
      </c>
      <c r="AN529" s="3"/>
      <c r="AO529" s="3"/>
    </row>
    <row r="530" spans="1:41" ht="12.75" customHeight="1" x14ac:dyDescent="0.2">
      <c r="A530" s="33" t="s">
        <v>75</v>
      </c>
      <c r="I530" s="25">
        <v>68</v>
      </c>
      <c r="L530" s="266"/>
      <c r="M530" s="5"/>
      <c r="N530" s="5"/>
      <c r="P530" s="5">
        <f>I530/H529</f>
        <v>1</v>
      </c>
      <c r="Q530" s="73">
        <v>77</v>
      </c>
      <c r="R530" s="24">
        <f t="shared" si="86"/>
        <v>1.0694444444444444</v>
      </c>
      <c r="S530" s="5">
        <f t="shared" si="87"/>
        <v>-6.944444444444442E-2</v>
      </c>
      <c r="AN530" s="3"/>
      <c r="AO530" s="3"/>
    </row>
    <row r="531" spans="1:41" ht="12.75" customHeight="1" x14ac:dyDescent="0.2">
      <c r="A531" s="33" t="s">
        <v>77</v>
      </c>
      <c r="J531" s="25">
        <v>67</v>
      </c>
      <c r="L531" s="266">
        <v>1</v>
      </c>
      <c r="M531" s="5"/>
      <c r="N531" s="5"/>
      <c r="P531" s="5">
        <f>J531/I530</f>
        <v>0.98529411764705888</v>
      </c>
      <c r="Q531" s="73">
        <v>72</v>
      </c>
      <c r="R531" s="24">
        <f t="shared" si="86"/>
        <v>0.93506493506493504</v>
      </c>
      <c r="S531" s="5">
        <f t="shared" si="87"/>
        <v>6.4935064935064957E-2</v>
      </c>
      <c r="AN531" s="3"/>
      <c r="AO531" s="3"/>
    </row>
    <row r="532" spans="1:41" ht="12.75" customHeight="1" x14ac:dyDescent="0.2">
      <c r="A532" s="33" t="s">
        <v>83</v>
      </c>
      <c r="K532" s="217">
        <v>67</v>
      </c>
      <c r="L532" s="266">
        <v>61</v>
      </c>
      <c r="M532" s="5"/>
      <c r="N532" s="5"/>
      <c r="P532" s="5">
        <f>K532/J531</f>
        <v>1</v>
      </c>
      <c r="Q532" s="73">
        <v>73</v>
      </c>
      <c r="R532" s="24">
        <f t="shared" si="86"/>
        <v>1.0138888888888888</v>
      </c>
      <c r="S532" s="5">
        <f t="shared" si="87"/>
        <v>-1.388888888888884E-2</v>
      </c>
      <c r="T532" s="25" t="s">
        <v>80</v>
      </c>
      <c r="U532" s="25">
        <v>71</v>
      </c>
      <c r="V532" s="25">
        <f>SUM(L531:L534)</f>
        <v>71</v>
      </c>
      <c r="W532" s="25" t="s">
        <v>10</v>
      </c>
      <c r="AN532" s="3"/>
      <c r="AO532" s="3"/>
    </row>
    <row r="533" spans="1:41" ht="12.75" customHeight="1" x14ac:dyDescent="0.2">
      <c r="A533" s="33" t="s">
        <v>84</v>
      </c>
      <c r="K533" s="217">
        <v>7</v>
      </c>
      <c r="L533" s="266">
        <v>5</v>
      </c>
      <c r="M533" s="5"/>
      <c r="N533" s="5"/>
      <c r="P533" s="5"/>
      <c r="Q533" s="73">
        <v>10</v>
      </c>
      <c r="R533" s="24"/>
      <c r="S533" s="5"/>
      <c r="T533" s="25" t="s">
        <v>81</v>
      </c>
      <c r="U533" s="24">
        <f>U532/B523</f>
        <v>0.87654320987654322</v>
      </c>
      <c r="V533" s="24">
        <f>U532/V532</f>
        <v>1</v>
      </c>
      <c r="W533" s="25" t="s">
        <v>82</v>
      </c>
      <c r="AN533" s="3"/>
      <c r="AO533" s="3"/>
    </row>
    <row r="534" spans="1:41" ht="12.75" customHeight="1" x14ac:dyDescent="0.2">
      <c r="A534" s="33" t="s">
        <v>87</v>
      </c>
      <c r="K534" s="217">
        <v>4</v>
      </c>
      <c r="L534" s="266">
        <v>4</v>
      </c>
      <c r="M534" s="5"/>
      <c r="N534" s="5"/>
      <c r="P534" s="5"/>
      <c r="Q534" s="73">
        <v>4</v>
      </c>
      <c r="R534" s="24"/>
      <c r="S534" s="5"/>
      <c r="AN534" s="3"/>
      <c r="AO534" s="3"/>
    </row>
    <row r="535" spans="1:41" ht="12.75" customHeight="1" x14ac:dyDescent="0.2">
      <c r="A535" s="33" t="s">
        <v>89</v>
      </c>
      <c r="L535" s="266"/>
      <c r="M535" s="5"/>
      <c r="N535" s="5"/>
      <c r="P535" s="5"/>
      <c r="Q535" s="73"/>
      <c r="R535" s="24"/>
      <c r="S535" s="5"/>
      <c r="AN535" s="3"/>
      <c r="AO535" s="3"/>
    </row>
    <row r="536" spans="1:41" ht="12.75" customHeight="1" x14ac:dyDescent="0.2">
      <c r="L536" s="267">
        <f>SUM(L531:L534)</f>
        <v>71</v>
      </c>
      <c r="M536" s="5">
        <f>SUM(L531:L532)/B523</f>
        <v>0.76543209876543206</v>
      </c>
      <c r="N536" s="5">
        <f>L536/B523</f>
        <v>0.87654320987654322</v>
      </c>
      <c r="O536" s="5">
        <f>N536-M536</f>
        <v>0.11111111111111116</v>
      </c>
      <c r="P536" s="5"/>
      <c r="Q536" s="6"/>
      <c r="R536" s="6"/>
      <c r="S536" s="5"/>
      <c r="AN536" s="3"/>
      <c r="AO536" s="3"/>
    </row>
    <row r="537" spans="1:41" ht="12.75" customHeight="1" x14ac:dyDescent="0.2">
      <c r="M537" s="5"/>
      <c r="N537" s="5"/>
      <c r="O537" s="5"/>
      <c r="P537" s="5"/>
      <c r="Q537" s="6"/>
      <c r="R537" s="6"/>
      <c r="S537" s="5"/>
      <c r="AN537" s="3"/>
      <c r="AO537" s="3"/>
    </row>
    <row r="538" spans="1:41" ht="12.75" customHeight="1" x14ac:dyDescent="0.3">
      <c r="A538" s="209" t="s">
        <v>94</v>
      </c>
      <c r="N538" s="5"/>
      <c r="O538" s="5"/>
      <c r="Q538" s="5"/>
      <c r="AN538" s="3"/>
      <c r="AO538" s="3"/>
    </row>
    <row r="539" spans="1:41" ht="25.5" customHeight="1" x14ac:dyDescent="0.2">
      <c r="B539" s="324" t="s">
        <v>1</v>
      </c>
      <c r="C539" s="325"/>
      <c r="D539" s="325"/>
      <c r="E539" s="325"/>
      <c r="F539" s="325"/>
      <c r="G539" s="325"/>
      <c r="H539" s="325"/>
      <c r="I539" s="325"/>
      <c r="J539" s="325"/>
      <c r="M539" s="10" t="s">
        <v>2</v>
      </c>
      <c r="N539" s="10" t="s">
        <v>3</v>
      </c>
      <c r="O539" s="69" t="s">
        <v>4</v>
      </c>
      <c r="P539" s="10" t="s">
        <v>5</v>
      </c>
      <c r="Q539" s="9" t="s">
        <v>6</v>
      </c>
      <c r="R539" s="9" t="s">
        <v>7</v>
      </c>
      <c r="S539" s="10" t="s">
        <v>8</v>
      </c>
      <c r="AN539" s="3"/>
      <c r="AO539" s="3"/>
    </row>
    <row r="540" spans="1:41" ht="12.75" customHeight="1" x14ac:dyDescent="0.2">
      <c r="A540" s="210" t="s">
        <v>9</v>
      </c>
      <c r="B540" s="71">
        <v>1</v>
      </c>
      <c r="C540" s="71">
        <v>2</v>
      </c>
      <c r="D540" s="71">
        <v>3</v>
      </c>
      <c r="E540" s="71">
        <v>4</v>
      </c>
      <c r="F540" s="71">
        <v>5</v>
      </c>
      <c r="G540" s="71">
        <v>6</v>
      </c>
      <c r="H540" s="71">
        <v>7</v>
      </c>
      <c r="I540" s="71">
        <v>8</v>
      </c>
      <c r="J540" s="71">
        <v>9</v>
      </c>
      <c r="K540" s="220">
        <v>10</v>
      </c>
      <c r="L540" s="268" t="s">
        <v>10</v>
      </c>
      <c r="M540" s="5"/>
      <c r="N540" s="5"/>
      <c r="P540" s="5"/>
      <c r="Q540" s="6"/>
      <c r="R540" s="6"/>
      <c r="S540" s="5"/>
      <c r="AN540" s="3"/>
      <c r="AO540" s="3"/>
    </row>
    <row r="541" spans="1:41" ht="12.75" customHeight="1" x14ac:dyDescent="0.2">
      <c r="A541" s="33" t="s">
        <v>52</v>
      </c>
      <c r="B541" s="25">
        <v>78</v>
      </c>
      <c r="K541" s="215"/>
      <c r="L541" s="266"/>
      <c r="M541" s="5"/>
      <c r="N541" s="5"/>
      <c r="P541" s="5"/>
      <c r="Q541" s="20">
        <f>B541</f>
        <v>78</v>
      </c>
      <c r="R541" s="6"/>
      <c r="S541" s="5"/>
      <c r="AN541" s="3"/>
      <c r="AO541" s="3"/>
    </row>
    <row r="542" spans="1:41" ht="12.75" customHeight="1" x14ac:dyDescent="0.2">
      <c r="A542" s="33" t="s">
        <v>53</v>
      </c>
      <c r="C542" s="25">
        <v>67</v>
      </c>
      <c r="L542" s="266"/>
      <c r="M542" s="5"/>
      <c r="N542" s="5"/>
      <c r="O542" s="5"/>
      <c r="P542" s="5">
        <f>C542/B541</f>
        <v>0.85897435897435892</v>
      </c>
      <c r="Q542" s="73">
        <v>69</v>
      </c>
      <c r="R542" s="24">
        <f t="shared" ref="R542:R550" si="88">Q542/Q541</f>
        <v>0.88461538461538458</v>
      </c>
      <c r="S542" s="5">
        <f t="shared" ref="S542:S550" si="89">100%-R542</f>
        <v>0.11538461538461542</v>
      </c>
      <c r="AN542" s="3"/>
      <c r="AO542" s="3"/>
    </row>
    <row r="543" spans="1:41" ht="12.75" customHeight="1" x14ac:dyDescent="0.2">
      <c r="A543" s="33" t="s">
        <v>64</v>
      </c>
      <c r="D543" s="25">
        <v>61</v>
      </c>
      <c r="L543" s="266"/>
      <c r="M543" s="5"/>
      <c r="N543" s="5"/>
      <c r="P543" s="5">
        <f>D543/C542</f>
        <v>0.91044776119402981</v>
      </c>
      <c r="Q543" s="73">
        <v>65</v>
      </c>
      <c r="R543" s="24">
        <f t="shared" si="88"/>
        <v>0.94202898550724634</v>
      </c>
      <c r="S543" s="5">
        <f t="shared" si="89"/>
        <v>5.7971014492753659E-2</v>
      </c>
      <c r="AN543" s="3"/>
      <c r="AO543" s="3"/>
    </row>
    <row r="544" spans="1:41" ht="12.75" customHeight="1" x14ac:dyDescent="0.2">
      <c r="A544" s="33" t="s">
        <v>66</v>
      </c>
      <c r="E544" s="25">
        <v>55</v>
      </c>
      <c r="L544" s="266"/>
      <c r="M544" s="5"/>
      <c r="N544" s="5"/>
      <c r="P544" s="5">
        <f>E544/D543</f>
        <v>0.90163934426229508</v>
      </c>
      <c r="Q544" s="73">
        <v>63</v>
      </c>
      <c r="R544" s="24">
        <f t="shared" si="88"/>
        <v>0.96923076923076923</v>
      </c>
      <c r="S544" s="5">
        <f t="shared" si="89"/>
        <v>3.0769230769230771E-2</v>
      </c>
      <c r="AN544" s="3"/>
      <c r="AO544" s="3"/>
    </row>
    <row r="545" spans="1:41" ht="12.75" customHeight="1" x14ac:dyDescent="0.2">
      <c r="A545" s="33" t="s">
        <v>71</v>
      </c>
      <c r="F545" s="25">
        <v>51</v>
      </c>
      <c r="L545" s="266"/>
      <c r="M545" s="5"/>
      <c r="N545" s="5"/>
      <c r="P545" s="5">
        <f>F545/E544</f>
        <v>0.92727272727272725</v>
      </c>
      <c r="Q545" s="73">
        <v>62</v>
      </c>
      <c r="R545" s="24">
        <f t="shared" si="88"/>
        <v>0.98412698412698407</v>
      </c>
      <c r="S545" s="5">
        <f t="shared" si="89"/>
        <v>1.5873015873015928E-2</v>
      </c>
      <c r="AN545" s="3"/>
      <c r="AO545" s="3"/>
    </row>
    <row r="546" spans="1:41" ht="12.75" customHeight="1" x14ac:dyDescent="0.2">
      <c r="A546" s="33" t="s">
        <v>72</v>
      </c>
      <c r="G546" s="25">
        <v>51</v>
      </c>
      <c r="L546" s="266"/>
      <c r="M546" s="5"/>
      <c r="N546" s="5"/>
      <c r="P546" s="5">
        <f>G546/F545</f>
        <v>1</v>
      </c>
      <c r="Q546" s="73">
        <v>62</v>
      </c>
      <c r="R546" s="24">
        <f t="shared" si="88"/>
        <v>1</v>
      </c>
      <c r="S546" s="5">
        <f t="shared" si="89"/>
        <v>0</v>
      </c>
      <c r="AN546" s="3"/>
      <c r="AO546" s="3"/>
    </row>
    <row r="547" spans="1:41" ht="12.75" customHeight="1" x14ac:dyDescent="0.2">
      <c r="A547" s="33" t="s">
        <v>75</v>
      </c>
      <c r="H547" s="25">
        <v>49</v>
      </c>
      <c r="L547" s="266"/>
      <c r="M547" s="5"/>
      <c r="N547" s="5"/>
      <c r="P547" s="5">
        <f>H547/G546</f>
        <v>0.96078431372549022</v>
      </c>
      <c r="Q547" s="73">
        <v>62</v>
      </c>
      <c r="R547" s="24">
        <f t="shared" si="88"/>
        <v>1</v>
      </c>
      <c r="S547" s="5">
        <f t="shared" si="89"/>
        <v>0</v>
      </c>
      <c r="AN547" s="3"/>
      <c r="AO547" s="3"/>
    </row>
    <row r="548" spans="1:41" ht="12.75" customHeight="1" x14ac:dyDescent="0.2">
      <c r="A548" s="33" t="s">
        <v>77</v>
      </c>
      <c r="I548" s="25">
        <v>49</v>
      </c>
      <c r="L548" s="266"/>
      <c r="M548" s="5"/>
      <c r="N548" s="5"/>
      <c r="P548" s="5">
        <f>I548/H547</f>
        <v>1</v>
      </c>
      <c r="Q548" s="73">
        <v>62</v>
      </c>
      <c r="R548" s="24">
        <f t="shared" si="88"/>
        <v>1</v>
      </c>
      <c r="S548" s="5">
        <f t="shared" si="89"/>
        <v>0</v>
      </c>
      <c r="AN548" s="3"/>
      <c r="AO548" s="3"/>
    </row>
    <row r="549" spans="1:41" ht="12.75" customHeight="1" x14ac:dyDescent="0.2">
      <c r="A549" s="33" t="s">
        <v>83</v>
      </c>
      <c r="J549" s="25">
        <v>49</v>
      </c>
      <c r="L549" s="266"/>
      <c r="M549" s="5"/>
      <c r="N549" s="5"/>
      <c r="P549" s="5">
        <f>J549/I548</f>
        <v>1</v>
      </c>
      <c r="Q549" s="73">
        <v>62</v>
      </c>
      <c r="R549" s="24">
        <f t="shared" si="88"/>
        <v>1</v>
      </c>
      <c r="S549" s="5">
        <f t="shared" si="89"/>
        <v>0</v>
      </c>
      <c r="AN549" s="3"/>
      <c r="AO549" s="3"/>
    </row>
    <row r="550" spans="1:41" ht="12.75" customHeight="1" x14ac:dyDescent="0.2">
      <c r="A550" s="33" t="s">
        <v>84</v>
      </c>
      <c r="K550" s="217">
        <v>49</v>
      </c>
      <c r="L550" s="266">
        <v>42</v>
      </c>
      <c r="M550" s="5"/>
      <c r="N550" s="5"/>
      <c r="P550" s="5">
        <f>K550/J549</f>
        <v>1</v>
      </c>
      <c r="Q550" s="73">
        <v>60</v>
      </c>
      <c r="R550" s="24">
        <f t="shared" si="88"/>
        <v>0.967741935483871</v>
      </c>
      <c r="S550" s="5">
        <f t="shared" si="89"/>
        <v>3.2258064516129004E-2</v>
      </c>
      <c r="AN550" s="3"/>
      <c r="AO550" s="3"/>
    </row>
    <row r="551" spans="1:41" ht="12.75" customHeight="1" x14ac:dyDescent="0.2">
      <c r="A551" s="33" t="s">
        <v>87</v>
      </c>
      <c r="K551" s="217">
        <v>9</v>
      </c>
      <c r="L551" s="266">
        <v>7</v>
      </c>
      <c r="M551" s="5"/>
      <c r="N551" s="5"/>
      <c r="P551" s="5"/>
      <c r="Q551" s="73">
        <v>16</v>
      </c>
      <c r="R551" s="24"/>
      <c r="S551" s="5"/>
      <c r="AN551" s="3"/>
      <c r="AO551" s="3"/>
    </row>
    <row r="552" spans="1:41" ht="12.75" customHeight="1" x14ac:dyDescent="0.2">
      <c r="A552" s="33" t="s">
        <v>89</v>
      </c>
      <c r="K552" s="217">
        <v>7</v>
      </c>
      <c r="L552" s="266">
        <v>4</v>
      </c>
      <c r="M552" s="5"/>
      <c r="N552" s="5"/>
      <c r="P552" s="5"/>
      <c r="Q552" s="73">
        <v>10</v>
      </c>
      <c r="R552" s="24"/>
      <c r="S552" s="5"/>
      <c r="T552" s="75" t="s">
        <v>80</v>
      </c>
      <c r="U552" s="75">
        <v>57</v>
      </c>
      <c r="V552" s="75">
        <f>L556</f>
        <v>57</v>
      </c>
      <c r="W552" s="75" t="s">
        <v>10</v>
      </c>
      <c r="AN552" s="3"/>
      <c r="AO552" s="3"/>
    </row>
    <row r="553" spans="1:41" ht="12.75" customHeight="1" x14ac:dyDescent="0.2">
      <c r="A553" s="33" t="s">
        <v>90</v>
      </c>
      <c r="K553" s="217">
        <v>3</v>
      </c>
      <c r="L553" s="266">
        <v>3</v>
      </c>
      <c r="M553" s="5"/>
      <c r="N553" s="5"/>
      <c r="P553" s="5"/>
      <c r="Q553" s="73">
        <v>4</v>
      </c>
      <c r="R553" s="24"/>
      <c r="S553" s="5"/>
      <c r="T553" s="75" t="s">
        <v>81</v>
      </c>
      <c r="U553" s="24">
        <f>U552/B541</f>
        <v>0.73076923076923073</v>
      </c>
      <c r="V553" s="24">
        <f>U552/V552</f>
        <v>1</v>
      </c>
      <c r="W553" s="75" t="s">
        <v>82</v>
      </c>
      <c r="AN553" s="3"/>
      <c r="AO553" s="3"/>
    </row>
    <row r="554" spans="1:41" ht="12.75" customHeight="1" x14ac:dyDescent="0.2">
      <c r="A554" s="33" t="s">
        <v>91</v>
      </c>
      <c r="K554" s="217">
        <v>1</v>
      </c>
      <c r="L554" s="266"/>
      <c r="M554" s="5"/>
      <c r="N554" s="5"/>
      <c r="P554" s="5"/>
      <c r="Q554" s="73">
        <v>1</v>
      </c>
      <c r="R554" s="24"/>
      <c r="S554" s="5"/>
      <c r="T554" s="75"/>
      <c r="U554" s="24"/>
      <c r="V554" s="24"/>
      <c r="W554" s="75"/>
      <c r="AN554" s="3"/>
      <c r="AO554" s="3"/>
    </row>
    <row r="555" spans="1:41" ht="12.75" customHeight="1" x14ac:dyDescent="0.2">
      <c r="A555" s="33" t="s">
        <v>92</v>
      </c>
      <c r="L555" s="266">
        <v>1</v>
      </c>
      <c r="M555" s="5"/>
      <c r="N555" s="5"/>
      <c r="P555" s="5"/>
      <c r="Q555" s="73">
        <v>1</v>
      </c>
      <c r="R555" s="24"/>
      <c r="S555" s="5"/>
      <c r="T555" s="5"/>
      <c r="U555" s="5"/>
      <c r="V555" s="5"/>
      <c r="W555" s="5"/>
      <c r="AN555" s="3"/>
      <c r="AO555" s="3"/>
    </row>
    <row r="556" spans="1:41" ht="12.75" customHeight="1" x14ac:dyDescent="0.2">
      <c r="L556" s="267">
        <f>SUM(L550:L555)</f>
        <v>57</v>
      </c>
      <c r="M556" s="5">
        <f>L550/B541</f>
        <v>0.53846153846153844</v>
      </c>
      <c r="N556" s="5">
        <f>L556/B541</f>
        <v>0.73076923076923073</v>
      </c>
      <c r="O556" s="5">
        <f>N556-M556</f>
        <v>0.19230769230769229</v>
      </c>
      <c r="P556" s="5"/>
      <c r="Q556" s="6"/>
      <c r="R556" s="6"/>
      <c r="S556" s="5"/>
      <c r="AN556" s="3"/>
      <c r="AO556" s="3"/>
    </row>
    <row r="557" spans="1:41" ht="12.75" customHeight="1" x14ac:dyDescent="0.2">
      <c r="M557" s="5"/>
      <c r="N557" s="5"/>
      <c r="O557" s="5"/>
      <c r="P557" s="5"/>
      <c r="Q557" s="6"/>
      <c r="R557" s="6"/>
      <c r="S557" s="5"/>
      <c r="AN557" s="3"/>
      <c r="AO557" s="3"/>
    </row>
    <row r="558" spans="1:41" ht="12.75" customHeight="1" x14ac:dyDescent="0.3">
      <c r="A558" s="209" t="s">
        <v>95</v>
      </c>
      <c r="N558" s="5"/>
      <c r="O558" s="5"/>
      <c r="Q558" s="5"/>
      <c r="AN558" s="3"/>
      <c r="AO558" s="3"/>
    </row>
    <row r="559" spans="1:41" ht="25.5" customHeight="1" x14ac:dyDescent="0.2">
      <c r="B559" s="324" t="s">
        <v>1</v>
      </c>
      <c r="C559" s="325"/>
      <c r="D559" s="325"/>
      <c r="E559" s="325"/>
      <c r="F559" s="325"/>
      <c r="G559" s="325"/>
      <c r="H559" s="325"/>
      <c r="I559" s="325"/>
      <c r="J559" s="325"/>
      <c r="M559" s="10" t="s">
        <v>2</v>
      </c>
      <c r="N559" s="10" t="s">
        <v>3</v>
      </c>
      <c r="O559" s="69" t="s">
        <v>4</v>
      </c>
      <c r="P559" s="10" t="s">
        <v>5</v>
      </c>
      <c r="Q559" s="9" t="s">
        <v>6</v>
      </c>
      <c r="R559" s="9" t="s">
        <v>7</v>
      </c>
      <c r="S559" s="10" t="s">
        <v>8</v>
      </c>
      <c r="AN559" s="3"/>
      <c r="AO559" s="3"/>
    </row>
    <row r="560" spans="1:41" ht="12.75" customHeight="1" x14ac:dyDescent="0.2">
      <c r="A560" s="210" t="s">
        <v>9</v>
      </c>
      <c r="B560" s="71">
        <v>1</v>
      </c>
      <c r="C560" s="71">
        <v>2</v>
      </c>
      <c r="D560" s="71">
        <v>3</v>
      </c>
      <c r="E560" s="71">
        <v>4</v>
      </c>
      <c r="F560" s="71">
        <v>5</v>
      </c>
      <c r="G560" s="71">
        <v>6</v>
      </c>
      <c r="H560" s="71">
        <v>7</v>
      </c>
      <c r="I560" s="71">
        <v>8</v>
      </c>
      <c r="J560" s="71">
        <v>9</v>
      </c>
      <c r="K560" s="220">
        <v>10</v>
      </c>
      <c r="L560" s="268" t="s">
        <v>10</v>
      </c>
      <c r="M560" s="5"/>
      <c r="N560" s="5"/>
      <c r="P560" s="5"/>
      <c r="Q560" s="6"/>
      <c r="R560" s="6"/>
      <c r="S560" s="5"/>
      <c r="AN560" s="3"/>
      <c r="AO560" s="3"/>
    </row>
    <row r="561" spans="1:41" ht="12.75" customHeight="1" x14ac:dyDescent="0.2">
      <c r="A561" s="33" t="s">
        <v>53</v>
      </c>
      <c r="B561" s="25">
        <v>78</v>
      </c>
      <c r="K561" s="215"/>
      <c r="L561" s="266"/>
      <c r="M561" s="5"/>
      <c r="N561" s="5"/>
      <c r="P561" s="5"/>
      <c r="Q561" s="20">
        <f>B561</f>
        <v>78</v>
      </c>
      <c r="R561" s="6"/>
      <c r="S561" s="5"/>
      <c r="AN561" s="3"/>
      <c r="AO561" s="3"/>
    </row>
    <row r="562" spans="1:41" ht="12.75" customHeight="1" x14ac:dyDescent="0.2">
      <c r="A562" s="33" t="s">
        <v>64</v>
      </c>
      <c r="C562" s="25">
        <v>72</v>
      </c>
      <c r="L562" s="266"/>
      <c r="M562" s="5"/>
      <c r="N562" s="5"/>
      <c r="O562" s="5"/>
      <c r="P562" s="5">
        <f>C562/B561</f>
        <v>0.92307692307692313</v>
      </c>
      <c r="Q562" s="73">
        <v>76</v>
      </c>
      <c r="R562" s="24">
        <f t="shared" ref="R562:R570" si="90">Q562/Q561</f>
        <v>0.97435897435897434</v>
      </c>
      <c r="S562" s="5">
        <f t="shared" ref="S562:S570" si="91">100%-R562</f>
        <v>2.5641025641025661E-2</v>
      </c>
      <c r="AN562" s="3"/>
      <c r="AO562" s="3"/>
    </row>
    <row r="563" spans="1:41" ht="12.75" customHeight="1" x14ac:dyDescent="0.2">
      <c r="A563" s="212">
        <v>1002</v>
      </c>
      <c r="D563" s="25">
        <v>65</v>
      </c>
      <c r="L563" s="266"/>
      <c r="M563" s="5"/>
      <c r="N563" s="5"/>
      <c r="P563" s="5">
        <f>D563/C562</f>
        <v>0.90277777777777779</v>
      </c>
      <c r="Q563" s="73">
        <v>69</v>
      </c>
      <c r="R563" s="24">
        <f t="shared" si="90"/>
        <v>0.90789473684210531</v>
      </c>
      <c r="S563" s="5">
        <f t="shared" si="91"/>
        <v>9.210526315789469E-2</v>
      </c>
      <c r="AN563" s="3"/>
      <c r="AO563" s="3"/>
    </row>
    <row r="564" spans="1:41" ht="12.75" customHeight="1" x14ac:dyDescent="0.2">
      <c r="A564" s="33" t="s">
        <v>71</v>
      </c>
      <c r="E564" s="25">
        <v>63</v>
      </c>
      <c r="L564" s="266"/>
      <c r="M564" s="5"/>
      <c r="N564" s="5"/>
      <c r="P564" s="5">
        <f>E564/D563</f>
        <v>0.96923076923076923</v>
      </c>
      <c r="Q564" s="73">
        <v>73</v>
      </c>
      <c r="R564" s="24">
        <f t="shared" si="90"/>
        <v>1.0579710144927537</v>
      </c>
      <c r="S564" s="5">
        <f t="shared" si="91"/>
        <v>-5.7971014492753659E-2</v>
      </c>
      <c r="AN564" s="3"/>
      <c r="AO564" s="3"/>
    </row>
    <row r="565" spans="1:41" ht="12.75" customHeight="1" x14ac:dyDescent="0.2">
      <c r="A565" s="33" t="s">
        <v>72</v>
      </c>
      <c r="F565" s="25">
        <v>62</v>
      </c>
      <c r="L565" s="266"/>
      <c r="M565" s="5"/>
      <c r="N565" s="5"/>
      <c r="P565" s="5">
        <f>F565/E564</f>
        <v>0.98412698412698407</v>
      </c>
      <c r="Q565" s="73">
        <v>67</v>
      </c>
      <c r="R565" s="24">
        <f t="shared" si="90"/>
        <v>0.9178082191780822</v>
      </c>
      <c r="S565" s="5">
        <f t="shared" si="91"/>
        <v>8.2191780821917804E-2</v>
      </c>
      <c r="AN565" s="3"/>
      <c r="AO565" s="3"/>
    </row>
    <row r="566" spans="1:41" ht="12.75" customHeight="1" x14ac:dyDescent="0.2">
      <c r="A566" s="33" t="s">
        <v>75</v>
      </c>
      <c r="G566" s="25">
        <v>63</v>
      </c>
      <c r="L566" s="266"/>
      <c r="M566" s="5"/>
      <c r="N566" s="5"/>
      <c r="P566" s="5">
        <f>G566/F565</f>
        <v>1.0161290322580645</v>
      </c>
      <c r="Q566" s="73">
        <v>70</v>
      </c>
      <c r="R566" s="24">
        <f t="shared" si="90"/>
        <v>1.044776119402985</v>
      </c>
      <c r="S566" s="5">
        <f t="shared" si="91"/>
        <v>-4.4776119402984982E-2</v>
      </c>
      <c r="AN566" s="3"/>
      <c r="AO566" s="3"/>
    </row>
    <row r="567" spans="1:41" ht="12.75" customHeight="1" x14ac:dyDescent="0.2">
      <c r="A567" s="33" t="s">
        <v>77</v>
      </c>
      <c r="H567" s="25">
        <v>62</v>
      </c>
      <c r="L567" s="266"/>
      <c r="M567" s="5"/>
      <c r="N567" s="5"/>
      <c r="P567" s="5">
        <f>H567/G566</f>
        <v>0.98412698412698407</v>
      </c>
      <c r="Q567" s="73">
        <v>69</v>
      </c>
      <c r="R567" s="24">
        <f t="shared" si="90"/>
        <v>0.98571428571428577</v>
      </c>
      <c r="S567" s="5">
        <f t="shared" si="91"/>
        <v>1.4285714285714235E-2</v>
      </c>
      <c r="AN567" s="3"/>
      <c r="AO567" s="3"/>
    </row>
    <row r="568" spans="1:41" ht="12.75" customHeight="1" x14ac:dyDescent="0.2">
      <c r="A568" s="33" t="s">
        <v>83</v>
      </c>
      <c r="I568" s="25">
        <v>62</v>
      </c>
      <c r="L568" s="266"/>
      <c r="M568" s="5"/>
      <c r="N568" s="5"/>
      <c r="P568" s="5">
        <f>I568/H567</f>
        <v>1</v>
      </c>
      <c r="Q568" s="73">
        <v>77</v>
      </c>
      <c r="R568" s="24">
        <f t="shared" si="90"/>
        <v>1.1159420289855073</v>
      </c>
      <c r="S568" s="5">
        <f t="shared" si="91"/>
        <v>-0.11594202898550732</v>
      </c>
      <c r="AB568" s="76" t="s">
        <v>52</v>
      </c>
      <c r="AC568" s="25">
        <v>39</v>
      </c>
      <c r="AN568" s="3"/>
      <c r="AO568" s="3"/>
    </row>
    <row r="569" spans="1:41" ht="12.75" customHeight="1" x14ac:dyDescent="0.2">
      <c r="A569" s="33" t="s">
        <v>84</v>
      </c>
      <c r="J569" s="25">
        <v>61</v>
      </c>
      <c r="L569" s="266"/>
      <c r="M569" s="5"/>
      <c r="N569" s="5"/>
      <c r="P569" s="5">
        <f>J569/I568</f>
        <v>0.9838709677419355</v>
      </c>
      <c r="Q569" s="73">
        <v>71</v>
      </c>
      <c r="R569" s="24">
        <f t="shared" si="90"/>
        <v>0.92207792207792205</v>
      </c>
      <c r="S569" s="5">
        <f t="shared" si="91"/>
        <v>7.7922077922077948E-2</v>
      </c>
      <c r="AB569" s="76" t="s">
        <v>53</v>
      </c>
      <c r="AC569" s="25">
        <v>42</v>
      </c>
      <c r="AN569" s="3"/>
      <c r="AO569" s="3"/>
    </row>
    <row r="570" spans="1:41" ht="12.75" customHeight="1" x14ac:dyDescent="0.2">
      <c r="A570" s="33" t="s">
        <v>87</v>
      </c>
      <c r="K570" s="217">
        <v>61</v>
      </c>
      <c r="L570" s="266">
        <v>56</v>
      </c>
      <c r="M570" s="5"/>
      <c r="N570" s="5"/>
      <c r="P570" s="5">
        <f>K570/J569</f>
        <v>1</v>
      </c>
      <c r="Q570" s="73">
        <v>69</v>
      </c>
      <c r="R570" s="24">
        <f t="shared" si="90"/>
        <v>0.971830985915493</v>
      </c>
      <c r="S570" s="5">
        <f t="shared" si="91"/>
        <v>2.8169014084507005E-2</v>
      </c>
      <c r="AN570" s="3"/>
      <c r="AO570" s="3"/>
    </row>
    <row r="571" spans="1:41" ht="12.75" customHeight="1" x14ac:dyDescent="0.2">
      <c r="A571" s="33" t="s">
        <v>89</v>
      </c>
      <c r="K571" s="217">
        <v>4</v>
      </c>
      <c r="L571" s="266">
        <v>5</v>
      </c>
      <c r="M571" s="5"/>
      <c r="N571" s="5"/>
      <c r="P571" s="5"/>
      <c r="Q571" s="73">
        <v>10</v>
      </c>
      <c r="R571" s="24"/>
      <c r="S571" s="5"/>
      <c r="T571" s="25" t="s">
        <v>80</v>
      </c>
      <c r="U571" s="25">
        <v>65</v>
      </c>
      <c r="V571" s="25">
        <f>L575</f>
        <v>65</v>
      </c>
      <c r="W571" s="25" t="s">
        <v>10</v>
      </c>
      <c r="AN571" s="3"/>
      <c r="AO571" s="3"/>
    </row>
    <row r="572" spans="1:41" ht="12.75" customHeight="1" x14ac:dyDescent="0.2">
      <c r="A572" s="33" t="s">
        <v>90</v>
      </c>
      <c r="K572" s="217">
        <v>3</v>
      </c>
      <c r="L572" s="266">
        <v>3</v>
      </c>
      <c r="M572" s="5"/>
      <c r="N572" s="5"/>
      <c r="P572" s="5"/>
      <c r="Q572" s="73">
        <v>7</v>
      </c>
      <c r="R572" s="24"/>
      <c r="S572" s="5"/>
      <c r="T572" s="25" t="s">
        <v>81</v>
      </c>
      <c r="U572" s="24">
        <f>U571/B561</f>
        <v>0.83333333333333337</v>
      </c>
      <c r="V572" s="24">
        <f>U571/V571</f>
        <v>1</v>
      </c>
      <c r="W572" s="25" t="s">
        <v>82</v>
      </c>
      <c r="AN572" s="3"/>
      <c r="AO572" s="3"/>
    </row>
    <row r="573" spans="1:41" ht="12.75" customHeight="1" x14ac:dyDescent="0.2">
      <c r="A573" s="33" t="s">
        <v>91</v>
      </c>
      <c r="K573" s="217">
        <v>3</v>
      </c>
      <c r="L573" s="266"/>
      <c r="M573" s="5"/>
      <c r="N573" s="5"/>
      <c r="P573" s="5"/>
      <c r="Q573" s="73">
        <v>3</v>
      </c>
      <c r="R573" s="24"/>
      <c r="S573" s="5"/>
      <c r="T573" s="25"/>
      <c r="U573" s="24"/>
      <c r="V573" s="24"/>
      <c r="W573" s="25"/>
      <c r="AN573" s="3"/>
      <c r="AO573" s="3"/>
    </row>
    <row r="574" spans="1:41" ht="12.75" customHeight="1" x14ac:dyDescent="0.2">
      <c r="A574" s="33" t="s">
        <v>92</v>
      </c>
      <c r="L574" s="266">
        <v>1</v>
      </c>
      <c r="M574" s="5"/>
      <c r="N574" s="5"/>
      <c r="P574" s="5"/>
      <c r="Q574" s="73">
        <v>1</v>
      </c>
      <c r="R574" s="24"/>
      <c r="S574" s="5"/>
      <c r="T574" s="25"/>
      <c r="U574" s="24"/>
      <c r="V574" s="24"/>
      <c r="W574" s="25"/>
      <c r="AN574" s="3"/>
      <c r="AO574" s="3"/>
    </row>
    <row r="575" spans="1:41" ht="12.75" customHeight="1" x14ac:dyDescent="0.2">
      <c r="L575" s="267">
        <f>SUM(L570:L574)</f>
        <v>65</v>
      </c>
      <c r="M575" s="5">
        <f>L570/B561</f>
        <v>0.71794871794871795</v>
      </c>
      <c r="N575" s="5">
        <f>L575/B561</f>
        <v>0.83333333333333337</v>
      </c>
      <c r="O575" s="5">
        <f>N575-M575</f>
        <v>0.11538461538461542</v>
      </c>
      <c r="P575" s="5"/>
      <c r="Q575" s="6"/>
      <c r="R575" s="6"/>
      <c r="S575" s="5"/>
      <c r="AN575" s="3"/>
      <c r="AO575" s="3"/>
    </row>
    <row r="576" spans="1:41" ht="12.75" customHeight="1" x14ac:dyDescent="0.2">
      <c r="M576" s="5"/>
      <c r="N576" s="5"/>
      <c r="O576" s="5"/>
      <c r="P576" s="5"/>
      <c r="Q576" s="6"/>
      <c r="R576" s="6"/>
      <c r="S576" s="5"/>
      <c r="T576" s="5"/>
      <c r="U576" s="5"/>
      <c r="V576" s="5"/>
      <c r="W576" s="5"/>
      <c r="AN576" s="3"/>
      <c r="AO576" s="3"/>
    </row>
    <row r="577" spans="1:41" ht="12.75" customHeight="1" x14ac:dyDescent="0.2">
      <c r="M577" s="5"/>
      <c r="N577" s="5"/>
      <c r="O577" s="5"/>
      <c r="P577" s="5"/>
      <c r="Q577" s="6"/>
      <c r="R577" s="6"/>
      <c r="S577" s="5"/>
      <c r="U577" s="3"/>
      <c r="AN577" s="3"/>
      <c r="AO577" s="3"/>
    </row>
    <row r="578" spans="1:41" ht="12.75" customHeight="1" x14ac:dyDescent="0.2">
      <c r="M578" s="5"/>
      <c r="N578" s="5"/>
      <c r="O578" s="5"/>
      <c r="P578" s="5"/>
      <c r="Q578" s="6"/>
      <c r="R578" s="6"/>
      <c r="S578" s="5"/>
      <c r="U578" s="3"/>
      <c r="AN578" s="3"/>
      <c r="AO578" s="3"/>
    </row>
    <row r="579" spans="1:41" ht="26.25" customHeight="1" x14ac:dyDescent="0.4">
      <c r="A579" s="205"/>
      <c r="B579" s="318" t="s">
        <v>96</v>
      </c>
      <c r="C579" s="318"/>
      <c r="D579" s="318"/>
      <c r="E579" s="318"/>
      <c r="F579" s="318"/>
      <c r="G579" s="318"/>
      <c r="H579" s="318"/>
      <c r="I579" s="318"/>
      <c r="J579" s="318"/>
      <c r="K579" s="318"/>
      <c r="L579" s="201" t="s">
        <v>64</v>
      </c>
      <c r="M579" s="5"/>
      <c r="N579" s="5"/>
      <c r="O579" s="25"/>
      <c r="P579" s="5"/>
      <c r="Q579" s="25"/>
      <c r="R579" s="25"/>
      <c r="S579" s="25"/>
      <c r="U579" s="3"/>
      <c r="AN579" s="3"/>
      <c r="AO579" s="3"/>
    </row>
    <row r="580" spans="1:41" ht="20.25" customHeight="1" x14ac:dyDescent="0.2">
      <c r="A580" s="309" t="s">
        <v>9</v>
      </c>
      <c r="B580" s="311" t="s">
        <v>97</v>
      </c>
      <c r="C580" s="312"/>
      <c r="D580" s="312"/>
      <c r="E580" s="312"/>
      <c r="F580" s="312"/>
      <c r="G580" s="312"/>
      <c r="H580" s="312"/>
      <c r="I580" s="312"/>
      <c r="J580" s="312"/>
      <c r="K580" s="313"/>
      <c r="L580" s="314" t="s">
        <v>10</v>
      </c>
      <c r="M580" s="307" t="s">
        <v>2</v>
      </c>
      <c r="N580" s="307" t="s">
        <v>3</v>
      </c>
      <c r="O580" s="316" t="s">
        <v>4</v>
      </c>
      <c r="P580" s="307" t="s">
        <v>5</v>
      </c>
      <c r="Q580" s="317" t="s">
        <v>6</v>
      </c>
      <c r="R580" s="317" t="s">
        <v>7</v>
      </c>
      <c r="S580" s="307" t="s">
        <v>8</v>
      </c>
      <c r="U580" s="3"/>
      <c r="AN580" s="3"/>
      <c r="AO580" s="3"/>
    </row>
    <row r="581" spans="1:41" ht="15.75" customHeight="1" x14ac:dyDescent="0.25">
      <c r="A581" s="310"/>
      <c r="B581" s="79" t="s">
        <v>98</v>
      </c>
      <c r="C581" s="79" t="s">
        <v>99</v>
      </c>
      <c r="D581" s="79" t="s">
        <v>100</v>
      </c>
      <c r="E581" s="79" t="s">
        <v>101</v>
      </c>
      <c r="F581" s="79" t="s">
        <v>102</v>
      </c>
      <c r="G581" s="79" t="s">
        <v>103</v>
      </c>
      <c r="H581" s="79" t="s">
        <v>104</v>
      </c>
      <c r="I581" s="79" t="s">
        <v>105</v>
      </c>
      <c r="J581" s="79" t="s">
        <v>106</v>
      </c>
      <c r="K581" s="221" t="s">
        <v>107</v>
      </c>
      <c r="L581" s="315"/>
      <c r="M581" s="308"/>
      <c r="N581" s="308"/>
      <c r="O581" s="308"/>
      <c r="P581" s="308"/>
      <c r="Q581" s="308"/>
      <c r="R581" s="308"/>
      <c r="S581" s="308"/>
      <c r="U581" s="3"/>
      <c r="AN581" s="3"/>
      <c r="AO581" s="3"/>
    </row>
    <row r="582" spans="1:41" ht="15.75" customHeight="1" x14ac:dyDescent="0.25">
      <c r="A582" s="79">
        <v>1001</v>
      </c>
      <c r="B582" s="80">
        <v>81</v>
      </c>
      <c r="C582" s="80"/>
      <c r="D582" s="80"/>
      <c r="E582" s="80"/>
      <c r="F582" s="80"/>
      <c r="G582" s="80"/>
      <c r="H582" s="80"/>
      <c r="I582" s="80"/>
      <c r="J582" s="80"/>
      <c r="K582" s="195"/>
      <c r="L582" s="116"/>
      <c r="M582" s="232"/>
      <c r="N582" s="233"/>
      <c r="O582" s="234"/>
      <c r="P582" s="242"/>
      <c r="Q582" s="85">
        <f>B582</f>
        <v>81</v>
      </c>
      <c r="R582" s="243"/>
      <c r="S582" s="242"/>
      <c r="U582" s="3"/>
      <c r="AN582" s="3"/>
      <c r="AO582" s="3"/>
    </row>
    <row r="583" spans="1:41" ht="15.75" customHeight="1" x14ac:dyDescent="0.25">
      <c r="A583" s="79">
        <v>1002</v>
      </c>
      <c r="B583" s="80"/>
      <c r="C583" s="80">
        <v>80</v>
      </c>
      <c r="D583" s="80"/>
      <c r="E583" s="80"/>
      <c r="F583" s="80"/>
      <c r="G583" s="80"/>
      <c r="H583" s="80"/>
      <c r="I583" s="80"/>
      <c r="J583" s="80"/>
      <c r="K583" s="195"/>
      <c r="L583" s="116"/>
      <c r="M583" s="235"/>
      <c r="N583" s="134"/>
      <c r="O583" s="236"/>
      <c r="P583" s="90">
        <f>IF(C583=0,"",C583/B582)</f>
        <v>0.98765432098765427</v>
      </c>
      <c r="Q583" s="91">
        <v>80</v>
      </c>
      <c r="R583" s="241">
        <f t="shared" ref="R583:R591" si="92">IF(Q583=0,"",Q583/Q582)</f>
        <v>0.98765432098765427</v>
      </c>
      <c r="S583" s="241">
        <f t="shared" ref="S583:S591" si="93">IF(Q583=0,"",100%-R583)</f>
        <v>1.2345679012345734E-2</v>
      </c>
      <c r="U583" s="3"/>
      <c r="AN583" s="3"/>
      <c r="AO583" s="3"/>
    </row>
    <row r="584" spans="1:41" ht="15.75" customHeight="1" x14ac:dyDescent="0.25">
      <c r="A584" s="79">
        <v>1101</v>
      </c>
      <c r="B584" s="80"/>
      <c r="C584" s="80"/>
      <c r="D584" s="80">
        <v>75</v>
      </c>
      <c r="E584" s="80"/>
      <c r="F584" s="80"/>
      <c r="G584" s="80"/>
      <c r="H584" s="80"/>
      <c r="I584" s="80"/>
      <c r="J584" s="80"/>
      <c r="K584" s="195"/>
      <c r="L584" s="116"/>
      <c r="M584" s="235"/>
      <c r="N584" s="134"/>
      <c r="O584" s="236"/>
      <c r="P584" s="90">
        <f>IF(D584=0,"",D584/C583)</f>
        <v>0.9375</v>
      </c>
      <c r="Q584" s="91">
        <v>80</v>
      </c>
      <c r="R584" s="241">
        <f t="shared" si="92"/>
        <v>1</v>
      </c>
      <c r="S584" s="241">
        <f t="shared" si="93"/>
        <v>0</v>
      </c>
      <c r="T584" s="93">
        <f>Q584/Q582</f>
        <v>0.98765432098765427</v>
      </c>
      <c r="U584" s="3"/>
      <c r="AN584" s="3"/>
      <c r="AO584" s="3"/>
    </row>
    <row r="585" spans="1:41" ht="15.75" customHeight="1" x14ac:dyDescent="0.25">
      <c r="A585" s="79">
        <v>1102</v>
      </c>
      <c r="B585" s="80"/>
      <c r="C585" s="80"/>
      <c r="D585" s="80"/>
      <c r="E585" s="80">
        <v>70</v>
      </c>
      <c r="F585" s="80"/>
      <c r="G585" s="80"/>
      <c r="H585" s="80"/>
      <c r="I585" s="80"/>
      <c r="J585" s="80"/>
      <c r="K585" s="195"/>
      <c r="L585" s="116"/>
      <c r="M585" s="235"/>
      <c r="N585" s="134"/>
      <c r="O585" s="236"/>
      <c r="P585" s="90">
        <f>IF(E585=0,"",E585/D584)</f>
        <v>0.93333333333333335</v>
      </c>
      <c r="Q585" s="91">
        <v>77</v>
      </c>
      <c r="R585" s="241">
        <f t="shared" si="92"/>
        <v>0.96250000000000002</v>
      </c>
      <c r="S585" s="241">
        <f t="shared" si="93"/>
        <v>3.7499999999999978E-2</v>
      </c>
      <c r="T585" s="94"/>
      <c r="U585" s="3"/>
      <c r="AN585" s="3"/>
      <c r="AO585" s="3"/>
    </row>
    <row r="586" spans="1:41" ht="15.75" customHeight="1" x14ac:dyDescent="0.25">
      <c r="A586" s="79">
        <v>1201</v>
      </c>
      <c r="B586" s="80"/>
      <c r="C586" s="80"/>
      <c r="D586" s="80"/>
      <c r="E586" s="80"/>
      <c r="F586" s="80">
        <v>70</v>
      </c>
      <c r="G586" s="80"/>
      <c r="H586" s="80"/>
      <c r="I586" s="80"/>
      <c r="J586" s="80"/>
      <c r="K586" s="195"/>
      <c r="L586" s="116"/>
      <c r="M586" s="235"/>
      <c r="N586" s="134"/>
      <c r="O586" s="236"/>
      <c r="P586" s="90">
        <f>IF(F586=0,"",F586/E585)</f>
        <v>1</v>
      </c>
      <c r="Q586" s="91">
        <v>77</v>
      </c>
      <c r="R586" s="241">
        <f t="shared" si="92"/>
        <v>1</v>
      </c>
      <c r="S586" s="241">
        <f t="shared" si="93"/>
        <v>0</v>
      </c>
      <c r="T586" s="94"/>
      <c r="U586" s="3"/>
      <c r="AN586" s="3"/>
      <c r="AO586" s="3"/>
    </row>
    <row r="587" spans="1:41" ht="15.75" customHeight="1" x14ac:dyDescent="0.25">
      <c r="A587" s="79">
        <v>1202</v>
      </c>
      <c r="B587" s="80"/>
      <c r="C587" s="80"/>
      <c r="D587" s="80"/>
      <c r="E587" s="80"/>
      <c r="F587" s="80"/>
      <c r="G587" s="80">
        <v>70</v>
      </c>
      <c r="H587" s="80"/>
      <c r="I587" s="80"/>
      <c r="J587" s="80"/>
      <c r="K587" s="195"/>
      <c r="L587" s="116"/>
      <c r="M587" s="235"/>
      <c r="N587" s="134"/>
      <c r="O587" s="236"/>
      <c r="P587" s="90">
        <f>IF(G587=0,"",G587/F586)</f>
        <v>1</v>
      </c>
      <c r="Q587" s="91">
        <v>77</v>
      </c>
      <c r="R587" s="241">
        <f t="shared" si="92"/>
        <v>1</v>
      </c>
      <c r="S587" s="241">
        <f t="shared" si="93"/>
        <v>0</v>
      </c>
      <c r="T587" s="94"/>
      <c r="U587" s="3"/>
      <c r="AN587" s="3"/>
      <c r="AO587" s="3"/>
    </row>
    <row r="588" spans="1:41" ht="15.75" customHeight="1" x14ac:dyDescent="0.25">
      <c r="A588" s="79">
        <v>1301</v>
      </c>
      <c r="B588" s="80"/>
      <c r="C588" s="80"/>
      <c r="D588" s="80"/>
      <c r="E588" s="80"/>
      <c r="F588" s="80"/>
      <c r="G588" s="80"/>
      <c r="H588" s="80">
        <v>66</v>
      </c>
      <c r="I588" s="80"/>
      <c r="J588" s="80"/>
      <c r="K588" s="195"/>
      <c r="L588" s="116"/>
      <c r="M588" s="235"/>
      <c r="N588" s="134"/>
      <c r="O588" s="236"/>
      <c r="P588" s="90">
        <f>IF(H588=0,"",H588/G587)</f>
        <v>0.94285714285714284</v>
      </c>
      <c r="Q588" s="91">
        <v>77</v>
      </c>
      <c r="R588" s="241">
        <f t="shared" si="92"/>
        <v>1</v>
      </c>
      <c r="S588" s="241">
        <f t="shared" si="93"/>
        <v>0</v>
      </c>
      <c r="T588" s="94"/>
      <c r="U588" s="3"/>
      <c r="AN588" s="3"/>
      <c r="AO588" s="3"/>
    </row>
    <row r="589" spans="1:41" ht="15.75" customHeight="1" x14ac:dyDescent="0.25">
      <c r="A589" s="79">
        <v>1302</v>
      </c>
      <c r="B589" s="80"/>
      <c r="C589" s="80"/>
      <c r="D589" s="80"/>
      <c r="E589" s="80"/>
      <c r="F589" s="80"/>
      <c r="G589" s="80"/>
      <c r="H589" s="80"/>
      <c r="I589" s="80">
        <v>66</v>
      </c>
      <c r="J589" s="80"/>
      <c r="K589" s="195"/>
      <c r="L589" s="116"/>
      <c r="M589" s="235"/>
      <c r="N589" s="134"/>
      <c r="O589" s="236"/>
      <c r="P589" s="90">
        <f>IF(I589=0,"",I589/H588)</f>
        <v>1</v>
      </c>
      <c r="Q589" s="91">
        <v>77</v>
      </c>
      <c r="R589" s="241">
        <f t="shared" si="92"/>
        <v>1</v>
      </c>
      <c r="S589" s="241">
        <f t="shared" si="93"/>
        <v>0</v>
      </c>
      <c r="T589" s="94"/>
      <c r="U589" s="3"/>
      <c r="AN589" s="3"/>
      <c r="AO589" s="3"/>
    </row>
    <row r="590" spans="1:41" ht="15.75" customHeight="1" x14ac:dyDescent="0.25">
      <c r="A590" s="79">
        <v>1401</v>
      </c>
      <c r="B590" s="80"/>
      <c r="C590" s="80"/>
      <c r="D590" s="80"/>
      <c r="E590" s="80"/>
      <c r="F590" s="80"/>
      <c r="G590" s="80"/>
      <c r="H590" s="80"/>
      <c r="I590" s="80"/>
      <c r="J590" s="80">
        <v>66</v>
      </c>
      <c r="K590" s="195"/>
      <c r="L590" s="116"/>
      <c r="M590" s="235"/>
      <c r="N590" s="134"/>
      <c r="O590" s="236"/>
      <c r="P590" s="90">
        <f>IF(J590=0,"",J590/I589)</f>
        <v>1</v>
      </c>
      <c r="Q590" s="91">
        <v>77</v>
      </c>
      <c r="R590" s="241">
        <f t="shared" si="92"/>
        <v>1</v>
      </c>
      <c r="S590" s="241">
        <f t="shared" si="93"/>
        <v>0</v>
      </c>
      <c r="T590" s="94"/>
      <c r="U590" s="3"/>
      <c r="AN590" s="3"/>
      <c r="AO590" s="3"/>
    </row>
    <row r="591" spans="1:41" ht="15.75" customHeight="1" x14ac:dyDescent="0.25">
      <c r="A591" s="79">
        <v>1402</v>
      </c>
      <c r="B591" s="80"/>
      <c r="C591" s="80"/>
      <c r="D591" s="80"/>
      <c r="E591" s="80"/>
      <c r="F591" s="80"/>
      <c r="G591" s="80"/>
      <c r="H591" s="80"/>
      <c r="I591" s="80"/>
      <c r="J591" s="80"/>
      <c r="K591" s="195">
        <v>64</v>
      </c>
      <c r="L591" s="116">
        <v>55</v>
      </c>
      <c r="M591" s="235"/>
      <c r="N591" s="134"/>
      <c r="O591" s="236"/>
      <c r="P591" s="90">
        <f>IF(K591=0,"",K591/J590)</f>
        <v>0.96969696969696972</v>
      </c>
      <c r="Q591" s="91">
        <v>72</v>
      </c>
      <c r="R591" s="241">
        <f t="shared" si="92"/>
        <v>0.93506493506493504</v>
      </c>
      <c r="S591" s="241">
        <f t="shared" si="93"/>
        <v>6.4935064935064957E-2</v>
      </c>
      <c r="T591" s="94"/>
      <c r="U591" s="3"/>
      <c r="AN591" s="3"/>
      <c r="AO591" s="3"/>
    </row>
    <row r="592" spans="1:41" ht="15.75" customHeight="1" x14ac:dyDescent="0.25">
      <c r="A592" s="79">
        <v>1501</v>
      </c>
      <c r="B592" s="80"/>
      <c r="C592" s="80"/>
      <c r="D592" s="80"/>
      <c r="E592" s="80"/>
      <c r="F592" s="80"/>
      <c r="G592" s="80"/>
      <c r="H592" s="80"/>
      <c r="I592" s="80"/>
      <c r="J592" s="80"/>
      <c r="K592" s="195">
        <v>8</v>
      </c>
      <c r="L592" s="116">
        <v>7</v>
      </c>
      <c r="M592" s="235"/>
      <c r="N592" s="134"/>
      <c r="O592" s="237"/>
      <c r="P592" s="244"/>
      <c r="Q592" s="96">
        <v>12</v>
      </c>
      <c r="R592" s="245"/>
      <c r="S592" s="244"/>
      <c r="T592" s="94"/>
      <c r="U592" s="3"/>
      <c r="AN592" s="3"/>
      <c r="AO592" s="3"/>
    </row>
    <row r="593" spans="1:41" ht="15.75" customHeight="1" x14ac:dyDescent="0.25">
      <c r="A593" s="79">
        <v>1502</v>
      </c>
      <c r="B593" s="80"/>
      <c r="C593" s="80"/>
      <c r="D593" s="80"/>
      <c r="E593" s="80"/>
      <c r="F593" s="80"/>
      <c r="G593" s="80"/>
      <c r="H593" s="80"/>
      <c r="I593" s="80"/>
      <c r="J593" s="80"/>
      <c r="K593" s="195">
        <v>4</v>
      </c>
      <c r="L593" s="116">
        <v>3</v>
      </c>
      <c r="M593" s="235"/>
      <c r="N593" s="134"/>
      <c r="O593" s="237"/>
      <c r="P593" s="246"/>
      <c r="Q593" s="96">
        <v>6</v>
      </c>
      <c r="R593" s="247"/>
      <c r="S593" s="246"/>
      <c r="T593" s="94"/>
      <c r="U593" s="3"/>
      <c r="AN593" s="3"/>
      <c r="AO593" s="3"/>
    </row>
    <row r="594" spans="1:41" ht="15.75" customHeight="1" x14ac:dyDescent="0.25">
      <c r="A594" s="79">
        <v>1601</v>
      </c>
      <c r="B594" s="80"/>
      <c r="C594" s="80"/>
      <c r="D594" s="80"/>
      <c r="E594" s="80"/>
      <c r="F594" s="80"/>
      <c r="G594" s="80"/>
      <c r="H594" s="80"/>
      <c r="I594" s="80"/>
      <c r="J594" s="80"/>
      <c r="K594" s="195">
        <v>1</v>
      </c>
      <c r="L594" s="116">
        <v>1</v>
      </c>
      <c r="M594" s="235"/>
      <c r="N594" s="134"/>
      <c r="O594" s="237"/>
      <c r="P594" s="246"/>
      <c r="Q594" s="96">
        <v>2</v>
      </c>
      <c r="R594" s="247"/>
      <c r="S594" s="246"/>
      <c r="T594" s="94"/>
      <c r="U594" s="3"/>
      <c r="AN594" s="3"/>
      <c r="AO594" s="3"/>
    </row>
    <row r="595" spans="1:41" ht="15.75" customHeight="1" x14ac:dyDescent="0.25">
      <c r="A595" s="79">
        <v>1602</v>
      </c>
      <c r="B595" s="80"/>
      <c r="C595" s="80"/>
      <c r="D595" s="80"/>
      <c r="E595" s="80"/>
      <c r="F595" s="80"/>
      <c r="G595" s="80"/>
      <c r="H595" s="80"/>
      <c r="I595" s="80"/>
      <c r="J595" s="80"/>
      <c r="K595" s="195">
        <v>1</v>
      </c>
      <c r="L595" s="116">
        <v>1</v>
      </c>
      <c r="M595" s="235"/>
      <c r="N595" s="134"/>
      <c r="O595" s="237"/>
      <c r="P595" s="246"/>
      <c r="Q595" s="91">
        <v>1</v>
      </c>
      <c r="R595" s="247"/>
      <c r="S595" s="246"/>
      <c r="T595" s="94"/>
      <c r="U595" s="3"/>
      <c r="AN595" s="3"/>
      <c r="AO595" s="3"/>
    </row>
    <row r="596" spans="1:41" ht="15.75" customHeight="1" x14ac:dyDescent="0.25">
      <c r="A596" s="79">
        <v>1701</v>
      </c>
      <c r="B596" s="80"/>
      <c r="C596" s="80"/>
      <c r="D596" s="80"/>
      <c r="E596" s="80"/>
      <c r="F596" s="80"/>
      <c r="G596" s="80"/>
      <c r="H596" s="80"/>
      <c r="I596" s="80"/>
      <c r="J596" s="80"/>
      <c r="K596" s="195"/>
      <c r="L596" s="116"/>
      <c r="M596" s="235"/>
      <c r="N596" s="134"/>
      <c r="O596" s="237"/>
      <c r="P596" s="246"/>
      <c r="Q596" s="91">
        <v>1</v>
      </c>
      <c r="R596" s="247"/>
      <c r="S596" s="246"/>
      <c r="T596" s="94"/>
      <c r="U596" s="3"/>
      <c r="AN596" s="3"/>
      <c r="AO596" s="3"/>
    </row>
    <row r="597" spans="1:41" ht="15.75" customHeight="1" x14ac:dyDescent="0.25">
      <c r="A597" s="79">
        <v>1702</v>
      </c>
      <c r="B597" s="80"/>
      <c r="C597" s="80"/>
      <c r="D597" s="80"/>
      <c r="E597" s="80"/>
      <c r="F597" s="80"/>
      <c r="G597" s="80"/>
      <c r="H597" s="80"/>
      <c r="I597" s="80"/>
      <c r="J597" s="80"/>
      <c r="K597" s="195">
        <v>1</v>
      </c>
      <c r="L597" s="116"/>
      <c r="M597" s="235"/>
      <c r="N597" s="134"/>
      <c r="O597" s="237"/>
      <c r="P597" s="228" t="s">
        <v>80</v>
      </c>
      <c r="Q597" s="102">
        <v>67</v>
      </c>
      <c r="R597" s="103">
        <f>L600</f>
        <v>67</v>
      </c>
      <c r="S597" s="230" t="s">
        <v>10</v>
      </c>
      <c r="T597" s="94"/>
      <c r="U597" s="3"/>
      <c r="AN597" s="3"/>
      <c r="AO597" s="3"/>
    </row>
    <row r="598" spans="1:41" ht="15.75" customHeight="1" x14ac:dyDescent="0.25">
      <c r="A598" s="79">
        <v>1801</v>
      </c>
      <c r="B598" s="80"/>
      <c r="C598" s="80"/>
      <c r="D598" s="80"/>
      <c r="E598" s="80"/>
      <c r="F598" s="80"/>
      <c r="G598" s="80"/>
      <c r="H598" s="80"/>
      <c r="I598" s="80"/>
      <c r="J598" s="80"/>
      <c r="K598" s="195"/>
      <c r="L598" s="116"/>
      <c r="M598" s="235"/>
      <c r="N598" s="134"/>
      <c r="O598" s="237"/>
      <c r="P598" s="229" t="s">
        <v>81</v>
      </c>
      <c r="Q598" s="104">
        <f>IF(Q597/B582=0,"",Q597/B582)</f>
        <v>0.8271604938271605</v>
      </c>
      <c r="R598" s="105">
        <f>IF(Q597/R597=0,"",Q597/R597)</f>
        <v>1</v>
      </c>
      <c r="S598" s="231" t="s">
        <v>82</v>
      </c>
      <c r="T598" s="94"/>
      <c r="U598" s="3"/>
      <c r="AN598" s="3"/>
      <c r="AO598" s="3"/>
    </row>
    <row r="599" spans="1:41" ht="15.75" customHeight="1" x14ac:dyDescent="0.25">
      <c r="A599" s="79">
        <v>1802</v>
      </c>
      <c r="B599" s="80"/>
      <c r="C599" s="80"/>
      <c r="D599" s="80"/>
      <c r="E599" s="80"/>
      <c r="F599" s="80"/>
      <c r="G599" s="80"/>
      <c r="H599" s="80"/>
      <c r="I599" s="80"/>
      <c r="J599" s="80"/>
      <c r="K599" s="195"/>
      <c r="L599" s="116"/>
      <c r="M599" s="238"/>
      <c r="N599" s="239"/>
      <c r="O599" s="240"/>
      <c r="P599" s="109"/>
      <c r="Q599" s="110"/>
      <c r="R599" s="110"/>
      <c r="S599" s="111"/>
      <c r="T599" s="94"/>
      <c r="U599" s="3"/>
      <c r="AN599" s="3"/>
      <c r="AO599" s="3"/>
    </row>
    <row r="600" spans="1:41" ht="18" customHeight="1" x14ac:dyDescent="0.25">
      <c r="A600" s="33"/>
      <c r="B600" s="327" t="s">
        <v>108</v>
      </c>
      <c r="C600" s="327"/>
      <c r="D600" s="327"/>
      <c r="E600" s="327"/>
      <c r="F600" s="327"/>
      <c r="G600" s="327"/>
      <c r="H600" s="327"/>
      <c r="I600" s="327"/>
      <c r="J600" s="327"/>
      <c r="K600" s="327"/>
      <c r="L600" s="112">
        <f>SUM(L582:L595)</f>
        <v>67</v>
      </c>
      <c r="M600" s="113">
        <f>IF(L591=0,"",L591/B582)</f>
        <v>0.67901234567901236</v>
      </c>
      <c r="N600" s="113">
        <f>IF(L600=0,"",L600/B582)</f>
        <v>0.8271604938271605</v>
      </c>
      <c r="O600" s="113">
        <f>IF(L591=0,"",N600-M600)</f>
        <v>0.14814814814814814</v>
      </c>
      <c r="P600" s="5"/>
      <c r="Q600" s="25"/>
      <c r="R600" s="24"/>
      <c r="S600" s="5"/>
      <c r="T600" s="94"/>
      <c r="U600" s="3"/>
      <c r="AN600" s="3"/>
      <c r="AO600" s="3"/>
    </row>
    <row r="601" spans="1:41" ht="12.75" customHeight="1" x14ac:dyDescent="0.2">
      <c r="M601" s="5"/>
      <c r="N601" s="5"/>
      <c r="O601" s="5"/>
      <c r="P601" s="5"/>
      <c r="Q601" s="6"/>
      <c r="R601" s="6"/>
      <c r="S601" s="5"/>
      <c r="U601" s="3"/>
      <c r="AN601" s="3"/>
      <c r="AO601" s="3"/>
    </row>
    <row r="602" spans="1:41" ht="12.75" customHeight="1" x14ac:dyDescent="0.2">
      <c r="M602" s="5"/>
      <c r="N602" s="5"/>
      <c r="P602" s="5"/>
      <c r="Q602" s="6"/>
      <c r="R602" s="6"/>
      <c r="S602" s="5"/>
      <c r="AN602" s="3"/>
      <c r="AO602" s="3"/>
    </row>
    <row r="603" spans="1:41" ht="26.25" customHeight="1" x14ac:dyDescent="0.4">
      <c r="A603" s="205"/>
      <c r="B603" s="318" t="s">
        <v>96</v>
      </c>
      <c r="C603" s="318"/>
      <c r="D603" s="318"/>
      <c r="E603" s="318"/>
      <c r="F603" s="318"/>
      <c r="G603" s="318"/>
      <c r="H603" s="318"/>
      <c r="I603" s="318"/>
      <c r="J603" s="318"/>
      <c r="K603" s="318"/>
      <c r="L603" s="201" t="s">
        <v>66</v>
      </c>
      <c r="M603" s="5"/>
      <c r="N603" s="5"/>
      <c r="O603" s="25"/>
      <c r="P603" s="5"/>
      <c r="Q603" s="25"/>
      <c r="R603" s="25"/>
      <c r="S603" s="25"/>
      <c r="AN603" s="3"/>
      <c r="AO603" s="3"/>
    </row>
    <row r="604" spans="1:41" ht="20.25" customHeight="1" x14ac:dyDescent="0.2">
      <c r="A604" s="309" t="s">
        <v>9</v>
      </c>
      <c r="B604" s="311" t="s">
        <v>97</v>
      </c>
      <c r="C604" s="312"/>
      <c r="D604" s="312"/>
      <c r="E604" s="312"/>
      <c r="F604" s="312"/>
      <c r="G604" s="312"/>
      <c r="H604" s="312"/>
      <c r="I604" s="312"/>
      <c r="J604" s="312"/>
      <c r="K604" s="313"/>
      <c r="L604" s="314" t="s">
        <v>10</v>
      </c>
      <c r="M604" s="307" t="s">
        <v>2</v>
      </c>
      <c r="N604" s="307" t="s">
        <v>3</v>
      </c>
      <c r="O604" s="316" t="s">
        <v>4</v>
      </c>
      <c r="P604" s="307" t="s">
        <v>5</v>
      </c>
      <c r="Q604" s="317" t="s">
        <v>6</v>
      </c>
      <c r="R604" s="317" t="s">
        <v>7</v>
      </c>
      <c r="S604" s="307" t="s">
        <v>8</v>
      </c>
      <c r="AN604" s="3"/>
      <c r="AO604" s="3"/>
    </row>
    <row r="605" spans="1:41" ht="15.75" customHeight="1" x14ac:dyDescent="0.25">
      <c r="A605" s="310"/>
      <c r="B605" s="79" t="s">
        <v>98</v>
      </c>
      <c r="C605" s="79" t="s">
        <v>99</v>
      </c>
      <c r="D605" s="79" t="s">
        <v>100</v>
      </c>
      <c r="E605" s="79" t="s">
        <v>101</v>
      </c>
      <c r="F605" s="79" t="s">
        <v>102</v>
      </c>
      <c r="G605" s="79" t="s">
        <v>103</v>
      </c>
      <c r="H605" s="79" t="s">
        <v>104</v>
      </c>
      <c r="I605" s="79" t="s">
        <v>105</v>
      </c>
      <c r="J605" s="79" t="s">
        <v>106</v>
      </c>
      <c r="K605" s="221" t="s">
        <v>107</v>
      </c>
      <c r="L605" s="315"/>
      <c r="M605" s="308"/>
      <c r="N605" s="308"/>
      <c r="O605" s="308"/>
      <c r="P605" s="308"/>
      <c r="Q605" s="308"/>
      <c r="R605" s="308"/>
      <c r="S605" s="308"/>
      <c r="AN605" s="3"/>
      <c r="AO605" s="3"/>
    </row>
    <row r="606" spans="1:41" ht="15.75" customHeight="1" x14ac:dyDescent="0.25">
      <c r="A606" s="79">
        <v>1002</v>
      </c>
      <c r="B606" s="80">
        <v>81</v>
      </c>
      <c r="C606" s="80"/>
      <c r="D606" s="80"/>
      <c r="E606" s="80"/>
      <c r="F606" s="80"/>
      <c r="G606" s="80"/>
      <c r="H606" s="80"/>
      <c r="I606" s="80"/>
      <c r="J606" s="80"/>
      <c r="K606" s="195"/>
      <c r="L606" s="116"/>
      <c r="M606" s="232"/>
      <c r="N606" s="233"/>
      <c r="O606" s="234"/>
      <c r="P606" s="242"/>
      <c r="Q606" s="85">
        <f>B606</f>
        <v>81</v>
      </c>
      <c r="R606" s="243"/>
      <c r="S606" s="242"/>
      <c r="AN606" s="3"/>
      <c r="AO606" s="3"/>
    </row>
    <row r="607" spans="1:41" ht="15.75" customHeight="1" x14ac:dyDescent="0.25">
      <c r="A607" s="79">
        <v>1101</v>
      </c>
      <c r="B607" s="80"/>
      <c r="C607" s="80">
        <v>79</v>
      </c>
      <c r="D607" s="80"/>
      <c r="E607" s="80"/>
      <c r="F607" s="80"/>
      <c r="G607" s="80"/>
      <c r="H607" s="80"/>
      <c r="I607" s="80"/>
      <c r="J607" s="80"/>
      <c r="K607" s="195"/>
      <c r="L607" s="116"/>
      <c r="M607" s="235"/>
      <c r="N607" s="134"/>
      <c r="O607" s="236"/>
      <c r="P607" s="90">
        <f>IF(C607=0,"",C607/B606)</f>
        <v>0.97530864197530864</v>
      </c>
      <c r="Q607" s="91">
        <v>80</v>
      </c>
      <c r="R607" s="241">
        <f t="shared" ref="R607:R615" si="94">IF(Q607=0,"",Q607/Q606)</f>
        <v>0.98765432098765427</v>
      </c>
      <c r="S607" s="241">
        <f t="shared" ref="S607:S615" si="95">IF(Q607=0,"",100%-R607)</f>
        <v>1.2345679012345734E-2</v>
      </c>
      <c r="AN607" s="3"/>
      <c r="AO607" s="3"/>
    </row>
    <row r="608" spans="1:41" ht="15.75" customHeight="1" x14ac:dyDescent="0.25">
      <c r="A608" s="79">
        <v>1102</v>
      </c>
      <c r="B608" s="80"/>
      <c r="C608" s="80"/>
      <c r="D608" s="80">
        <v>77</v>
      </c>
      <c r="E608" s="80"/>
      <c r="F608" s="80"/>
      <c r="G608" s="80"/>
      <c r="H608" s="80"/>
      <c r="I608" s="80"/>
      <c r="J608" s="80"/>
      <c r="K608" s="195"/>
      <c r="L608" s="116"/>
      <c r="M608" s="235"/>
      <c r="N608" s="134"/>
      <c r="O608" s="236"/>
      <c r="P608" s="90">
        <f>IF(D608=0,"",D608/C607)</f>
        <v>0.97468354430379744</v>
      </c>
      <c r="Q608" s="91">
        <v>77</v>
      </c>
      <c r="R608" s="241">
        <f t="shared" si="94"/>
        <v>0.96250000000000002</v>
      </c>
      <c r="S608" s="241">
        <f t="shared" si="95"/>
        <v>3.7499999999999978E-2</v>
      </c>
      <c r="T608" s="93">
        <f>Q608/Q606</f>
        <v>0.95061728395061729</v>
      </c>
      <c r="AN608" s="3"/>
      <c r="AO608" s="3"/>
    </row>
    <row r="609" spans="1:41" ht="15.75" customHeight="1" x14ac:dyDescent="0.25">
      <c r="A609" s="79">
        <v>1201</v>
      </c>
      <c r="B609" s="80"/>
      <c r="C609" s="80"/>
      <c r="D609" s="80"/>
      <c r="E609" s="80">
        <v>76</v>
      </c>
      <c r="F609" s="80"/>
      <c r="G609" s="80"/>
      <c r="H609" s="80"/>
      <c r="I609" s="80"/>
      <c r="J609" s="80"/>
      <c r="K609" s="195"/>
      <c r="L609" s="116"/>
      <c r="M609" s="235"/>
      <c r="N609" s="134"/>
      <c r="O609" s="236"/>
      <c r="P609" s="90">
        <f>IF(E609=0,"",E609/D608)</f>
        <v>0.98701298701298701</v>
      </c>
      <c r="Q609" s="91">
        <v>77</v>
      </c>
      <c r="R609" s="241">
        <f t="shared" si="94"/>
        <v>1</v>
      </c>
      <c r="S609" s="241">
        <f t="shared" si="95"/>
        <v>0</v>
      </c>
      <c r="T609" s="94"/>
      <c r="AN609" s="3"/>
      <c r="AO609" s="3"/>
    </row>
    <row r="610" spans="1:41" ht="15.75" customHeight="1" x14ac:dyDescent="0.25">
      <c r="A610" s="79">
        <v>1202</v>
      </c>
      <c r="B610" s="80"/>
      <c r="C610" s="80"/>
      <c r="D610" s="80"/>
      <c r="E610" s="80"/>
      <c r="F610" s="80">
        <v>69</v>
      </c>
      <c r="G610" s="80"/>
      <c r="H610" s="80"/>
      <c r="I610" s="80"/>
      <c r="J610" s="80"/>
      <c r="K610" s="195"/>
      <c r="L610" s="116"/>
      <c r="M610" s="235"/>
      <c r="N610" s="134"/>
      <c r="O610" s="236"/>
      <c r="P610" s="90">
        <f>IF(F610=0,"",F610/E609)</f>
        <v>0.90789473684210531</v>
      </c>
      <c r="Q610" s="91">
        <v>77</v>
      </c>
      <c r="R610" s="241">
        <f t="shared" si="94"/>
        <v>1</v>
      </c>
      <c r="S610" s="241">
        <f t="shared" si="95"/>
        <v>0</v>
      </c>
      <c r="T610" s="94"/>
      <c r="AN610" s="3"/>
      <c r="AO610" s="3"/>
    </row>
    <row r="611" spans="1:41" ht="15.75" customHeight="1" x14ac:dyDescent="0.25">
      <c r="A611" s="79">
        <v>1301</v>
      </c>
      <c r="B611" s="80"/>
      <c r="C611" s="80"/>
      <c r="D611" s="80"/>
      <c r="E611" s="80"/>
      <c r="F611" s="80"/>
      <c r="G611" s="80">
        <v>69</v>
      </c>
      <c r="H611" s="80"/>
      <c r="I611" s="80"/>
      <c r="J611" s="80"/>
      <c r="K611" s="195"/>
      <c r="L611" s="116"/>
      <c r="M611" s="235"/>
      <c r="N611" s="134"/>
      <c r="O611" s="236"/>
      <c r="P611" s="90">
        <f>IF(G611=0,"",G611/F610)</f>
        <v>1</v>
      </c>
      <c r="Q611" s="91">
        <v>77</v>
      </c>
      <c r="R611" s="241">
        <f t="shared" si="94"/>
        <v>1</v>
      </c>
      <c r="S611" s="241">
        <f t="shared" si="95"/>
        <v>0</v>
      </c>
      <c r="T611" s="94"/>
      <c r="AN611" s="3"/>
      <c r="AO611" s="3"/>
    </row>
    <row r="612" spans="1:41" ht="15.75" customHeight="1" x14ac:dyDescent="0.25">
      <c r="A612" s="79">
        <v>1302</v>
      </c>
      <c r="B612" s="80"/>
      <c r="C612" s="80"/>
      <c r="D612" s="80"/>
      <c r="E612" s="80"/>
      <c r="F612" s="80"/>
      <c r="G612" s="80"/>
      <c r="H612" s="80">
        <v>69</v>
      </c>
      <c r="I612" s="80"/>
      <c r="J612" s="80"/>
      <c r="K612" s="195"/>
      <c r="L612" s="116"/>
      <c r="M612" s="235"/>
      <c r="N612" s="134"/>
      <c r="O612" s="236"/>
      <c r="P612" s="90">
        <f>IF(H612=0,"",H612/G611)</f>
        <v>1</v>
      </c>
      <c r="Q612" s="91">
        <v>77</v>
      </c>
      <c r="R612" s="241">
        <f t="shared" si="94"/>
        <v>1</v>
      </c>
      <c r="S612" s="241">
        <f t="shared" si="95"/>
        <v>0</v>
      </c>
      <c r="T612" s="94"/>
      <c r="AN612" s="3"/>
      <c r="AO612" s="3"/>
    </row>
    <row r="613" spans="1:41" ht="15.75" customHeight="1" x14ac:dyDescent="0.25">
      <c r="A613" s="79">
        <v>1401</v>
      </c>
      <c r="B613" s="80"/>
      <c r="C613" s="80"/>
      <c r="D613" s="80"/>
      <c r="E613" s="80"/>
      <c r="F613" s="80"/>
      <c r="G613" s="80"/>
      <c r="H613" s="80"/>
      <c r="I613" s="80">
        <v>69</v>
      </c>
      <c r="J613" s="80"/>
      <c r="K613" s="195"/>
      <c r="L613" s="116"/>
      <c r="M613" s="235"/>
      <c r="N613" s="134"/>
      <c r="O613" s="236"/>
      <c r="P613" s="90">
        <f>IF(I613=0,"",I613/H612)</f>
        <v>1</v>
      </c>
      <c r="Q613" s="91">
        <v>77</v>
      </c>
      <c r="R613" s="241">
        <f t="shared" si="94"/>
        <v>1</v>
      </c>
      <c r="S613" s="241">
        <f t="shared" si="95"/>
        <v>0</v>
      </c>
      <c r="T613" s="94"/>
      <c r="AN613" s="3"/>
      <c r="AO613" s="3"/>
    </row>
    <row r="614" spans="1:41" ht="15.75" customHeight="1" x14ac:dyDescent="0.25">
      <c r="A614" s="79">
        <v>1402</v>
      </c>
      <c r="B614" s="80"/>
      <c r="C614" s="80"/>
      <c r="D614" s="80"/>
      <c r="E614" s="80"/>
      <c r="F614" s="80"/>
      <c r="G614" s="80"/>
      <c r="H614" s="80"/>
      <c r="I614" s="80"/>
      <c r="J614" s="80">
        <v>69</v>
      </c>
      <c r="K614" s="195"/>
      <c r="L614" s="116">
        <v>1</v>
      </c>
      <c r="M614" s="235"/>
      <c r="N614" s="134"/>
      <c r="O614" s="236"/>
      <c r="P614" s="90">
        <f>IF(J614=0,"",J614/I613)</f>
        <v>1</v>
      </c>
      <c r="Q614" s="91">
        <v>73</v>
      </c>
      <c r="R614" s="241">
        <f t="shared" si="94"/>
        <v>0.94805194805194803</v>
      </c>
      <c r="S614" s="241">
        <f t="shared" si="95"/>
        <v>5.1948051948051965E-2</v>
      </c>
      <c r="T614" s="94"/>
      <c r="AN614" s="3"/>
      <c r="AO614" s="3"/>
    </row>
    <row r="615" spans="1:41" ht="15.75" customHeight="1" x14ac:dyDescent="0.25">
      <c r="A615" s="79">
        <v>1501</v>
      </c>
      <c r="B615" s="80"/>
      <c r="C615" s="80"/>
      <c r="D615" s="80"/>
      <c r="E615" s="80"/>
      <c r="F615" s="80"/>
      <c r="G615" s="80"/>
      <c r="H615" s="80"/>
      <c r="I615" s="80"/>
      <c r="J615" s="80"/>
      <c r="K615" s="195">
        <v>69</v>
      </c>
      <c r="L615" s="116">
        <v>65</v>
      </c>
      <c r="M615" s="235"/>
      <c r="N615" s="134"/>
      <c r="O615" s="236"/>
      <c r="P615" s="90">
        <f>IF(K615=0,"",K615/J614)</f>
        <v>1</v>
      </c>
      <c r="Q615" s="91">
        <v>72</v>
      </c>
      <c r="R615" s="241">
        <f t="shared" si="94"/>
        <v>0.98630136986301364</v>
      </c>
      <c r="S615" s="241">
        <f t="shared" si="95"/>
        <v>1.3698630136986356E-2</v>
      </c>
      <c r="T615" s="94"/>
      <c r="AN615" s="3"/>
      <c r="AO615" s="3"/>
    </row>
    <row r="616" spans="1:41" ht="15.75" customHeight="1" x14ac:dyDescent="0.25">
      <c r="A616" s="79">
        <v>1502</v>
      </c>
      <c r="B616" s="80"/>
      <c r="C616" s="80"/>
      <c r="D616" s="80"/>
      <c r="E616" s="80"/>
      <c r="F616" s="80"/>
      <c r="G616" s="80"/>
      <c r="H616" s="80"/>
      <c r="I616" s="80"/>
      <c r="J616" s="80"/>
      <c r="K616" s="195">
        <v>3</v>
      </c>
      <c r="L616" s="116">
        <v>2</v>
      </c>
      <c r="M616" s="235"/>
      <c r="N616" s="134"/>
      <c r="O616" s="237"/>
      <c r="P616" s="244"/>
      <c r="Q616" s="96">
        <v>6</v>
      </c>
      <c r="R616" s="245"/>
      <c r="S616" s="244"/>
      <c r="T616" s="94"/>
      <c r="AN616" s="3"/>
      <c r="AO616" s="3"/>
    </row>
    <row r="617" spans="1:41" ht="15.75" customHeight="1" x14ac:dyDescent="0.25">
      <c r="A617" s="79">
        <v>1601</v>
      </c>
      <c r="B617" s="80"/>
      <c r="C617" s="80"/>
      <c r="D617" s="80"/>
      <c r="E617" s="80"/>
      <c r="F617" s="80"/>
      <c r="G617" s="80"/>
      <c r="H617" s="80"/>
      <c r="I617" s="80"/>
      <c r="J617" s="80"/>
      <c r="K617" s="195">
        <v>3</v>
      </c>
      <c r="L617" s="116">
        <v>3</v>
      </c>
      <c r="M617" s="235"/>
      <c r="N617" s="134"/>
      <c r="O617" s="237"/>
      <c r="P617" s="246"/>
      <c r="Q617" s="96">
        <v>4</v>
      </c>
      <c r="R617" s="247"/>
      <c r="S617" s="246"/>
      <c r="T617" s="94"/>
      <c r="AN617" s="3"/>
      <c r="AO617" s="3"/>
    </row>
    <row r="618" spans="1:41" ht="15.75" customHeight="1" x14ac:dyDescent="0.25">
      <c r="A618" s="79">
        <v>1602</v>
      </c>
      <c r="B618" s="80"/>
      <c r="C618" s="80"/>
      <c r="D618" s="80"/>
      <c r="E618" s="80"/>
      <c r="F618" s="80"/>
      <c r="G618" s="80"/>
      <c r="H618" s="80"/>
      <c r="I618" s="80"/>
      <c r="J618" s="80"/>
      <c r="K618" s="195">
        <v>1</v>
      </c>
      <c r="L618" s="116">
        <v>1</v>
      </c>
      <c r="M618" s="235"/>
      <c r="N618" s="134"/>
      <c r="O618" s="237"/>
      <c r="P618" s="246"/>
      <c r="Q618" s="96">
        <v>2</v>
      </c>
      <c r="R618" s="247"/>
      <c r="S618" s="246"/>
      <c r="T618" s="94"/>
      <c r="AN618" s="3"/>
      <c r="AO618" s="3"/>
    </row>
    <row r="619" spans="1:41" ht="15.75" customHeight="1" x14ac:dyDescent="0.25">
      <c r="A619" s="79">
        <v>1701</v>
      </c>
      <c r="B619" s="80"/>
      <c r="C619" s="80"/>
      <c r="D619" s="80"/>
      <c r="E619" s="80"/>
      <c r="F619" s="80"/>
      <c r="G619" s="80"/>
      <c r="H619" s="80"/>
      <c r="I619" s="80"/>
      <c r="J619" s="80"/>
      <c r="K619" s="195">
        <v>1</v>
      </c>
      <c r="L619" s="116"/>
      <c r="M619" s="235"/>
      <c r="N619" s="134"/>
      <c r="O619" s="237"/>
      <c r="P619" s="246"/>
      <c r="Q619" s="91">
        <v>2</v>
      </c>
      <c r="R619" s="247"/>
      <c r="S619" s="246"/>
      <c r="T619" s="94"/>
      <c r="AN619" s="3"/>
      <c r="AO619" s="3"/>
    </row>
    <row r="620" spans="1:41" ht="15.75" customHeight="1" x14ac:dyDescent="0.25">
      <c r="A620" s="79">
        <v>1702</v>
      </c>
      <c r="B620" s="80"/>
      <c r="C620" s="80"/>
      <c r="D620" s="80"/>
      <c r="E620" s="80"/>
      <c r="F620" s="80"/>
      <c r="G620" s="80"/>
      <c r="H620" s="80"/>
      <c r="I620" s="80"/>
      <c r="J620" s="80"/>
      <c r="K620" s="195"/>
      <c r="L620" s="116"/>
      <c r="M620" s="235"/>
      <c r="N620" s="134"/>
      <c r="O620" s="237"/>
      <c r="P620" s="228" t="s">
        <v>80</v>
      </c>
      <c r="Q620" s="102">
        <v>72</v>
      </c>
      <c r="R620" s="103">
        <f>L623</f>
        <v>72</v>
      </c>
      <c r="S620" s="230" t="s">
        <v>10</v>
      </c>
      <c r="T620" s="94"/>
      <c r="AN620" s="3"/>
      <c r="AO620" s="3"/>
    </row>
    <row r="621" spans="1:41" ht="15.75" customHeight="1" x14ac:dyDescent="0.25">
      <c r="A621" s="79">
        <v>1801</v>
      </c>
      <c r="B621" s="80"/>
      <c r="C621" s="80"/>
      <c r="D621" s="80"/>
      <c r="E621" s="80"/>
      <c r="F621" s="80"/>
      <c r="G621" s="80"/>
      <c r="H621" s="80"/>
      <c r="I621" s="80"/>
      <c r="J621" s="80"/>
      <c r="K621" s="195"/>
      <c r="L621" s="116"/>
      <c r="M621" s="235"/>
      <c r="N621" s="134"/>
      <c r="O621" s="237"/>
      <c r="P621" s="229" t="s">
        <v>81</v>
      </c>
      <c r="Q621" s="104">
        <f>IF(Q620/B606=0,"",Q620/B606)</f>
        <v>0.88888888888888884</v>
      </c>
      <c r="R621" s="105">
        <f>IF(Q620/R620=0,"",Q620/R620)</f>
        <v>1</v>
      </c>
      <c r="S621" s="231" t="s">
        <v>82</v>
      </c>
      <c r="T621" s="94"/>
      <c r="AN621" s="3"/>
      <c r="AO621" s="3"/>
    </row>
    <row r="622" spans="1:41" ht="15.75" customHeight="1" x14ac:dyDescent="0.25">
      <c r="A622" s="79">
        <v>1802</v>
      </c>
      <c r="B622" s="80"/>
      <c r="C622" s="80"/>
      <c r="D622" s="80"/>
      <c r="E622" s="80"/>
      <c r="F622" s="80"/>
      <c r="G622" s="80"/>
      <c r="H622" s="80"/>
      <c r="I622" s="80"/>
      <c r="J622" s="80"/>
      <c r="K622" s="195"/>
      <c r="L622" s="116"/>
      <c r="M622" s="238"/>
      <c r="N622" s="239"/>
      <c r="O622" s="240"/>
      <c r="P622" s="109"/>
      <c r="Q622" s="110"/>
      <c r="R622" s="110"/>
      <c r="S622" s="111"/>
      <c r="T622" s="94"/>
      <c r="AN622" s="3"/>
      <c r="AO622" s="3"/>
    </row>
    <row r="623" spans="1:41" ht="18" customHeight="1" x14ac:dyDescent="0.25">
      <c r="A623" s="33"/>
      <c r="B623" s="327" t="s">
        <v>108</v>
      </c>
      <c r="C623" s="327"/>
      <c r="D623" s="327"/>
      <c r="E623" s="327"/>
      <c r="F623" s="327"/>
      <c r="G623" s="327"/>
      <c r="H623" s="327"/>
      <c r="I623" s="327"/>
      <c r="J623" s="327"/>
      <c r="K623" s="327"/>
      <c r="L623" s="112">
        <f>SUM(L606:L619)</f>
        <v>72</v>
      </c>
      <c r="M623" s="113">
        <f>IF(SUM(L614:L615)=0,"",SUM(L614:L615)/B606)</f>
        <v>0.81481481481481477</v>
      </c>
      <c r="N623" s="113">
        <f>IF(L623=0,"",L623/B606)</f>
        <v>0.88888888888888884</v>
      </c>
      <c r="O623" s="113">
        <f>IF(L614=0,"",N623-M623)</f>
        <v>7.407407407407407E-2</v>
      </c>
      <c r="P623" s="5"/>
      <c r="Q623" s="25"/>
      <c r="R623" s="24"/>
      <c r="S623" s="5"/>
      <c r="T623" s="94"/>
      <c r="AN623" s="3"/>
      <c r="AO623" s="3"/>
    </row>
    <row r="624" spans="1:41" ht="12.75" customHeight="1" x14ac:dyDescent="0.2">
      <c r="M624" s="5"/>
      <c r="N624" s="5"/>
      <c r="P624" s="5"/>
      <c r="Q624" s="6"/>
      <c r="R624" s="6"/>
      <c r="S624" s="5"/>
      <c r="AN624" s="3"/>
      <c r="AO624" s="3"/>
    </row>
    <row r="625" spans="1:41" ht="12.75" customHeight="1" x14ac:dyDescent="0.2">
      <c r="M625" s="5"/>
      <c r="N625" s="5"/>
      <c r="P625" s="5"/>
      <c r="Q625" s="6"/>
      <c r="R625" s="6"/>
      <c r="S625" s="5"/>
      <c r="AN625" s="3"/>
      <c r="AO625" s="3"/>
    </row>
    <row r="626" spans="1:41" ht="26.25" customHeight="1" x14ac:dyDescent="0.4">
      <c r="A626" s="205"/>
      <c r="B626" s="318" t="s">
        <v>96</v>
      </c>
      <c r="C626" s="318"/>
      <c r="D626" s="318"/>
      <c r="E626" s="318"/>
      <c r="F626" s="318"/>
      <c r="G626" s="318"/>
      <c r="H626" s="318"/>
      <c r="I626" s="318"/>
      <c r="J626" s="318"/>
      <c r="K626" s="318"/>
      <c r="L626" s="201" t="s">
        <v>71</v>
      </c>
      <c r="M626" s="5"/>
      <c r="N626" s="5"/>
      <c r="O626" s="25"/>
      <c r="P626" s="5"/>
      <c r="Q626" s="25"/>
      <c r="R626" s="25"/>
      <c r="S626" s="25"/>
      <c r="AN626" s="3"/>
      <c r="AO626" s="3"/>
    </row>
    <row r="627" spans="1:41" ht="20.25" customHeight="1" x14ac:dyDescent="0.2">
      <c r="A627" s="309" t="s">
        <v>9</v>
      </c>
      <c r="B627" s="311" t="s">
        <v>97</v>
      </c>
      <c r="C627" s="312"/>
      <c r="D627" s="312"/>
      <c r="E627" s="312"/>
      <c r="F627" s="312"/>
      <c r="G627" s="312"/>
      <c r="H627" s="312"/>
      <c r="I627" s="312"/>
      <c r="J627" s="312"/>
      <c r="K627" s="313"/>
      <c r="L627" s="314" t="s">
        <v>10</v>
      </c>
      <c r="M627" s="307" t="s">
        <v>2</v>
      </c>
      <c r="N627" s="307" t="s">
        <v>3</v>
      </c>
      <c r="O627" s="316" t="s">
        <v>4</v>
      </c>
      <c r="P627" s="307" t="s">
        <v>5</v>
      </c>
      <c r="Q627" s="317" t="s">
        <v>6</v>
      </c>
      <c r="R627" s="317" t="s">
        <v>7</v>
      </c>
      <c r="S627" s="307" t="s">
        <v>8</v>
      </c>
      <c r="AN627" s="3"/>
      <c r="AO627" s="3"/>
    </row>
    <row r="628" spans="1:41" ht="15.75" customHeight="1" x14ac:dyDescent="0.25">
      <c r="A628" s="310"/>
      <c r="B628" s="79" t="s">
        <v>98</v>
      </c>
      <c r="C628" s="79" t="s">
        <v>99</v>
      </c>
      <c r="D628" s="79" t="s">
        <v>100</v>
      </c>
      <c r="E628" s="79" t="s">
        <v>101</v>
      </c>
      <c r="F628" s="79" t="s">
        <v>102</v>
      </c>
      <c r="G628" s="79" t="s">
        <v>103</v>
      </c>
      <c r="H628" s="79" t="s">
        <v>104</v>
      </c>
      <c r="I628" s="79" t="s">
        <v>105</v>
      </c>
      <c r="J628" s="79" t="s">
        <v>106</v>
      </c>
      <c r="K628" s="221" t="s">
        <v>107</v>
      </c>
      <c r="L628" s="315"/>
      <c r="M628" s="308"/>
      <c r="N628" s="308"/>
      <c r="O628" s="308"/>
      <c r="P628" s="308"/>
      <c r="Q628" s="308"/>
      <c r="R628" s="308"/>
      <c r="S628" s="308"/>
      <c r="AN628" s="3"/>
      <c r="AO628" s="3"/>
    </row>
    <row r="629" spans="1:41" ht="15.75" customHeight="1" x14ac:dyDescent="0.25">
      <c r="A629" s="79">
        <v>1101</v>
      </c>
      <c r="B629" s="80">
        <v>86</v>
      </c>
      <c r="C629" s="80"/>
      <c r="D629" s="80"/>
      <c r="E629" s="80"/>
      <c r="F629" s="80"/>
      <c r="G629" s="80"/>
      <c r="H629" s="80"/>
      <c r="I629" s="80"/>
      <c r="J629" s="80"/>
      <c r="K629" s="195"/>
      <c r="L629" s="116"/>
      <c r="M629" s="232"/>
      <c r="N629" s="233"/>
      <c r="O629" s="234"/>
      <c r="P629" s="242"/>
      <c r="Q629" s="85">
        <f>B629</f>
        <v>86</v>
      </c>
      <c r="R629" s="243"/>
      <c r="S629" s="242"/>
      <c r="AN629" s="3"/>
      <c r="AO629" s="3"/>
    </row>
    <row r="630" spans="1:41" ht="15.75" customHeight="1" x14ac:dyDescent="0.25">
      <c r="A630" s="79">
        <v>1102</v>
      </c>
      <c r="B630" s="80"/>
      <c r="C630" s="80">
        <v>79</v>
      </c>
      <c r="D630" s="80"/>
      <c r="E630" s="80"/>
      <c r="F630" s="80"/>
      <c r="G630" s="80"/>
      <c r="H630" s="80"/>
      <c r="I630" s="80"/>
      <c r="J630" s="80"/>
      <c r="K630" s="195"/>
      <c r="L630" s="116"/>
      <c r="M630" s="235"/>
      <c r="N630" s="134"/>
      <c r="O630" s="236"/>
      <c r="P630" s="90">
        <f>IF(C630=0,"",C630/B629)</f>
        <v>0.91860465116279066</v>
      </c>
      <c r="Q630" s="91">
        <v>79</v>
      </c>
      <c r="R630" s="241">
        <f t="shared" ref="R630:R637" si="96">IF(Q630=0,"",Q630/Q629)</f>
        <v>0.91860465116279066</v>
      </c>
      <c r="S630" s="241">
        <f t="shared" ref="S630:S637" si="97">IF(Q630=0,"",100%-R630)</f>
        <v>8.1395348837209336E-2</v>
      </c>
      <c r="AN630" s="3"/>
      <c r="AO630" s="3"/>
    </row>
    <row r="631" spans="1:41" ht="15.75" customHeight="1" x14ac:dyDescent="0.25">
      <c r="A631" s="79">
        <v>1201</v>
      </c>
      <c r="B631" s="80"/>
      <c r="C631" s="80"/>
      <c r="D631" s="80">
        <v>72</v>
      </c>
      <c r="E631" s="80"/>
      <c r="F631" s="80"/>
      <c r="G631" s="80"/>
      <c r="H631" s="80"/>
      <c r="I631" s="80"/>
      <c r="J631" s="80"/>
      <c r="K631" s="195"/>
      <c r="L631" s="116"/>
      <c r="M631" s="235"/>
      <c r="N631" s="134"/>
      <c r="O631" s="236"/>
      <c r="P631" s="90">
        <f>IF(D631=0,"",D631/C630)</f>
        <v>0.91139240506329111</v>
      </c>
      <c r="Q631" s="91">
        <v>76</v>
      </c>
      <c r="R631" s="241">
        <f t="shared" si="96"/>
        <v>0.96202531645569622</v>
      </c>
      <c r="S631" s="241">
        <f t="shared" si="97"/>
        <v>3.7974683544303778E-2</v>
      </c>
      <c r="T631" s="93">
        <f>Q631/Q629</f>
        <v>0.88372093023255816</v>
      </c>
      <c r="AN631" s="3"/>
      <c r="AO631" s="3"/>
    </row>
    <row r="632" spans="1:41" ht="15.75" customHeight="1" x14ac:dyDescent="0.25">
      <c r="A632" s="79">
        <v>1202</v>
      </c>
      <c r="B632" s="80"/>
      <c r="C632" s="80"/>
      <c r="D632" s="80"/>
      <c r="E632" s="80">
        <v>72</v>
      </c>
      <c r="F632" s="80"/>
      <c r="G632" s="80"/>
      <c r="H632" s="80"/>
      <c r="I632" s="80"/>
      <c r="J632" s="80"/>
      <c r="K632" s="195"/>
      <c r="L632" s="116"/>
      <c r="M632" s="235"/>
      <c r="N632" s="134"/>
      <c r="O632" s="236"/>
      <c r="P632" s="90">
        <f>IF(E632=0,"",E632/D631)</f>
        <v>1</v>
      </c>
      <c r="Q632" s="91">
        <v>76</v>
      </c>
      <c r="R632" s="241">
        <f t="shared" si="96"/>
        <v>1</v>
      </c>
      <c r="S632" s="241">
        <f t="shared" si="97"/>
        <v>0</v>
      </c>
      <c r="T632" s="94"/>
      <c r="AN632" s="3"/>
      <c r="AO632" s="3"/>
    </row>
    <row r="633" spans="1:41" ht="15.75" customHeight="1" x14ac:dyDescent="0.25">
      <c r="A633" s="79">
        <v>1301</v>
      </c>
      <c r="B633" s="80"/>
      <c r="C633" s="80"/>
      <c r="D633" s="80"/>
      <c r="E633" s="80"/>
      <c r="F633" s="80">
        <v>70</v>
      </c>
      <c r="G633" s="80"/>
      <c r="H633" s="80"/>
      <c r="I633" s="80"/>
      <c r="J633" s="80"/>
      <c r="K633" s="195"/>
      <c r="L633" s="116"/>
      <c r="M633" s="235"/>
      <c r="N633" s="134"/>
      <c r="O633" s="236"/>
      <c r="P633" s="90">
        <f>IF(F633=0,"",F633/E632)</f>
        <v>0.97222222222222221</v>
      </c>
      <c r="Q633" s="91">
        <v>76</v>
      </c>
      <c r="R633" s="241">
        <f t="shared" si="96"/>
        <v>1</v>
      </c>
      <c r="S633" s="241">
        <f t="shared" si="97"/>
        <v>0</v>
      </c>
      <c r="T633" s="94"/>
      <c r="AN633" s="3"/>
      <c r="AO633" s="3"/>
    </row>
    <row r="634" spans="1:41" ht="15.75" customHeight="1" x14ac:dyDescent="0.25">
      <c r="A634" s="79">
        <v>1302</v>
      </c>
      <c r="B634" s="80"/>
      <c r="C634" s="80"/>
      <c r="D634" s="80"/>
      <c r="E634" s="80"/>
      <c r="F634" s="80"/>
      <c r="G634" s="80">
        <v>66</v>
      </c>
      <c r="H634" s="80"/>
      <c r="I634" s="80"/>
      <c r="J634" s="80"/>
      <c r="K634" s="195"/>
      <c r="L634" s="116"/>
      <c r="M634" s="235"/>
      <c r="N634" s="134"/>
      <c r="O634" s="236"/>
      <c r="P634" s="90">
        <f>IF(G634=0,"",G634/F633)</f>
        <v>0.94285714285714284</v>
      </c>
      <c r="Q634" s="91">
        <v>72</v>
      </c>
      <c r="R634" s="241">
        <f t="shared" si="96"/>
        <v>0.94736842105263153</v>
      </c>
      <c r="S634" s="241">
        <f t="shared" si="97"/>
        <v>5.2631578947368474E-2</v>
      </c>
      <c r="T634" s="94"/>
      <c r="AN634" s="3"/>
      <c r="AO634" s="3"/>
    </row>
    <row r="635" spans="1:41" ht="15.75" customHeight="1" x14ac:dyDescent="0.25">
      <c r="A635" s="79">
        <v>1401</v>
      </c>
      <c r="B635" s="80"/>
      <c r="C635" s="80"/>
      <c r="D635" s="80"/>
      <c r="E635" s="80"/>
      <c r="F635" s="80"/>
      <c r="G635" s="80"/>
      <c r="H635" s="80">
        <v>63</v>
      </c>
      <c r="I635" s="80"/>
      <c r="J635" s="80"/>
      <c r="K635" s="195"/>
      <c r="L635" s="116"/>
      <c r="M635" s="235"/>
      <c r="N635" s="134"/>
      <c r="O635" s="236"/>
      <c r="P635" s="90">
        <f>IF(H635=0,"",H635/G634)</f>
        <v>0.95454545454545459</v>
      </c>
      <c r="Q635" s="91">
        <v>72</v>
      </c>
      <c r="R635" s="241">
        <f t="shared" si="96"/>
        <v>1</v>
      </c>
      <c r="S635" s="241">
        <f t="shared" si="97"/>
        <v>0</v>
      </c>
      <c r="T635" s="94"/>
      <c r="AN635" s="3"/>
      <c r="AO635" s="3"/>
    </row>
    <row r="636" spans="1:41" ht="15.75" customHeight="1" x14ac:dyDescent="0.25">
      <c r="A636" s="79">
        <v>1402</v>
      </c>
      <c r="B636" s="80"/>
      <c r="C636" s="80"/>
      <c r="D636" s="80"/>
      <c r="E636" s="80"/>
      <c r="F636" s="80"/>
      <c r="G636" s="80"/>
      <c r="H636" s="80"/>
      <c r="I636" s="80">
        <v>60</v>
      </c>
      <c r="J636" s="80"/>
      <c r="K636" s="195"/>
      <c r="L636" s="116"/>
      <c r="M636" s="235"/>
      <c r="N636" s="134"/>
      <c r="O636" s="236"/>
      <c r="P636" s="90">
        <f>IF(I636=0,"",I636/H635)</f>
        <v>0.95238095238095233</v>
      </c>
      <c r="Q636" s="91">
        <v>72</v>
      </c>
      <c r="R636" s="241">
        <f t="shared" si="96"/>
        <v>1</v>
      </c>
      <c r="S636" s="241">
        <f t="shared" si="97"/>
        <v>0</v>
      </c>
      <c r="T636" s="94"/>
      <c r="AN636" s="3"/>
      <c r="AO636" s="3"/>
    </row>
    <row r="637" spans="1:41" ht="15.75" customHeight="1" x14ac:dyDescent="0.25">
      <c r="A637" s="79">
        <v>1501</v>
      </c>
      <c r="B637" s="80"/>
      <c r="C637" s="80"/>
      <c r="D637" s="80"/>
      <c r="E637" s="80"/>
      <c r="F637" s="80"/>
      <c r="G637" s="80"/>
      <c r="H637" s="80"/>
      <c r="I637" s="80"/>
      <c r="J637" s="80">
        <v>65</v>
      </c>
      <c r="K637" s="195"/>
      <c r="L637" s="116"/>
      <c r="M637" s="235"/>
      <c r="N637" s="134"/>
      <c r="O637" s="236"/>
      <c r="P637" s="90">
        <f>IF(J637=0,"",J637/I636)</f>
        <v>1.0833333333333333</v>
      </c>
      <c r="Q637" s="91">
        <v>68</v>
      </c>
      <c r="R637" s="241">
        <f t="shared" si="96"/>
        <v>0.94444444444444442</v>
      </c>
      <c r="S637" s="241">
        <f t="shared" si="97"/>
        <v>5.555555555555558E-2</v>
      </c>
      <c r="T637" s="94"/>
      <c r="AN637" s="3"/>
      <c r="AO637" s="3"/>
    </row>
    <row r="638" spans="1:41" ht="15.75" customHeight="1" x14ac:dyDescent="0.25">
      <c r="A638" s="79">
        <v>1502</v>
      </c>
      <c r="B638" s="80"/>
      <c r="C638" s="80"/>
      <c r="D638" s="80"/>
      <c r="E638" s="80"/>
      <c r="F638" s="80"/>
      <c r="G638" s="80"/>
      <c r="H638" s="80"/>
      <c r="I638" s="80"/>
      <c r="J638" s="80"/>
      <c r="K638" s="195">
        <v>67</v>
      </c>
      <c r="L638" s="116">
        <v>52</v>
      </c>
      <c r="M638" s="235"/>
      <c r="N638" s="134"/>
      <c r="O638" s="236"/>
      <c r="P638" s="90">
        <f>K638/J637</f>
        <v>1.0307692307692307</v>
      </c>
      <c r="Q638" s="91">
        <v>73</v>
      </c>
      <c r="R638" s="241">
        <f t="shared" ref="R638" si="98">IF(Q638=0,"",Q638/Q637)</f>
        <v>1.0735294117647058</v>
      </c>
      <c r="S638" s="241">
        <f t="shared" ref="S638" si="99">IF(Q638=0,"",100%-R638)</f>
        <v>-7.3529411764705843E-2</v>
      </c>
      <c r="T638" s="94"/>
      <c r="AN638" s="3"/>
      <c r="AO638" s="3"/>
    </row>
    <row r="639" spans="1:41" ht="15.75" customHeight="1" x14ac:dyDescent="0.25">
      <c r="A639" s="79">
        <v>1601</v>
      </c>
      <c r="B639" s="80"/>
      <c r="C639" s="80"/>
      <c r="D639" s="80"/>
      <c r="E639" s="80"/>
      <c r="F639" s="80"/>
      <c r="G639" s="80"/>
      <c r="H639" s="80"/>
      <c r="I639" s="80"/>
      <c r="J639" s="80"/>
      <c r="K639" s="195">
        <v>8</v>
      </c>
      <c r="L639" s="116">
        <v>8</v>
      </c>
      <c r="M639" s="235"/>
      <c r="N639" s="134"/>
      <c r="O639" s="237"/>
      <c r="P639" s="244"/>
      <c r="Q639" s="96">
        <v>9</v>
      </c>
      <c r="R639" s="245"/>
      <c r="S639" s="244"/>
      <c r="T639" s="94"/>
      <c r="AN639" s="3"/>
      <c r="AO639" s="3"/>
    </row>
    <row r="640" spans="1:41" ht="15.75" customHeight="1" x14ac:dyDescent="0.25">
      <c r="A640" s="79">
        <v>1602</v>
      </c>
      <c r="B640" s="80"/>
      <c r="C640" s="80"/>
      <c r="D640" s="80"/>
      <c r="E640" s="80"/>
      <c r="F640" s="80"/>
      <c r="G640" s="80"/>
      <c r="H640" s="80"/>
      <c r="I640" s="80"/>
      <c r="J640" s="80"/>
      <c r="K640" s="195">
        <v>3</v>
      </c>
      <c r="L640" s="116">
        <v>1</v>
      </c>
      <c r="M640" s="235"/>
      <c r="N640" s="134"/>
      <c r="O640" s="237"/>
      <c r="P640" s="246"/>
      <c r="Q640" s="96">
        <v>2</v>
      </c>
      <c r="R640" s="247"/>
      <c r="S640" s="246"/>
      <c r="T640" s="94"/>
      <c r="AN640" s="3"/>
      <c r="AO640" s="3"/>
    </row>
    <row r="641" spans="1:41" ht="15.75" customHeight="1" x14ac:dyDescent="0.25">
      <c r="A641" s="79">
        <v>1701</v>
      </c>
      <c r="B641" s="80"/>
      <c r="C641" s="80"/>
      <c r="D641" s="80"/>
      <c r="E641" s="80"/>
      <c r="F641" s="80"/>
      <c r="G641" s="80"/>
      <c r="H641" s="80"/>
      <c r="I641" s="80"/>
      <c r="J641" s="80"/>
      <c r="K641" s="195">
        <v>2</v>
      </c>
      <c r="L641" s="116">
        <v>1</v>
      </c>
      <c r="M641" s="235"/>
      <c r="N641" s="134"/>
      <c r="O641" s="237"/>
      <c r="P641" s="246"/>
      <c r="Q641" s="96">
        <v>2</v>
      </c>
      <c r="R641" s="247"/>
      <c r="S641" s="246"/>
      <c r="T641" s="94"/>
      <c r="AN641" s="3"/>
      <c r="AO641" s="3"/>
    </row>
    <row r="642" spans="1:41" ht="15.75" customHeight="1" x14ac:dyDescent="0.25">
      <c r="A642" s="79">
        <v>1702</v>
      </c>
      <c r="B642" s="80"/>
      <c r="C642" s="80"/>
      <c r="D642" s="80"/>
      <c r="E642" s="80"/>
      <c r="F642" s="80"/>
      <c r="G642" s="80"/>
      <c r="H642" s="80"/>
      <c r="I642" s="80"/>
      <c r="J642" s="80"/>
      <c r="K642" s="195">
        <v>0</v>
      </c>
      <c r="L642" s="116">
        <v>1</v>
      </c>
      <c r="M642" s="235"/>
      <c r="N642" s="134"/>
      <c r="O642" s="237"/>
      <c r="P642" s="246"/>
      <c r="Q642" s="96">
        <v>1</v>
      </c>
      <c r="R642" s="247"/>
      <c r="S642" s="246"/>
      <c r="T642" s="94"/>
      <c r="AN642" s="3"/>
      <c r="AO642" s="3"/>
    </row>
    <row r="643" spans="1:41" ht="15.75" customHeight="1" x14ac:dyDescent="0.25">
      <c r="A643" s="79">
        <v>1801</v>
      </c>
      <c r="B643" s="80"/>
      <c r="C643" s="80"/>
      <c r="D643" s="80"/>
      <c r="E643" s="80"/>
      <c r="F643" s="80"/>
      <c r="G643" s="80"/>
      <c r="H643" s="80"/>
      <c r="I643" s="80"/>
      <c r="J643" s="80"/>
      <c r="K643" s="195"/>
      <c r="L643" s="116"/>
      <c r="M643" s="235"/>
      <c r="N643" s="134"/>
      <c r="O643" s="237"/>
      <c r="P643" s="228" t="s">
        <v>80</v>
      </c>
      <c r="Q643" s="102">
        <v>63</v>
      </c>
      <c r="R643" s="103">
        <f>L646</f>
        <v>63</v>
      </c>
      <c r="S643" s="230" t="s">
        <v>10</v>
      </c>
      <c r="T643" s="94"/>
      <c r="AN643" s="3"/>
      <c r="AO643" s="3"/>
    </row>
    <row r="644" spans="1:41" ht="15.75" customHeight="1" x14ac:dyDescent="0.25">
      <c r="A644" s="79">
        <v>1802</v>
      </c>
      <c r="B644" s="80"/>
      <c r="C644" s="80"/>
      <c r="D644" s="80"/>
      <c r="E644" s="80"/>
      <c r="F644" s="80"/>
      <c r="G644" s="80"/>
      <c r="H644" s="80"/>
      <c r="I644" s="80"/>
      <c r="J644" s="80"/>
      <c r="K644" s="195"/>
      <c r="L644" s="116"/>
      <c r="M644" s="235"/>
      <c r="N644" s="134"/>
      <c r="O644" s="237"/>
      <c r="P644" s="229" t="s">
        <v>81</v>
      </c>
      <c r="Q644" s="104">
        <f>IF(Q643/B629=0,"",Q643/B629)</f>
        <v>0.73255813953488369</v>
      </c>
      <c r="R644" s="105">
        <f>IF(Q643/R643=0,"",Q643/R643)</f>
        <v>1</v>
      </c>
      <c r="S644" s="231" t="s">
        <v>82</v>
      </c>
      <c r="T644" s="94"/>
      <c r="AN644" s="3"/>
      <c r="AO644" s="3"/>
    </row>
    <row r="645" spans="1:41" ht="15.75" customHeight="1" x14ac:dyDescent="0.25">
      <c r="A645" s="79">
        <v>1901</v>
      </c>
      <c r="B645" s="80"/>
      <c r="C645" s="80"/>
      <c r="D645" s="80"/>
      <c r="E645" s="80"/>
      <c r="F645" s="80"/>
      <c r="G645" s="80"/>
      <c r="H645" s="80"/>
      <c r="I645" s="80"/>
      <c r="J645" s="80"/>
      <c r="K645" s="195"/>
      <c r="L645" s="116"/>
      <c r="M645" s="238"/>
      <c r="N645" s="239"/>
      <c r="O645" s="240"/>
      <c r="P645" s="109"/>
      <c r="Q645" s="110"/>
      <c r="R645" s="110"/>
      <c r="S645" s="111"/>
      <c r="T645" s="94"/>
      <c r="AN645" s="3"/>
      <c r="AO645" s="3"/>
    </row>
    <row r="646" spans="1:41" ht="18" customHeight="1" x14ac:dyDescent="0.25">
      <c r="A646" s="33"/>
      <c r="B646" s="327" t="s">
        <v>108</v>
      </c>
      <c r="C646" s="327"/>
      <c r="D646" s="327"/>
      <c r="E646" s="327"/>
      <c r="F646" s="327"/>
      <c r="G646" s="327"/>
      <c r="H646" s="327"/>
      <c r="I646" s="327"/>
      <c r="J646" s="327"/>
      <c r="K646" s="327"/>
      <c r="L646" s="112">
        <f>SUM(L629:L642)</f>
        <v>63</v>
      </c>
      <c r="M646" s="113">
        <f>IF(L638=0,"",L638/B629)</f>
        <v>0.60465116279069764</v>
      </c>
      <c r="N646" s="113">
        <f>IF(L646=0,"",L646/B629)</f>
        <v>0.73255813953488369</v>
      </c>
      <c r="O646" s="113">
        <f>IF(L638=0,"",N646-M646)</f>
        <v>0.12790697674418605</v>
      </c>
      <c r="P646" s="5"/>
      <c r="Q646" s="25"/>
      <c r="R646" s="24"/>
      <c r="S646" s="5"/>
      <c r="T646" s="94"/>
      <c r="AN646" s="3"/>
      <c r="AO646" s="3"/>
    </row>
    <row r="647" spans="1:41" ht="12.75" customHeight="1" x14ac:dyDescent="0.2">
      <c r="M647" s="5"/>
      <c r="N647" s="5"/>
      <c r="P647" s="5"/>
      <c r="Q647" s="6"/>
      <c r="R647" s="6"/>
      <c r="S647" s="5"/>
      <c r="AN647" s="3"/>
      <c r="AO647" s="3"/>
    </row>
    <row r="648" spans="1:41" ht="12.75" customHeight="1" x14ac:dyDescent="0.2">
      <c r="M648" s="5"/>
      <c r="N648" s="5"/>
      <c r="P648" s="5"/>
      <c r="Q648" s="6"/>
      <c r="R648" s="6"/>
      <c r="S648" s="5"/>
      <c r="AN648" s="3"/>
      <c r="AO648" s="3"/>
    </row>
    <row r="649" spans="1:41" ht="26.25" customHeight="1" x14ac:dyDescent="0.4">
      <c r="A649" s="205"/>
      <c r="B649" s="318" t="s">
        <v>96</v>
      </c>
      <c r="C649" s="318"/>
      <c r="D649" s="318"/>
      <c r="E649" s="318"/>
      <c r="F649" s="318"/>
      <c r="G649" s="318"/>
      <c r="H649" s="318"/>
      <c r="I649" s="318"/>
      <c r="J649" s="318"/>
      <c r="K649" s="318"/>
      <c r="L649" s="201" t="s">
        <v>72</v>
      </c>
      <c r="M649" s="5"/>
      <c r="N649" s="5"/>
      <c r="O649" s="25"/>
      <c r="P649" s="5"/>
      <c r="Q649" s="25"/>
      <c r="R649" s="25"/>
      <c r="S649" s="25"/>
      <c r="AN649" s="3"/>
      <c r="AO649" s="3"/>
    </row>
    <row r="650" spans="1:41" ht="20.25" customHeight="1" x14ac:dyDescent="0.2">
      <c r="A650" s="309" t="s">
        <v>9</v>
      </c>
      <c r="B650" s="311" t="s">
        <v>97</v>
      </c>
      <c r="C650" s="312"/>
      <c r="D650" s="312"/>
      <c r="E650" s="312"/>
      <c r="F650" s="312"/>
      <c r="G650" s="312"/>
      <c r="H650" s="312"/>
      <c r="I650" s="312"/>
      <c r="J650" s="312"/>
      <c r="K650" s="313"/>
      <c r="L650" s="314" t="s">
        <v>10</v>
      </c>
      <c r="M650" s="307" t="s">
        <v>2</v>
      </c>
      <c r="N650" s="307" t="s">
        <v>3</v>
      </c>
      <c r="O650" s="316" t="s">
        <v>4</v>
      </c>
      <c r="P650" s="307" t="s">
        <v>5</v>
      </c>
      <c r="Q650" s="317" t="s">
        <v>6</v>
      </c>
      <c r="R650" s="317" t="s">
        <v>7</v>
      </c>
      <c r="S650" s="307" t="s">
        <v>8</v>
      </c>
      <c r="AN650" s="3"/>
      <c r="AO650" s="3"/>
    </row>
    <row r="651" spans="1:41" ht="15.75" customHeight="1" x14ac:dyDescent="0.25">
      <c r="A651" s="310"/>
      <c r="B651" s="79" t="s">
        <v>98</v>
      </c>
      <c r="C651" s="79" t="s">
        <v>99</v>
      </c>
      <c r="D651" s="79" t="s">
        <v>100</v>
      </c>
      <c r="E651" s="79" t="s">
        <v>101</v>
      </c>
      <c r="F651" s="79" t="s">
        <v>102</v>
      </c>
      <c r="G651" s="79" t="s">
        <v>103</v>
      </c>
      <c r="H651" s="79" t="s">
        <v>104</v>
      </c>
      <c r="I651" s="79" t="s">
        <v>105</v>
      </c>
      <c r="J651" s="79" t="s">
        <v>106</v>
      </c>
      <c r="K651" s="221" t="s">
        <v>107</v>
      </c>
      <c r="L651" s="315"/>
      <c r="M651" s="308"/>
      <c r="N651" s="308"/>
      <c r="O651" s="308"/>
      <c r="P651" s="308"/>
      <c r="Q651" s="308"/>
      <c r="R651" s="308"/>
      <c r="S651" s="308"/>
      <c r="AN651" s="3"/>
      <c r="AO651" s="3"/>
    </row>
    <row r="652" spans="1:41" ht="15.75" customHeight="1" x14ac:dyDescent="0.25">
      <c r="A652" s="79">
        <v>1102</v>
      </c>
      <c r="B652" s="80">
        <v>86</v>
      </c>
      <c r="C652" s="80"/>
      <c r="D652" s="80"/>
      <c r="E652" s="80"/>
      <c r="F652" s="80"/>
      <c r="G652" s="80"/>
      <c r="H652" s="80"/>
      <c r="I652" s="80"/>
      <c r="J652" s="80"/>
      <c r="K652" s="195"/>
      <c r="L652" s="116"/>
      <c r="M652" s="232"/>
      <c r="N652" s="233"/>
      <c r="O652" s="234"/>
      <c r="P652" s="242"/>
      <c r="Q652" s="85">
        <f>B652</f>
        <v>86</v>
      </c>
      <c r="R652" s="243"/>
      <c r="S652" s="242"/>
      <c r="AN652" s="3"/>
      <c r="AO652" s="3"/>
    </row>
    <row r="653" spans="1:41" ht="15.75" customHeight="1" x14ac:dyDescent="0.25">
      <c r="A653" s="79">
        <v>1201</v>
      </c>
      <c r="B653" s="80"/>
      <c r="C653" s="80">
        <v>81</v>
      </c>
      <c r="D653" s="80"/>
      <c r="E653" s="80"/>
      <c r="F653" s="80"/>
      <c r="G653" s="80"/>
      <c r="H653" s="80"/>
      <c r="I653" s="80"/>
      <c r="J653" s="80"/>
      <c r="K653" s="195"/>
      <c r="L653" s="116"/>
      <c r="M653" s="235"/>
      <c r="N653" s="134"/>
      <c r="O653" s="236"/>
      <c r="P653" s="90">
        <f>IF(C653=0,"",C653/B652)</f>
        <v>0.94186046511627908</v>
      </c>
      <c r="Q653" s="91">
        <v>82</v>
      </c>
      <c r="R653" s="241">
        <f t="shared" ref="R653:R660" si="100">IF(Q653=0,"",Q653/Q652)</f>
        <v>0.95348837209302328</v>
      </c>
      <c r="S653" s="241">
        <f t="shared" ref="S653:S660" si="101">IF(Q653=0,"",100%-R653)</f>
        <v>4.6511627906976716E-2</v>
      </c>
      <c r="AN653" s="3"/>
      <c r="AO653" s="3"/>
    </row>
    <row r="654" spans="1:41" ht="15.75" customHeight="1" x14ac:dyDescent="0.25">
      <c r="A654" s="79">
        <v>1202</v>
      </c>
      <c r="B654" s="80"/>
      <c r="C654" s="80"/>
      <c r="D654" s="80">
        <v>78</v>
      </c>
      <c r="E654" s="80"/>
      <c r="F654" s="80"/>
      <c r="G654" s="80"/>
      <c r="H654" s="80"/>
      <c r="I654" s="80"/>
      <c r="J654" s="80"/>
      <c r="K654" s="195"/>
      <c r="L654" s="116"/>
      <c r="M654" s="235"/>
      <c r="N654" s="134"/>
      <c r="O654" s="236"/>
      <c r="P654" s="90">
        <f>IF(D654=0,"",D654/C653)</f>
        <v>0.96296296296296291</v>
      </c>
      <c r="Q654" s="91">
        <v>79</v>
      </c>
      <c r="R654" s="241">
        <f t="shared" si="100"/>
        <v>0.96341463414634143</v>
      </c>
      <c r="S654" s="241">
        <f t="shared" si="101"/>
        <v>3.6585365853658569E-2</v>
      </c>
      <c r="T654" s="93">
        <f>Q654/Q652</f>
        <v>0.91860465116279066</v>
      </c>
      <c r="AN654" s="3"/>
      <c r="AO654" s="3"/>
    </row>
    <row r="655" spans="1:41" ht="15.75" customHeight="1" x14ac:dyDescent="0.25">
      <c r="A655" s="79">
        <v>1301</v>
      </c>
      <c r="B655" s="80"/>
      <c r="C655" s="80"/>
      <c r="D655" s="80"/>
      <c r="E655" s="80">
        <v>78</v>
      </c>
      <c r="F655" s="80"/>
      <c r="G655" s="80"/>
      <c r="H655" s="80"/>
      <c r="I655" s="80"/>
      <c r="J655" s="80"/>
      <c r="K655" s="195"/>
      <c r="L655" s="116"/>
      <c r="M655" s="235"/>
      <c r="N655" s="134"/>
      <c r="O655" s="236"/>
      <c r="P655" s="90">
        <f>IF(E655=0,"",E655/D654)</f>
        <v>1</v>
      </c>
      <c r="Q655" s="91">
        <v>79</v>
      </c>
      <c r="R655" s="241">
        <f t="shared" si="100"/>
        <v>1</v>
      </c>
      <c r="S655" s="241">
        <f t="shared" si="101"/>
        <v>0</v>
      </c>
      <c r="T655" s="94"/>
      <c r="AN655" s="3"/>
      <c r="AO655" s="3"/>
    </row>
    <row r="656" spans="1:41" ht="15.75" customHeight="1" x14ac:dyDescent="0.25">
      <c r="A656" s="79">
        <v>1302</v>
      </c>
      <c r="B656" s="80"/>
      <c r="C656" s="80"/>
      <c r="D656" s="80"/>
      <c r="E656" s="80"/>
      <c r="F656" s="80">
        <v>78</v>
      </c>
      <c r="G656" s="80"/>
      <c r="H656" s="80"/>
      <c r="I656" s="80"/>
      <c r="J656" s="80"/>
      <c r="K656" s="195"/>
      <c r="L656" s="116"/>
      <c r="M656" s="235"/>
      <c r="N656" s="134"/>
      <c r="O656" s="236"/>
      <c r="P656" s="90">
        <f>IF(F656=0,"",F656/E655)</f>
        <v>1</v>
      </c>
      <c r="Q656" s="91">
        <v>79</v>
      </c>
      <c r="R656" s="241">
        <f t="shared" si="100"/>
        <v>1</v>
      </c>
      <c r="S656" s="241">
        <f t="shared" si="101"/>
        <v>0</v>
      </c>
      <c r="T656" s="94"/>
      <c r="AN656" s="3"/>
      <c r="AO656" s="3"/>
    </row>
    <row r="657" spans="1:41" ht="15.75" customHeight="1" x14ac:dyDescent="0.25">
      <c r="A657" s="79">
        <v>1401</v>
      </c>
      <c r="B657" s="80"/>
      <c r="C657" s="80"/>
      <c r="D657" s="80"/>
      <c r="E657" s="80"/>
      <c r="F657" s="80"/>
      <c r="G657" s="80">
        <v>75</v>
      </c>
      <c r="H657" s="80"/>
      <c r="I657" s="80"/>
      <c r="J657" s="80"/>
      <c r="K657" s="195"/>
      <c r="L657" s="116"/>
      <c r="M657" s="235"/>
      <c r="N657" s="134"/>
      <c r="O657" s="236"/>
      <c r="P657" s="90">
        <f>IF(G657=0,"",G657/F656)</f>
        <v>0.96153846153846156</v>
      </c>
      <c r="Q657" s="91">
        <v>79</v>
      </c>
      <c r="R657" s="241">
        <f t="shared" si="100"/>
        <v>1</v>
      </c>
      <c r="S657" s="241">
        <f t="shared" si="101"/>
        <v>0</v>
      </c>
      <c r="T657" s="94"/>
      <c r="AN657" s="3"/>
      <c r="AO657" s="3"/>
    </row>
    <row r="658" spans="1:41" ht="15.75" customHeight="1" x14ac:dyDescent="0.25">
      <c r="A658" s="79">
        <v>1402</v>
      </c>
      <c r="B658" s="80"/>
      <c r="C658" s="80"/>
      <c r="D658" s="80"/>
      <c r="E658" s="80"/>
      <c r="F658" s="80"/>
      <c r="G658" s="80"/>
      <c r="H658" s="80">
        <v>75</v>
      </c>
      <c r="I658" s="80"/>
      <c r="J658" s="80"/>
      <c r="K658" s="195"/>
      <c r="L658" s="116"/>
      <c r="M658" s="235"/>
      <c r="N658" s="134"/>
      <c r="O658" s="236"/>
      <c r="P658" s="90">
        <f>IF(H658=0,"",H658/G657)</f>
        <v>1</v>
      </c>
      <c r="Q658" s="91">
        <v>79</v>
      </c>
      <c r="R658" s="241">
        <f t="shared" si="100"/>
        <v>1</v>
      </c>
      <c r="S658" s="241">
        <f t="shared" si="101"/>
        <v>0</v>
      </c>
      <c r="T658" s="94"/>
      <c r="AN658" s="3"/>
      <c r="AO658" s="3"/>
    </row>
    <row r="659" spans="1:41" ht="15.75" customHeight="1" x14ac:dyDescent="0.25">
      <c r="A659" s="79">
        <v>1501</v>
      </c>
      <c r="B659" s="80"/>
      <c r="C659" s="80"/>
      <c r="D659" s="80"/>
      <c r="E659" s="80"/>
      <c r="F659" s="80"/>
      <c r="G659" s="80"/>
      <c r="H659" s="80"/>
      <c r="I659" s="80">
        <v>75</v>
      </c>
      <c r="J659" s="80"/>
      <c r="K659" s="195"/>
      <c r="L659" s="116"/>
      <c r="M659" s="235"/>
      <c r="N659" s="134"/>
      <c r="O659" s="236"/>
      <c r="P659" s="90">
        <f>IF(I659=0,"",I659/H658)</f>
        <v>1</v>
      </c>
      <c r="Q659" s="91">
        <v>79</v>
      </c>
      <c r="R659" s="241">
        <f t="shared" si="100"/>
        <v>1</v>
      </c>
      <c r="S659" s="241">
        <f t="shared" si="101"/>
        <v>0</v>
      </c>
      <c r="T659" s="94"/>
      <c r="AN659" s="3"/>
      <c r="AO659" s="3"/>
    </row>
    <row r="660" spans="1:41" ht="15.75" customHeight="1" x14ac:dyDescent="0.25">
      <c r="A660" s="79">
        <v>1502</v>
      </c>
      <c r="B660" s="80"/>
      <c r="C660" s="80"/>
      <c r="D660" s="80"/>
      <c r="E660" s="80"/>
      <c r="F660" s="80"/>
      <c r="G660" s="80"/>
      <c r="H660" s="80"/>
      <c r="I660" s="80"/>
      <c r="J660" s="80">
        <v>72</v>
      </c>
      <c r="K660" s="195"/>
      <c r="L660" s="116"/>
      <c r="M660" s="235"/>
      <c r="N660" s="134"/>
      <c r="O660" s="236"/>
      <c r="P660" s="90">
        <f>IF(J660=0,"",J660/I659)</f>
        <v>0.96</v>
      </c>
      <c r="Q660" s="91">
        <v>79</v>
      </c>
      <c r="R660" s="241">
        <f t="shared" si="100"/>
        <v>1</v>
      </c>
      <c r="S660" s="241">
        <f t="shared" si="101"/>
        <v>0</v>
      </c>
      <c r="T660" s="94"/>
      <c r="AN660" s="3"/>
      <c r="AO660" s="3"/>
    </row>
    <row r="661" spans="1:41" ht="15.75" customHeight="1" x14ac:dyDescent="0.25">
      <c r="A661" s="79">
        <v>1601</v>
      </c>
      <c r="B661" s="80"/>
      <c r="C661" s="80"/>
      <c r="D661" s="80"/>
      <c r="E661" s="80"/>
      <c r="F661" s="80"/>
      <c r="G661" s="80"/>
      <c r="H661" s="80"/>
      <c r="I661" s="80"/>
      <c r="J661" s="80"/>
      <c r="K661" s="195">
        <v>76</v>
      </c>
      <c r="L661" s="116">
        <v>66</v>
      </c>
      <c r="M661" s="235"/>
      <c r="N661" s="134"/>
      <c r="O661" s="236"/>
      <c r="P661" s="90">
        <f>K661/J660</f>
        <v>1.0555555555555556</v>
      </c>
      <c r="Q661" s="91">
        <v>81</v>
      </c>
      <c r="R661" s="241">
        <f t="shared" ref="R661" si="102">IF(Q661=0,"",Q661/Q660)</f>
        <v>1.0253164556962024</v>
      </c>
      <c r="S661" s="241">
        <f t="shared" ref="S661" si="103">IF(Q661=0,"",100%-R661)</f>
        <v>-2.5316455696202445E-2</v>
      </c>
      <c r="T661" s="94"/>
      <c r="AN661" s="3"/>
      <c r="AO661" s="3"/>
    </row>
    <row r="662" spans="1:41" ht="15.75" customHeight="1" x14ac:dyDescent="0.25">
      <c r="A662" s="79">
        <v>1602</v>
      </c>
      <c r="B662" s="80"/>
      <c r="C662" s="80"/>
      <c r="D662" s="80"/>
      <c r="E662" s="80"/>
      <c r="F662" s="80"/>
      <c r="G662" s="80"/>
      <c r="H662" s="80"/>
      <c r="I662" s="80"/>
      <c r="J662" s="80"/>
      <c r="K662" s="195">
        <v>11</v>
      </c>
      <c r="L662" s="116">
        <v>6</v>
      </c>
      <c r="M662" s="235"/>
      <c r="N662" s="134"/>
      <c r="O662" s="237"/>
      <c r="P662" s="244"/>
      <c r="Q662" s="96">
        <v>11</v>
      </c>
      <c r="R662" s="245"/>
      <c r="S662" s="244"/>
      <c r="T662" s="94"/>
      <c r="AN662" s="3"/>
      <c r="AO662" s="3"/>
    </row>
    <row r="663" spans="1:41" ht="15.75" customHeight="1" x14ac:dyDescent="0.25">
      <c r="A663" s="79">
        <v>1701</v>
      </c>
      <c r="B663" s="80"/>
      <c r="C663" s="80"/>
      <c r="D663" s="80"/>
      <c r="E663" s="80"/>
      <c r="F663" s="80"/>
      <c r="G663" s="80"/>
      <c r="H663" s="80"/>
      <c r="I663" s="80"/>
      <c r="J663" s="80"/>
      <c r="K663" s="195">
        <v>3</v>
      </c>
      <c r="L663" s="116">
        <v>1</v>
      </c>
      <c r="M663" s="235"/>
      <c r="N663" s="134"/>
      <c r="O663" s="237"/>
      <c r="P663" s="246"/>
      <c r="Q663" s="96">
        <v>3</v>
      </c>
      <c r="R663" s="247"/>
      <c r="S663" s="246"/>
      <c r="T663" s="94"/>
      <c r="AN663" s="3"/>
      <c r="AO663" s="3"/>
    </row>
    <row r="664" spans="1:41" ht="15.75" customHeight="1" x14ac:dyDescent="0.25">
      <c r="A664" s="79">
        <v>1702</v>
      </c>
      <c r="B664" s="80"/>
      <c r="C664" s="80"/>
      <c r="D664" s="80"/>
      <c r="E664" s="80"/>
      <c r="F664" s="80"/>
      <c r="G664" s="80"/>
      <c r="H664" s="80"/>
      <c r="I664" s="80"/>
      <c r="J664" s="80"/>
      <c r="K664" s="195">
        <v>2</v>
      </c>
      <c r="L664" s="116">
        <v>1</v>
      </c>
      <c r="M664" s="235"/>
      <c r="N664" s="134"/>
      <c r="O664" s="237"/>
      <c r="P664" s="246"/>
      <c r="Q664" s="96">
        <v>2</v>
      </c>
      <c r="R664" s="247"/>
      <c r="S664" s="246"/>
      <c r="T664" s="94"/>
      <c r="AN664" s="3"/>
      <c r="AO664" s="3"/>
    </row>
    <row r="665" spans="1:41" ht="15.75" customHeight="1" x14ac:dyDescent="0.25">
      <c r="A665" s="79">
        <v>1801</v>
      </c>
      <c r="B665" s="80"/>
      <c r="C665" s="80"/>
      <c r="D665" s="80"/>
      <c r="E665" s="80"/>
      <c r="F665" s="80"/>
      <c r="G665" s="80"/>
      <c r="H665" s="80"/>
      <c r="I665" s="80"/>
      <c r="J665" s="80"/>
      <c r="K665" s="195">
        <v>1</v>
      </c>
      <c r="L665" s="116">
        <v>1</v>
      </c>
      <c r="M665" s="235"/>
      <c r="N665" s="134"/>
      <c r="O665" s="237"/>
      <c r="P665" s="246"/>
      <c r="Q665" s="96">
        <v>1</v>
      </c>
      <c r="R665" s="247"/>
      <c r="S665" s="246"/>
      <c r="T665" s="94"/>
      <c r="AN665" s="3"/>
      <c r="AO665" s="3"/>
    </row>
    <row r="666" spans="1:41" ht="15.75" customHeight="1" x14ac:dyDescent="0.25">
      <c r="A666" s="79">
        <v>1802</v>
      </c>
      <c r="B666" s="80"/>
      <c r="C666" s="80"/>
      <c r="D666" s="80"/>
      <c r="E666" s="80"/>
      <c r="F666" s="80"/>
      <c r="G666" s="80"/>
      <c r="H666" s="80"/>
      <c r="I666" s="80"/>
      <c r="J666" s="80"/>
      <c r="K666" s="195"/>
      <c r="L666" s="116"/>
      <c r="M666" s="235"/>
      <c r="N666" s="134"/>
      <c r="O666" s="237"/>
      <c r="P666" s="228" t="s">
        <v>80</v>
      </c>
      <c r="Q666" s="102">
        <v>75</v>
      </c>
      <c r="R666" s="103">
        <f>L669</f>
        <v>75</v>
      </c>
      <c r="S666" s="230" t="s">
        <v>10</v>
      </c>
      <c r="T666" s="94"/>
      <c r="AN666" s="3"/>
      <c r="AO666" s="3"/>
    </row>
    <row r="667" spans="1:41" ht="15.75" customHeight="1" x14ac:dyDescent="0.25">
      <c r="A667" s="79">
        <v>1901</v>
      </c>
      <c r="B667" s="80"/>
      <c r="C667" s="80"/>
      <c r="D667" s="80"/>
      <c r="E667" s="80"/>
      <c r="F667" s="80"/>
      <c r="G667" s="80"/>
      <c r="H667" s="80"/>
      <c r="I667" s="80"/>
      <c r="J667" s="80"/>
      <c r="K667" s="195"/>
      <c r="L667" s="116"/>
      <c r="M667" s="235"/>
      <c r="N667" s="134"/>
      <c r="O667" s="237"/>
      <c r="P667" s="229" t="s">
        <v>81</v>
      </c>
      <c r="Q667" s="104">
        <f>IF(Q666/B652=0,"",Q666/B652)</f>
        <v>0.87209302325581395</v>
      </c>
      <c r="R667" s="105">
        <f>IF(Q666/R666=0,"",Q666/R666)</f>
        <v>1</v>
      </c>
      <c r="S667" s="231" t="s">
        <v>82</v>
      </c>
      <c r="T667" s="94"/>
      <c r="AN667" s="3"/>
      <c r="AO667" s="3"/>
    </row>
    <row r="668" spans="1:41" ht="15.75" customHeight="1" x14ac:dyDescent="0.25">
      <c r="A668" s="79">
        <v>1902</v>
      </c>
      <c r="B668" s="80"/>
      <c r="C668" s="80"/>
      <c r="D668" s="80"/>
      <c r="E668" s="80"/>
      <c r="F668" s="80"/>
      <c r="G668" s="80"/>
      <c r="H668" s="80"/>
      <c r="I668" s="80"/>
      <c r="J668" s="80"/>
      <c r="K668" s="195"/>
      <c r="L668" s="116"/>
      <c r="M668" s="238"/>
      <c r="N668" s="239"/>
      <c r="O668" s="240"/>
      <c r="P668" s="109"/>
      <c r="Q668" s="110"/>
      <c r="R668" s="110"/>
      <c r="S668" s="111"/>
      <c r="T668" s="94"/>
      <c r="AN668" s="3"/>
      <c r="AO668" s="3"/>
    </row>
    <row r="669" spans="1:41" ht="18" customHeight="1" x14ac:dyDescent="0.25">
      <c r="A669" s="33"/>
      <c r="B669" s="327" t="s">
        <v>108</v>
      </c>
      <c r="C669" s="327"/>
      <c r="D669" s="327"/>
      <c r="E669" s="327"/>
      <c r="F669" s="327"/>
      <c r="G669" s="327"/>
      <c r="H669" s="327"/>
      <c r="I669" s="327"/>
      <c r="J669" s="327"/>
      <c r="K669" s="327"/>
      <c r="L669" s="112">
        <f>SUM(L652:L665)</f>
        <v>75</v>
      </c>
      <c r="M669" s="113">
        <f>IF(L661=0,"",L661/B652)</f>
        <v>0.76744186046511631</v>
      </c>
      <c r="N669" s="113">
        <f>IF(L669=0,"",L669/B652)</f>
        <v>0.87209302325581395</v>
      </c>
      <c r="O669" s="113">
        <f>IF(L661=0,"",N669-M669)</f>
        <v>0.10465116279069764</v>
      </c>
      <c r="P669" s="5"/>
      <c r="Q669" s="25"/>
      <c r="R669" s="24"/>
      <c r="S669" s="5"/>
      <c r="T669" s="94"/>
      <c r="AN669" s="3"/>
      <c r="AO669" s="3"/>
    </row>
    <row r="670" spans="1:41" ht="12.75" customHeight="1" x14ac:dyDescent="0.2">
      <c r="M670" s="5"/>
      <c r="N670" s="5"/>
      <c r="P670" s="5"/>
      <c r="Q670" s="6"/>
      <c r="R670" s="6"/>
      <c r="S670" s="5"/>
      <c r="AN670" s="3"/>
      <c r="AO670" s="3"/>
    </row>
    <row r="671" spans="1:41" ht="12.75" customHeight="1" x14ac:dyDescent="0.2">
      <c r="M671" s="5"/>
      <c r="N671" s="5"/>
      <c r="P671" s="5"/>
      <c r="Q671" s="6"/>
      <c r="R671" s="6"/>
      <c r="S671" s="5"/>
      <c r="AN671" s="3"/>
      <c r="AO671" s="3"/>
    </row>
    <row r="672" spans="1:41" ht="26.25" customHeight="1" x14ac:dyDescent="0.4">
      <c r="A672" s="205"/>
      <c r="B672" s="318" t="s">
        <v>96</v>
      </c>
      <c r="C672" s="318"/>
      <c r="D672" s="318"/>
      <c r="E672" s="318"/>
      <c r="F672" s="318"/>
      <c r="G672" s="318"/>
      <c r="H672" s="318"/>
      <c r="I672" s="318"/>
      <c r="J672" s="318"/>
      <c r="K672" s="318"/>
      <c r="L672" s="201" t="s">
        <v>75</v>
      </c>
      <c r="M672" s="5"/>
      <c r="N672" s="5"/>
      <c r="O672" s="25"/>
      <c r="P672" s="5"/>
      <c r="Q672" s="25"/>
      <c r="R672" s="25"/>
      <c r="S672" s="25"/>
      <c r="AN672" s="3"/>
      <c r="AO672" s="3"/>
    </row>
    <row r="673" spans="1:41" ht="20.25" customHeight="1" x14ac:dyDescent="0.2">
      <c r="A673" s="309" t="s">
        <v>9</v>
      </c>
      <c r="B673" s="311" t="s">
        <v>97</v>
      </c>
      <c r="C673" s="312"/>
      <c r="D673" s="312"/>
      <c r="E673" s="312"/>
      <c r="F673" s="312"/>
      <c r="G673" s="312"/>
      <c r="H673" s="312"/>
      <c r="I673" s="312"/>
      <c r="J673" s="312"/>
      <c r="K673" s="313"/>
      <c r="L673" s="314" t="s">
        <v>10</v>
      </c>
      <c r="M673" s="307" t="s">
        <v>2</v>
      </c>
      <c r="N673" s="307" t="s">
        <v>3</v>
      </c>
      <c r="O673" s="316" t="s">
        <v>4</v>
      </c>
      <c r="P673" s="307" t="s">
        <v>5</v>
      </c>
      <c r="Q673" s="317" t="s">
        <v>6</v>
      </c>
      <c r="R673" s="317" t="s">
        <v>7</v>
      </c>
      <c r="S673" s="307" t="s">
        <v>8</v>
      </c>
      <c r="AN673" s="3"/>
      <c r="AO673" s="3"/>
    </row>
    <row r="674" spans="1:41" ht="15.75" customHeight="1" x14ac:dyDescent="0.25">
      <c r="A674" s="310"/>
      <c r="B674" s="79" t="s">
        <v>98</v>
      </c>
      <c r="C674" s="79" t="s">
        <v>99</v>
      </c>
      <c r="D674" s="79" t="s">
        <v>100</v>
      </c>
      <c r="E674" s="79" t="s">
        <v>101</v>
      </c>
      <c r="F674" s="79" t="s">
        <v>102</v>
      </c>
      <c r="G674" s="79" t="s">
        <v>103</v>
      </c>
      <c r="H674" s="79" t="s">
        <v>104</v>
      </c>
      <c r="I674" s="79" t="s">
        <v>105</v>
      </c>
      <c r="J674" s="79" t="s">
        <v>106</v>
      </c>
      <c r="K674" s="221" t="s">
        <v>107</v>
      </c>
      <c r="L674" s="315"/>
      <c r="M674" s="308"/>
      <c r="N674" s="308"/>
      <c r="O674" s="308"/>
      <c r="P674" s="308"/>
      <c r="Q674" s="308"/>
      <c r="R674" s="308"/>
      <c r="S674" s="308"/>
      <c r="AN674" s="3"/>
      <c r="AO674" s="3"/>
    </row>
    <row r="675" spans="1:41" ht="15.75" customHeight="1" x14ac:dyDescent="0.25">
      <c r="A675" s="79">
        <v>1201</v>
      </c>
      <c r="B675" s="80">
        <v>87</v>
      </c>
      <c r="C675" s="80"/>
      <c r="D675" s="80"/>
      <c r="E675" s="80"/>
      <c r="F675" s="80"/>
      <c r="G675" s="80"/>
      <c r="H675" s="80"/>
      <c r="I675" s="80"/>
      <c r="J675" s="80"/>
      <c r="K675" s="195"/>
      <c r="L675" s="116"/>
      <c r="M675" s="232"/>
      <c r="N675" s="233"/>
      <c r="O675" s="234"/>
      <c r="P675" s="242"/>
      <c r="Q675" s="85">
        <f>B675</f>
        <v>87</v>
      </c>
      <c r="R675" s="243"/>
      <c r="S675" s="242"/>
      <c r="AN675" s="3"/>
      <c r="AO675" s="3"/>
    </row>
    <row r="676" spans="1:41" ht="15.75" customHeight="1" x14ac:dyDescent="0.25">
      <c r="A676" s="79">
        <v>1202</v>
      </c>
      <c r="B676" s="80"/>
      <c r="C676" s="80">
        <v>78</v>
      </c>
      <c r="D676" s="80"/>
      <c r="E676" s="80"/>
      <c r="F676" s="80"/>
      <c r="G676" s="80"/>
      <c r="H676" s="80"/>
      <c r="I676" s="80"/>
      <c r="J676" s="80"/>
      <c r="K676" s="195"/>
      <c r="L676" s="116"/>
      <c r="M676" s="235"/>
      <c r="N676" s="134"/>
      <c r="O676" s="236"/>
      <c r="P676" s="90">
        <f>IF(C676=0,"",C676/B675)</f>
        <v>0.89655172413793105</v>
      </c>
      <c r="Q676" s="91">
        <v>80</v>
      </c>
      <c r="R676" s="241">
        <f t="shared" ref="R676:R684" si="104">IF(Q676=0,"",Q676/Q675)</f>
        <v>0.91954022988505746</v>
      </c>
      <c r="S676" s="241">
        <f t="shared" ref="S676:S684" si="105">IF(Q676=0,"",100%-R676)</f>
        <v>8.0459770114942541E-2</v>
      </c>
      <c r="AN676" s="3"/>
      <c r="AO676" s="3"/>
    </row>
    <row r="677" spans="1:41" ht="15.75" customHeight="1" x14ac:dyDescent="0.25">
      <c r="A677" s="79">
        <v>1301</v>
      </c>
      <c r="B677" s="80"/>
      <c r="C677" s="80"/>
      <c r="D677" s="80">
        <v>76</v>
      </c>
      <c r="E677" s="80"/>
      <c r="F677" s="80"/>
      <c r="G677" s="80"/>
      <c r="H677" s="80"/>
      <c r="I677" s="80"/>
      <c r="J677" s="80"/>
      <c r="K677" s="195"/>
      <c r="L677" s="116"/>
      <c r="M677" s="235"/>
      <c r="N677" s="134"/>
      <c r="O677" s="236"/>
      <c r="P677" s="90">
        <f>IF(D677=0,"",D677/C676)</f>
        <v>0.97435897435897434</v>
      </c>
      <c r="Q677" s="91">
        <v>79</v>
      </c>
      <c r="R677" s="241">
        <f t="shared" si="104"/>
        <v>0.98750000000000004</v>
      </c>
      <c r="S677" s="241">
        <f t="shared" si="105"/>
        <v>1.2499999999999956E-2</v>
      </c>
      <c r="T677" s="93">
        <f>Q677/Q675</f>
        <v>0.90804597701149425</v>
      </c>
      <c r="AN677" s="3"/>
      <c r="AO677" s="3"/>
    </row>
    <row r="678" spans="1:41" ht="15.75" customHeight="1" x14ac:dyDescent="0.25">
      <c r="A678" s="79">
        <v>1302</v>
      </c>
      <c r="B678" s="80"/>
      <c r="C678" s="80"/>
      <c r="D678" s="80"/>
      <c r="E678" s="80">
        <v>72</v>
      </c>
      <c r="F678" s="80"/>
      <c r="G678" s="80"/>
      <c r="H678" s="80"/>
      <c r="I678" s="80"/>
      <c r="J678" s="80"/>
      <c r="K678" s="195"/>
      <c r="L678" s="116"/>
      <c r="M678" s="235"/>
      <c r="N678" s="134"/>
      <c r="O678" s="236"/>
      <c r="P678" s="90">
        <f>IF(E678=0,"",E678/D677)</f>
        <v>0.94736842105263153</v>
      </c>
      <c r="Q678" s="91">
        <v>78</v>
      </c>
      <c r="R678" s="241">
        <f t="shared" si="104"/>
        <v>0.98734177215189878</v>
      </c>
      <c r="S678" s="241">
        <f t="shared" si="105"/>
        <v>1.2658227848101222E-2</v>
      </c>
      <c r="T678" s="94"/>
      <c r="AN678" s="3"/>
      <c r="AO678" s="3"/>
    </row>
    <row r="679" spans="1:41" ht="15.75" customHeight="1" x14ac:dyDescent="0.25">
      <c r="A679" s="79">
        <v>1401</v>
      </c>
      <c r="B679" s="80"/>
      <c r="C679" s="80"/>
      <c r="D679" s="80"/>
      <c r="E679" s="80"/>
      <c r="F679" s="80">
        <v>70</v>
      </c>
      <c r="G679" s="80"/>
      <c r="H679" s="80"/>
      <c r="I679" s="80"/>
      <c r="J679" s="80"/>
      <c r="K679" s="195"/>
      <c r="L679" s="116"/>
      <c r="M679" s="235"/>
      <c r="N679" s="134"/>
      <c r="O679" s="236"/>
      <c r="P679" s="90">
        <f>IF(F679=0,"",F679/E678)</f>
        <v>0.97222222222222221</v>
      </c>
      <c r="Q679" s="91">
        <v>77</v>
      </c>
      <c r="R679" s="241">
        <f t="shared" si="104"/>
        <v>0.98717948717948723</v>
      </c>
      <c r="S679" s="241">
        <f t="shared" si="105"/>
        <v>1.2820512820512775E-2</v>
      </c>
      <c r="T679" s="94"/>
      <c r="AN679" s="3"/>
      <c r="AO679" s="3"/>
    </row>
    <row r="680" spans="1:41" ht="15.75" customHeight="1" x14ac:dyDescent="0.25">
      <c r="A680" s="79">
        <v>1402</v>
      </c>
      <c r="B680" s="80"/>
      <c r="C680" s="80"/>
      <c r="D680" s="80"/>
      <c r="E680" s="80"/>
      <c r="F680" s="80"/>
      <c r="G680" s="80">
        <v>68</v>
      </c>
      <c r="H680" s="80"/>
      <c r="I680" s="80"/>
      <c r="J680" s="80"/>
      <c r="K680" s="195"/>
      <c r="L680" s="116"/>
      <c r="M680" s="235"/>
      <c r="N680" s="134"/>
      <c r="O680" s="236"/>
      <c r="P680" s="90">
        <f>IF(G680=0,"",G680/F679)</f>
        <v>0.97142857142857142</v>
      </c>
      <c r="Q680" s="91">
        <v>73</v>
      </c>
      <c r="R680" s="241">
        <f t="shared" si="104"/>
        <v>0.94805194805194803</v>
      </c>
      <c r="S680" s="241">
        <f t="shared" si="105"/>
        <v>5.1948051948051965E-2</v>
      </c>
      <c r="T680" s="94"/>
      <c r="AN680" s="3"/>
      <c r="AO680" s="3"/>
    </row>
    <row r="681" spans="1:41" ht="15.75" customHeight="1" x14ac:dyDescent="0.25">
      <c r="A681" s="79">
        <v>1501</v>
      </c>
      <c r="B681" s="80"/>
      <c r="C681" s="80"/>
      <c r="D681" s="80"/>
      <c r="E681" s="80"/>
      <c r="F681" s="80"/>
      <c r="G681" s="80"/>
      <c r="H681" s="80">
        <v>67</v>
      </c>
      <c r="I681" s="80"/>
      <c r="J681" s="80"/>
      <c r="K681" s="195"/>
      <c r="L681" s="116"/>
      <c r="M681" s="235"/>
      <c r="N681" s="134"/>
      <c r="O681" s="236"/>
      <c r="P681" s="90">
        <f>IF(H681=0,"",H681/G680)</f>
        <v>0.98529411764705888</v>
      </c>
      <c r="Q681" s="91">
        <v>73</v>
      </c>
      <c r="R681" s="241">
        <f t="shared" si="104"/>
        <v>1</v>
      </c>
      <c r="S681" s="241">
        <f t="shared" si="105"/>
        <v>0</v>
      </c>
      <c r="T681" s="94"/>
      <c r="AN681" s="3"/>
      <c r="AO681" s="3"/>
    </row>
    <row r="682" spans="1:41" ht="15.75" customHeight="1" x14ac:dyDescent="0.25">
      <c r="A682" s="79">
        <v>1502</v>
      </c>
      <c r="B682" s="80"/>
      <c r="C682" s="80"/>
      <c r="D682" s="80"/>
      <c r="E682" s="80"/>
      <c r="F682" s="80"/>
      <c r="G682" s="80"/>
      <c r="H682" s="80"/>
      <c r="I682" s="80">
        <v>66</v>
      </c>
      <c r="J682" s="80"/>
      <c r="K682" s="195"/>
      <c r="L682" s="116"/>
      <c r="M682" s="235"/>
      <c r="N682" s="134"/>
      <c r="O682" s="236"/>
      <c r="P682" s="90">
        <f>IF(I682=0,"",I682/H681)</f>
        <v>0.9850746268656716</v>
      </c>
      <c r="Q682" s="91">
        <v>73</v>
      </c>
      <c r="R682" s="241">
        <f t="shared" si="104"/>
        <v>1</v>
      </c>
      <c r="S682" s="241">
        <f t="shared" si="105"/>
        <v>0</v>
      </c>
      <c r="T682" s="94"/>
      <c r="AN682" s="3"/>
      <c r="AO682" s="3"/>
    </row>
    <row r="683" spans="1:41" ht="15.75" customHeight="1" x14ac:dyDescent="0.25">
      <c r="A683" s="79">
        <v>1601</v>
      </c>
      <c r="B683" s="80"/>
      <c r="C683" s="80"/>
      <c r="D683" s="80"/>
      <c r="E683" s="80"/>
      <c r="F683" s="80"/>
      <c r="G683" s="80"/>
      <c r="H683" s="80"/>
      <c r="I683" s="80"/>
      <c r="J683" s="80">
        <v>66</v>
      </c>
      <c r="K683" s="195"/>
      <c r="L683" s="116"/>
      <c r="M683" s="235"/>
      <c r="N683" s="134"/>
      <c r="O683" s="236"/>
      <c r="P683" s="90">
        <f>IF(J683=0,"",J683/I682)</f>
        <v>1</v>
      </c>
      <c r="Q683" s="91">
        <v>73</v>
      </c>
      <c r="R683" s="241">
        <f t="shared" si="104"/>
        <v>1</v>
      </c>
      <c r="S683" s="241">
        <f t="shared" si="105"/>
        <v>0</v>
      </c>
      <c r="T683" s="94"/>
      <c r="AN683" s="3"/>
      <c r="AO683" s="3"/>
    </row>
    <row r="684" spans="1:41" ht="15.75" customHeight="1" x14ac:dyDescent="0.25">
      <c r="A684" s="79">
        <v>1602</v>
      </c>
      <c r="B684" s="80"/>
      <c r="C684" s="80"/>
      <c r="D684" s="80"/>
      <c r="E684" s="80"/>
      <c r="F684" s="80"/>
      <c r="G684" s="80"/>
      <c r="H684" s="80"/>
      <c r="I684" s="80"/>
      <c r="J684" s="80"/>
      <c r="K684" s="195">
        <v>66</v>
      </c>
      <c r="L684" s="116">
        <v>48</v>
      </c>
      <c r="M684" s="235"/>
      <c r="N684" s="134"/>
      <c r="O684" s="236"/>
      <c r="P684" s="90">
        <f>IF(K684=0,"",K684/J683)</f>
        <v>1</v>
      </c>
      <c r="Q684" s="91">
        <v>73</v>
      </c>
      <c r="R684" s="241">
        <f t="shared" si="104"/>
        <v>1</v>
      </c>
      <c r="S684" s="241">
        <f t="shared" si="105"/>
        <v>0</v>
      </c>
      <c r="T684" s="94"/>
      <c r="AN684" s="3"/>
      <c r="AO684" s="3"/>
    </row>
    <row r="685" spans="1:41" ht="15.75" customHeight="1" x14ac:dyDescent="0.25">
      <c r="A685" s="79">
        <v>1701</v>
      </c>
      <c r="B685" s="80"/>
      <c r="C685" s="80"/>
      <c r="D685" s="80"/>
      <c r="E685" s="80"/>
      <c r="F685" s="80"/>
      <c r="G685" s="80"/>
      <c r="H685" s="80"/>
      <c r="I685" s="80"/>
      <c r="J685" s="80"/>
      <c r="K685" s="195">
        <v>12</v>
      </c>
      <c r="L685" s="116">
        <v>8</v>
      </c>
      <c r="M685" s="235"/>
      <c r="N685" s="134"/>
      <c r="O685" s="237"/>
      <c r="P685" s="244"/>
      <c r="Q685" s="96">
        <v>16</v>
      </c>
      <c r="R685" s="245"/>
      <c r="S685" s="244"/>
      <c r="T685" s="94"/>
      <c r="AN685" s="3"/>
      <c r="AO685" s="3"/>
    </row>
    <row r="686" spans="1:41" ht="15.75" customHeight="1" x14ac:dyDescent="0.25">
      <c r="A686" s="79">
        <v>1702</v>
      </c>
      <c r="B686" s="80"/>
      <c r="C686" s="80"/>
      <c r="D686" s="80"/>
      <c r="E686" s="80"/>
      <c r="F686" s="80"/>
      <c r="G686" s="80"/>
      <c r="H686" s="80"/>
      <c r="I686" s="80"/>
      <c r="J686" s="80"/>
      <c r="K686" s="195">
        <v>3</v>
      </c>
      <c r="L686" s="116">
        <v>2</v>
      </c>
      <c r="M686" s="235"/>
      <c r="N686" s="134"/>
      <c r="O686" s="237"/>
      <c r="P686" s="246"/>
      <c r="Q686" s="96">
        <v>4</v>
      </c>
      <c r="R686" s="247"/>
      <c r="S686" s="246"/>
      <c r="T686" s="94"/>
      <c r="AN686" s="3"/>
      <c r="AO686" s="3"/>
    </row>
    <row r="687" spans="1:41" ht="15.75" customHeight="1" x14ac:dyDescent="0.25">
      <c r="A687" s="79">
        <v>1801</v>
      </c>
      <c r="B687" s="80"/>
      <c r="C687" s="80"/>
      <c r="D687" s="80"/>
      <c r="E687" s="80"/>
      <c r="F687" s="80"/>
      <c r="G687" s="80"/>
      <c r="H687" s="80"/>
      <c r="I687" s="80"/>
      <c r="J687" s="80"/>
      <c r="K687" s="195">
        <v>2</v>
      </c>
      <c r="L687" s="116">
        <v>1</v>
      </c>
      <c r="M687" s="235"/>
      <c r="N687" s="134"/>
      <c r="O687" s="237"/>
      <c r="P687" s="246"/>
      <c r="Q687" s="96">
        <v>2</v>
      </c>
      <c r="R687" s="247"/>
      <c r="S687" s="246"/>
      <c r="T687" s="94"/>
      <c r="AN687" s="3"/>
      <c r="AO687" s="3"/>
    </row>
    <row r="688" spans="1:41" ht="15.75" customHeight="1" x14ac:dyDescent="0.25">
      <c r="A688" s="79">
        <v>1802</v>
      </c>
      <c r="B688" s="80"/>
      <c r="C688" s="80"/>
      <c r="D688" s="80"/>
      <c r="E688" s="80"/>
      <c r="F688" s="80"/>
      <c r="G688" s="80"/>
      <c r="H688" s="80"/>
      <c r="I688" s="80"/>
      <c r="J688" s="80"/>
      <c r="K688" s="195">
        <v>1</v>
      </c>
      <c r="L688" s="116"/>
      <c r="M688" s="235"/>
      <c r="N688" s="134"/>
      <c r="O688" s="237"/>
      <c r="P688" s="246"/>
      <c r="Q688" s="96">
        <v>2</v>
      </c>
      <c r="R688" s="247"/>
      <c r="S688" s="246"/>
      <c r="T688" s="94"/>
      <c r="AN688" s="3"/>
      <c r="AO688" s="3"/>
    </row>
    <row r="689" spans="1:41" ht="15.75" customHeight="1" x14ac:dyDescent="0.25">
      <c r="A689" s="79">
        <v>1901</v>
      </c>
      <c r="B689" s="80"/>
      <c r="C689" s="80"/>
      <c r="D689" s="80"/>
      <c r="E689" s="80"/>
      <c r="F689" s="80"/>
      <c r="G689" s="80"/>
      <c r="H689" s="80"/>
      <c r="I689" s="80"/>
      <c r="J689" s="80"/>
      <c r="K689" s="195"/>
      <c r="L689" s="116"/>
      <c r="M689" s="235"/>
      <c r="N689" s="134"/>
      <c r="O689" s="237"/>
      <c r="P689" s="228" t="s">
        <v>80</v>
      </c>
      <c r="Q689" s="102">
        <v>59</v>
      </c>
      <c r="R689" s="103">
        <f>L692</f>
        <v>59</v>
      </c>
      <c r="S689" s="230" t="s">
        <v>10</v>
      </c>
      <c r="T689" s="94"/>
      <c r="AN689" s="3"/>
      <c r="AO689" s="3"/>
    </row>
    <row r="690" spans="1:41" ht="15.75" customHeight="1" x14ac:dyDescent="0.25">
      <c r="A690" s="79">
        <v>1902</v>
      </c>
      <c r="B690" s="80"/>
      <c r="C690" s="80"/>
      <c r="D690" s="80"/>
      <c r="E690" s="80"/>
      <c r="F690" s="80"/>
      <c r="G690" s="80"/>
      <c r="H690" s="80"/>
      <c r="I690" s="80"/>
      <c r="J690" s="80"/>
      <c r="K690" s="195"/>
      <c r="L690" s="116"/>
      <c r="M690" s="235"/>
      <c r="N690" s="134"/>
      <c r="O690" s="237"/>
      <c r="P690" s="229" t="s">
        <v>81</v>
      </c>
      <c r="Q690" s="104">
        <f>IF(Q689/B675=0,"",Q689/B675)</f>
        <v>0.67816091954022983</v>
      </c>
      <c r="R690" s="105">
        <f>IF(Q689/R689=0,"",Q689/R689)</f>
        <v>1</v>
      </c>
      <c r="S690" s="231" t="s">
        <v>82</v>
      </c>
      <c r="T690" s="94"/>
      <c r="AN690" s="3"/>
      <c r="AO690" s="3"/>
    </row>
    <row r="691" spans="1:41" ht="15.75" customHeight="1" x14ac:dyDescent="0.25">
      <c r="A691" s="79">
        <v>2001</v>
      </c>
      <c r="B691" s="80"/>
      <c r="C691" s="80"/>
      <c r="D691" s="80"/>
      <c r="E691" s="80"/>
      <c r="F691" s="80"/>
      <c r="G691" s="80"/>
      <c r="H691" s="80"/>
      <c r="I691" s="80"/>
      <c r="J691" s="80"/>
      <c r="K691" s="195"/>
      <c r="L691" s="116"/>
      <c r="M691" s="238"/>
      <c r="N691" s="239"/>
      <c r="O691" s="240"/>
      <c r="P691" s="109"/>
      <c r="Q691" s="110"/>
      <c r="R691" s="110"/>
      <c r="S691" s="111"/>
      <c r="T691" s="94"/>
      <c r="AN691" s="3"/>
      <c r="AO691" s="3"/>
    </row>
    <row r="692" spans="1:41" ht="18" customHeight="1" x14ac:dyDescent="0.25">
      <c r="A692" s="33"/>
      <c r="B692" s="327" t="s">
        <v>108</v>
      </c>
      <c r="C692" s="327"/>
      <c r="D692" s="327"/>
      <c r="E692" s="327"/>
      <c r="F692" s="327"/>
      <c r="G692" s="327"/>
      <c r="H692" s="327"/>
      <c r="I692" s="327"/>
      <c r="J692" s="327"/>
      <c r="K692" s="327"/>
      <c r="L692" s="112">
        <f>SUM(L675:L688)</f>
        <v>59</v>
      </c>
      <c r="M692" s="113">
        <f>IF(L684=0,"",L684/B675)</f>
        <v>0.55172413793103448</v>
      </c>
      <c r="N692" s="113">
        <f>IF(L692=0,"",L692/B675)</f>
        <v>0.67816091954022983</v>
      </c>
      <c r="O692" s="113">
        <f>IF(L684=0,"",N692-M692)</f>
        <v>0.12643678160919536</v>
      </c>
      <c r="P692" s="5"/>
      <c r="Q692" s="25"/>
      <c r="R692" s="24"/>
      <c r="S692" s="5"/>
      <c r="T692" s="94"/>
      <c r="AN692" s="3"/>
      <c r="AO692" s="3"/>
    </row>
    <row r="693" spans="1:41" ht="12.75" customHeight="1" x14ac:dyDescent="0.2">
      <c r="M693" s="5"/>
      <c r="N693" s="5"/>
      <c r="P693" s="5"/>
      <c r="Q693" s="6"/>
      <c r="R693" s="6"/>
      <c r="S693" s="5"/>
      <c r="AN693" s="3"/>
      <c r="AO693" s="3"/>
    </row>
    <row r="694" spans="1:41" ht="12.75" customHeight="1" x14ac:dyDescent="0.2">
      <c r="M694" s="5"/>
      <c r="N694" s="5"/>
      <c r="P694" s="5"/>
      <c r="Q694" s="6"/>
      <c r="R694" s="6"/>
      <c r="S694" s="5"/>
      <c r="AN694" s="3"/>
      <c r="AO694" s="3"/>
    </row>
    <row r="695" spans="1:41" ht="26.25" customHeight="1" x14ac:dyDescent="0.4">
      <c r="A695" s="205"/>
      <c r="B695" s="318" t="s">
        <v>96</v>
      </c>
      <c r="C695" s="318"/>
      <c r="D695" s="318"/>
      <c r="E695" s="318"/>
      <c r="F695" s="318"/>
      <c r="G695" s="318"/>
      <c r="H695" s="318"/>
      <c r="I695" s="318"/>
      <c r="J695" s="318"/>
      <c r="K695" s="318"/>
      <c r="L695" s="201" t="s">
        <v>77</v>
      </c>
      <c r="M695" s="5"/>
      <c r="N695" s="5"/>
      <c r="O695" s="25"/>
      <c r="P695" s="5"/>
      <c r="Q695" s="25"/>
      <c r="R695" s="25"/>
      <c r="S695" s="25"/>
      <c r="AN695" s="3"/>
      <c r="AO695" s="3"/>
    </row>
    <row r="696" spans="1:41" ht="20.25" customHeight="1" x14ac:dyDescent="0.2">
      <c r="A696" s="309" t="s">
        <v>9</v>
      </c>
      <c r="B696" s="311" t="s">
        <v>97</v>
      </c>
      <c r="C696" s="312"/>
      <c r="D696" s="312"/>
      <c r="E696" s="312"/>
      <c r="F696" s="312"/>
      <c r="G696" s="312"/>
      <c r="H696" s="312"/>
      <c r="I696" s="312"/>
      <c r="J696" s="312"/>
      <c r="K696" s="313"/>
      <c r="L696" s="314" t="s">
        <v>10</v>
      </c>
      <c r="M696" s="307" t="s">
        <v>2</v>
      </c>
      <c r="N696" s="307" t="s">
        <v>3</v>
      </c>
      <c r="O696" s="316" t="s">
        <v>4</v>
      </c>
      <c r="P696" s="307" t="s">
        <v>5</v>
      </c>
      <c r="Q696" s="317" t="s">
        <v>6</v>
      </c>
      <c r="R696" s="317" t="s">
        <v>7</v>
      </c>
      <c r="S696" s="307" t="s">
        <v>8</v>
      </c>
      <c r="AN696" s="3"/>
      <c r="AO696" s="3"/>
    </row>
    <row r="697" spans="1:41" ht="15.75" customHeight="1" x14ac:dyDescent="0.25">
      <c r="A697" s="310"/>
      <c r="B697" s="79" t="s">
        <v>98</v>
      </c>
      <c r="C697" s="79" t="s">
        <v>99</v>
      </c>
      <c r="D697" s="79" t="s">
        <v>100</v>
      </c>
      <c r="E697" s="79" t="s">
        <v>101</v>
      </c>
      <c r="F697" s="79" t="s">
        <v>102</v>
      </c>
      <c r="G697" s="79" t="s">
        <v>103</v>
      </c>
      <c r="H697" s="79" t="s">
        <v>104</v>
      </c>
      <c r="I697" s="79" t="s">
        <v>105</v>
      </c>
      <c r="J697" s="79" t="s">
        <v>106</v>
      </c>
      <c r="K697" s="221" t="s">
        <v>109</v>
      </c>
      <c r="L697" s="315"/>
      <c r="M697" s="308"/>
      <c r="N697" s="308"/>
      <c r="O697" s="308"/>
      <c r="P697" s="308"/>
      <c r="Q697" s="308"/>
      <c r="R697" s="308"/>
      <c r="S697" s="308"/>
      <c r="AN697" s="3"/>
      <c r="AO697" s="3"/>
    </row>
    <row r="698" spans="1:41" ht="15.75" customHeight="1" x14ac:dyDescent="0.25">
      <c r="A698" s="79">
        <v>1202</v>
      </c>
      <c r="B698" s="80">
        <v>88</v>
      </c>
      <c r="C698" s="80"/>
      <c r="D698" s="80"/>
      <c r="E698" s="80"/>
      <c r="F698" s="80"/>
      <c r="G698" s="80"/>
      <c r="H698" s="80"/>
      <c r="I698" s="80"/>
      <c r="J698" s="80"/>
      <c r="K698" s="195"/>
      <c r="L698" s="116"/>
      <c r="M698" s="232"/>
      <c r="N698" s="233"/>
      <c r="O698" s="234"/>
      <c r="P698" s="242"/>
      <c r="Q698" s="85">
        <f>B698</f>
        <v>88</v>
      </c>
      <c r="R698" s="243"/>
      <c r="S698" s="242"/>
      <c r="AN698" s="3"/>
      <c r="AO698" s="3"/>
    </row>
    <row r="699" spans="1:41" ht="15.75" customHeight="1" x14ac:dyDescent="0.25">
      <c r="A699" s="79">
        <v>1301</v>
      </c>
      <c r="B699" s="80"/>
      <c r="C699" s="80">
        <v>83</v>
      </c>
      <c r="D699" s="80"/>
      <c r="E699" s="80"/>
      <c r="F699" s="80"/>
      <c r="G699" s="80"/>
      <c r="H699" s="80"/>
      <c r="I699" s="80"/>
      <c r="J699" s="80"/>
      <c r="K699" s="195"/>
      <c r="L699" s="116"/>
      <c r="M699" s="235"/>
      <c r="N699" s="134"/>
      <c r="O699" s="236"/>
      <c r="P699" s="90">
        <f>IF(C699=0,"",C699/B698)</f>
        <v>0.94318181818181823</v>
      </c>
      <c r="Q699" s="91">
        <v>83</v>
      </c>
      <c r="R699" s="241">
        <f t="shared" ref="R699:R707" si="106">IF(Q699=0,"",Q699/Q698)</f>
        <v>0.94318181818181823</v>
      </c>
      <c r="S699" s="241">
        <f t="shared" ref="S699:S707" si="107">IF(Q699=0,"",100%-R699)</f>
        <v>5.6818181818181768E-2</v>
      </c>
      <c r="AN699" s="3"/>
      <c r="AO699" s="3"/>
    </row>
    <row r="700" spans="1:41" ht="15.75" customHeight="1" x14ac:dyDescent="0.25">
      <c r="A700" s="79">
        <v>1302</v>
      </c>
      <c r="B700" s="80"/>
      <c r="C700" s="80"/>
      <c r="D700" s="80">
        <v>74</v>
      </c>
      <c r="E700" s="80"/>
      <c r="F700" s="80"/>
      <c r="G700" s="80"/>
      <c r="H700" s="80"/>
      <c r="I700" s="80"/>
      <c r="J700" s="80"/>
      <c r="K700" s="195"/>
      <c r="L700" s="116"/>
      <c r="M700" s="235"/>
      <c r="N700" s="134"/>
      <c r="O700" s="236"/>
      <c r="P700" s="90">
        <f>IF(D700=0,"",D700/C699)</f>
        <v>0.89156626506024095</v>
      </c>
      <c r="Q700" s="91">
        <v>82</v>
      </c>
      <c r="R700" s="241">
        <f t="shared" si="106"/>
        <v>0.98795180722891562</v>
      </c>
      <c r="S700" s="241">
        <f t="shared" si="107"/>
        <v>1.2048192771084376E-2</v>
      </c>
      <c r="T700" s="93">
        <f>Q700/Q698</f>
        <v>0.93181818181818177</v>
      </c>
      <c r="AN700" s="3"/>
      <c r="AO700" s="3"/>
    </row>
    <row r="701" spans="1:41" ht="15.75" customHeight="1" x14ac:dyDescent="0.25">
      <c r="A701" s="79">
        <v>1401</v>
      </c>
      <c r="B701" s="80"/>
      <c r="C701" s="80"/>
      <c r="D701" s="80"/>
      <c r="E701" s="80">
        <v>72</v>
      </c>
      <c r="F701" s="80"/>
      <c r="G701" s="80"/>
      <c r="H701" s="80"/>
      <c r="I701" s="80"/>
      <c r="J701" s="80"/>
      <c r="K701" s="195"/>
      <c r="L701" s="116"/>
      <c r="M701" s="235"/>
      <c r="N701" s="134"/>
      <c r="O701" s="236"/>
      <c r="P701" s="90">
        <f>IF(E701=0,"",E701/D700)</f>
        <v>0.97297297297297303</v>
      </c>
      <c r="Q701" s="91">
        <v>82</v>
      </c>
      <c r="R701" s="241">
        <f t="shared" si="106"/>
        <v>1</v>
      </c>
      <c r="S701" s="241">
        <f t="shared" si="107"/>
        <v>0</v>
      </c>
      <c r="AN701" s="3"/>
      <c r="AO701" s="3"/>
    </row>
    <row r="702" spans="1:41" ht="15.75" customHeight="1" x14ac:dyDescent="0.25">
      <c r="A702" s="79">
        <v>1402</v>
      </c>
      <c r="B702" s="80"/>
      <c r="C702" s="80"/>
      <c r="D702" s="80"/>
      <c r="E702" s="80"/>
      <c r="F702" s="80">
        <v>71</v>
      </c>
      <c r="G702" s="80"/>
      <c r="H702" s="80"/>
      <c r="I702" s="80"/>
      <c r="J702" s="80"/>
      <c r="K702" s="195"/>
      <c r="L702" s="116"/>
      <c r="M702" s="235"/>
      <c r="N702" s="134"/>
      <c r="O702" s="236"/>
      <c r="P702" s="90">
        <f>IF(F702=0,"",F702/E701)</f>
        <v>0.98611111111111116</v>
      </c>
      <c r="Q702" s="91">
        <v>78</v>
      </c>
      <c r="R702" s="241">
        <f t="shared" si="106"/>
        <v>0.95121951219512191</v>
      </c>
      <c r="S702" s="241">
        <f t="shared" si="107"/>
        <v>4.8780487804878092E-2</v>
      </c>
      <c r="AN702" s="3"/>
      <c r="AO702" s="3"/>
    </row>
    <row r="703" spans="1:41" ht="15.75" customHeight="1" x14ac:dyDescent="0.25">
      <c r="A703" s="79">
        <v>1501</v>
      </c>
      <c r="B703" s="80"/>
      <c r="C703" s="80"/>
      <c r="D703" s="80"/>
      <c r="E703" s="80"/>
      <c r="F703" s="80"/>
      <c r="G703" s="80">
        <v>71</v>
      </c>
      <c r="H703" s="80"/>
      <c r="I703" s="80"/>
      <c r="J703" s="80"/>
      <c r="K703" s="195"/>
      <c r="L703" s="116"/>
      <c r="M703" s="235"/>
      <c r="N703" s="134"/>
      <c r="O703" s="236"/>
      <c r="P703" s="90">
        <f>IF(G703=0,"",G703/F702)</f>
        <v>1</v>
      </c>
      <c r="Q703" s="91">
        <v>78</v>
      </c>
      <c r="R703" s="241">
        <f t="shared" si="106"/>
        <v>1</v>
      </c>
      <c r="S703" s="241">
        <f t="shared" si="107"/>
        <v>0</v>
      </c>
      <c r="AN703" s="3"/>
      <c r="AO703" s="3"/>
    </row>
    <row r="704" spans="1:41" ht="15.75" customHeight="1" x14ac:dyDescent="0.25">
      <c r="A704" s="79">
        <v>1502</v>
      </c>
      <c r="B704" s="80"/>
      <c r="C704" s="80"/>
      <c r="D704" s="80"/>
      <c r="E704" s="80"/>
      <c r="F704" s="80"/>
      <c r="G704" s="80"/>
      <c r="H704" s="80">
        <v>69</v>
      </c>
      <c r="I704" s="80"/>
      <c r="J704" s="80"/>
      <c r="K704" s="195"/>
      <c r="L704" s="116"/>
      <c r="M704" s="235"/>
      <c r="N704" s="134"/>
      <c r="O704" s="236"/>
      <c r="P704" s="90">
        <f>IF(H704=0,"",H704/G703)</f>
        <v>0.971830985915493</v>
      </c>
      <c r="Q704" s="91">
        <v>78</v>
      </c>
      <c r="R704" s="241">
        <f t="shared" si="106"/>
        <v>1</v>
      </c>
      <c r="S704" s="241">
        <f t="shared" si="107"/>
        <v>0</v>
      </c>
      <c r="AN704" s="3"/>
      <c r="AO704" s="3"/>
    </row>
    <row r="705" spans="1:41" ht="15.75" customHeight="1" x14ac:dyDescent="0.25">
      <c r="A705" s="79">
        <v>1601</v>
      </c>
      <c r="B705" s="80"/>
      <c r="C705" s="80"/>
      <c r="D705" s="80"/>
      <c r="E705" s="80"/>
      <c r="F705" s="80"/>
      <c r="G705" s="80"/>
      <c r="H705" s="80"/>
      <c r="I705" s="80">
        <v>68</v>
      </c>
      <c r="J705" s="80"/>
      <c r="K705" s="195"/>
      <c r="L705" s="116"/>
      <c r="M705" s="235"/>
      <c r="N705" s="134"/>
      <c r="O705" s="236"/>
      <c r="P705" s="90">
        <f>IF(I705=0,"",I705/H704)</f>
        <v>0.98550724637681164</v>
      </c>
      <c r="Q705" s="91">
        <v>78</v>
      </c>
      <c r="R705" s="241">
        <f t="shared" si="106"/>
        <v>1</v>
      </c>
      <c r="S705" s="241">
        <f t="shared" si="107"/>
        <v>0</v>
      </c>
      <c r="AN705" s="3"/>
      <c r="AO705" s="3"/>
    </row>
    <row r="706" spans="1:41" ht="15.75" customHeight="1" x14ac:dyDescent="0.25">
      <c r="A706" s="79">
        <v>1602</v>
      </c>
      <c r="B706" s="80"/>
      <c r="C706" s="80"/>
      <c r="D706" s="80"/>
      <c r="E706" s="80"/>
      <c r="F706" s="80"/>
      <c r="G706" s="80"/>
      <c r="H706" s="80"/>
      <c r="I706" s="80"/>
      <c r="J706" s="80">
        <v>66</v>
      </c>
      <c r="K706" s="195"/>
      <c r="L706" s="116"/>
      <c r="M706" s="235"/>
      <c r="N706" s="134"/>
      <c r="O706" s="236"/>
      <c r="P706" s="90">
        <f>IF(J706=0,"",J706/I705)</f>
        <v>0.97058823529411764</v>
      </c>
      <c r="Q706" s="91">
        <v>78</v>
      </c>
      <c r="R706" s="241">
        <f t="shared" si="106"/>
        <v>1</v>
      </c>
      <c r="S706" s="241">
        <f t="shared" si="107"/>
        <v>0</v>
      </c>
      <c r="AN706" s="3"/>
      <c r="AO706" s="3"/>
    </row>
    <row r="707" spans="1:41" ht="15.75" customHeight="1" x14ac:dyDescent="0.25">
      <c r="A707" s="115">
        <v>1701</v>
      </c>
      <c r="B707" s="80"/>
      <c r="C707" s="80"/>
      <c r="D707" s="80"/>
      <c r="E707" s="80"/>
      <c r="F707" s="80"/>
      <c r="G707" s="80"/>
      <c r="H707" s="80"/>
      <c r="I707" s="80"/>
      <c r="J707" s="80"/>
      <c r="K707" s="195">
        <v>66</v>
      </c>
      <c r="L707" s="116">
        <v>61</v>
      </c>
      <c r="M707" s="235"/>
      <c r="N707" s="134"/>
      <c r="O707" s="236"/>
      <c r="P707" s="90">
        <f>IF(K707=0,"",K707/J706)</f>
        <v>1</v>
      </c>
      <c r="Q707" s="91">
        <v>78</v>
      </c>
      <c r="R707" s="241">
        <f t="shared" si="106"/>
        <v>1</v>
      </c>
      <c r="S707" s="241">
        <f t="shared" si="107"/>
        <v>0</v>
      </c>
      <c r="AN707" s="3"/>
      <c r="AO707" s="3"/>
    </row>
    <row r="708" spans="1:41" ht="15.75" customHeight="1" x14ac:dyDescent="0.25">
      <c r="A708" s="79">
        <v>1702</v>
      </c>
      <c r="B708" s="80"/>
      <c r="C708" s="80"/>
      <c r="D708" s="80"/>
      <c r="E708" s="80"/>
      <c r="F708" s="80"/>
      <c r="G708" s="80"/>
      <c r="H708" s="80"/>
      <c r="I708" s="80"/>
      <c r="J708" s="80"/>
      <c r="K708" s="195">
        <v>8</v>
      </c>
      <c r="L708" s="116">
        <v>4</v>
      </c>
      <c r="M708" s="235"/>
      <c r="N708" s="134"/>
      <c r="O708" s="237"/>
      <c r="P708" s="244"/>
      <c r="Q708" s="96">
        <v>14</v>
      </c>
      <c r="R708" s="245"/>
      <c r="S708" s="244"/>
      <c r="AN708" s="3"/>
      <c r="AO708" s="3"/>
    </row>
    <row r="709" spans="1:41" ht="15.75" customHeight="1" x14ac:dyDescent="0.25">
      <c r="A709" s="79">
        <v>1801</v>
      </c>
      <c r="B709" s="80"/>
      <c r="C709" s="80"/>
      <c r="D709" s="80"/>
      <c r="E709" s="80"/>
      <c r="F709" s="80"/>
      <c r="G709" s="80"/>
      <c r="H709" s="80"/>
      <c r="I709" s="80"/>
      <c r="J709" s="80"/>
      <c r="K709" s="195">
        <v>7</v>
      </c>
      <c r="L709" s="116">
        <v>3</v>
      </c>
      <c r="M709" s="235"/>
      <c r="N709" s="134"/>
      <c r="O709" s="237"/>
      <c r="P709" s="246"/>
      <c r="Q709" s="96">
        <v>8</v>
      </c>
      <c r="R709" s="247"/>
      <c r="S709" s="246"/>
      <c r="AN709" s="3"/>
      <c r="AO709" s="3"/>
    </row>
    <row r="710" spans="1:41" ht="15.75" customHeight="1" x14ac:dyDescent="0.25">
      <c r="A710" s="79">
        <v>1802</v>
      </c>
      <c r="B710" s="80"/>
      <c r="C710" s="80"/>
      <c r="D710" s="80"/>
      <c r="E710" s="80"/>
      <c r="F710" s="80"/>
      <c r="G710" s="80"/>
      <c r="H710" s="80"/>
      <c r="I710" s="80"/>
      <c r="J710" s="80"/>
      <c r="K710" s="195">
        <v>2</v>
      </c>
      <c r="L710" s="116"/>
      <c r="M710" s="235"/>
      <c r="N710" s="134"/>
      <c r="O710" s="237"/>
      <c r="P710" s="246"/>
      <c r="Q710" s="96">
        <v>4</v>
      </c>
      <c r="R710" s="247"/>
      <c r="S710" s="246"/>
      <c r="AN710" s="3"/>
      <c r="AO710" s="3"/>
    </row>
    <row r="711" spans="1:41" ht="15.75" customHeight="1" x14ac:dyDescent="0.25">
      <c r="A711" s="79">
        <v>1901</v>
      </c>
      <c r="B711" s="80"/>
      <c r="C711" s="80"/>
      <c r="D711" s="80"/>
      <c r="E711" s="80"/>
      <c r="F711" s="80"/>
      <c r="G711" s="80"/>
      <c r="H711" s="80"/>
      <c r="I711" s="80"/>
      <c r="J711" s="80"/>
      <c r="K711" s="195">
        <v>1</v>
      </c>
      <c r="L711" s="116">
        <v>1</v>
      </c>
      <c r="M711" s="235"/>
      <c r="N711" s="134"/>
      <c r="O711" s="237"/>
      <c r="P711" s="246"/>
      <c r="Q711" s="96">
        <v>3</v>
      </c>
      <c r="R711" s="247"/>
      <c r="S711" s="246"/>
      <c r="AN711" s="3"/>
      <c r="AO711" s="3"/>
    </row>
    <row r="712" spans="1:41" ht="15.75" customHeight="1" x14ac:dyDescent="0.25">
      <c r="A712" s="79">
        <v>1902</v>
      </c>
      <c r="B712" s="80"/>
      <c r="C712" s="80"/>
      <c r="D712" s="80"/>
      <c r="E712" s="80"/>
      <c r="F712" s="80"/>
      <c r="G712" s="80"/>
      <c r="H712" s="80"/>
      <c r="I712" s="80"/>
      <c r="J712" s="80"/>
      <c r="K712" s="195">
        <v>1</v>
      </c>
      <c r="L712" s="116"/>
      <c r="M712" s="235"/>
      <c r="N712" s="134"/>
      <c r="O712" s="237"/>
      <c r="P712" s="228" t="s">
        <v>80</v>
      </c>
      <c r="Q712" s="102">
        <v>69</v>
      </c>
      <c r="R712" s="103">
        <f>L715</f>
        <v>69</v>
      </c>
      <c r="S712" s="230" t="s">
        <v>10</v>
      </c>
      <c r="AN712" s="3"/>
      <c r="AO712" s="3"/>
    </row>
    <row r="713" spans="1:41" ht="15.75" customHeight="1" x14ac:dyDescent="0.25">
      <c r="A713" s="79">
        <v>2001</v>
      </c>
      <c r="B713" s="80"/>
      <c r="C713" s="80"/>
      <c r="D713" s="80"/>
      <c r="E713" s="80"/>
      <c r="F713" s="80"/>
      <c r="G713" s="80"/>
      <c r="H713" s="80"/>
      <c r="I713" s="80"/>
      <c r="J713" s="80"/>
      <c r="K713" s="195"/>
      <c r="L713" s="116"/>
      <c r="M713" s="235"/>
      <c r="N713" s="134"/>
      <c r="O713" s="237"/>
      <c r="P713" s="229" t="s">
        <v>81</v>
      </c>
      <c r="Q713" s="104">
        <f>IF(Q712/B698=0,"",Q712/B698)</f>
        <v>0.78409090909090906</v>
      </c>
      <c r="R713" s="105">
        <f>IF(Q712/R712=0,"",Q712/R712)</f>
        <v>1</v>
      </c>
      <c r="S713" s="231" t="s">
        <v>82</v>
      </c>
      <c r="AN713" s="3"/>
      <c r="AO713" s="3"/>
    </row>
    <row r="714" spans="1:41" ht="15.75" customHeight="1" x14ac:dyDescent="0.25">
      <c r="A714" s="79">
        <v>2002</v>
      </c>
      <c r="B714" s="80"/>
      <c r="C714" s="80"/>
      <c r="D714" s="80"/>
      <c r="E714" s="80"/>
      <c r="F714" s="80"/>
      <c r="G714" s="80"/>
      <c r="H714" s="80"/>
      <c r="I714" s="80"/>
      <c r="J714" s="80"/>
      <c r="K714" s="195"/>
      <c r="L714" s="116"/>
      <c r="M714" s="238"/>
      <c r="N714" s="239"/>
      <c r="O714" s="240"/>
      <c r="P714" s="109"/>
      <c r="Q714" s="110"/>
      <c r="R714" s="110"/>
      <c r="S714" s="111"/>
      <c r="AN714" s="3"/>
      <c r="AO714" s="3"/>
    </row>
    <row r="715" spans="1:41" ht="18" customHeight="1" x14ac:dyDescent="0.25">
      <c r="A715" s="33"/>
      <c r="B715" s="327" t="s">
        <v>108</v>
      </c>
      <c r="C715" s="327"/>
      <c r="D715" s="327"/>
      <c r="E715" s="327"/>
      <c r="F715" s="327"/>
      <c r="G715" s="327"/>
      <c r="H715" s="327"/>
      <c r="I715" s="327"/>
      <c r="J715" s="327"/>
      <c r="K715" s="327"/>
      <c r="L715" s="112">
        <f>SUM(L707:L711)</f>
        <v>69</v>
      </c>
      <c r="M715" s="113">
        <f>IF(L707=0,"",L707/B698)</f>
        <v>0.69318181818181823</v>
      </c>
      <c r="N715" s="113">
        <f>IF(L715=0,"",L715/B698)</f>
        <v>0.78409090909090906</v>
      </c>
      <c r="O715" s="113">
        <f>IF(L707=0,"",N715-M715)</f>
        <v>9.0909090909090828E-2</v>
      </c>
      <c r="P715" s="5"/>
      <c r="Q715" s="25"/>
      <c r="R715" s="24"/>
      <c r="S715" s="5"/>
      <c r="AN715" s="3"/>
      <c r="AO715" s="3"/>
    </row>
    <row r="716" spans="1:41" ht="12.75" customHeight="1" x14ac:dyDescent="0.2">
      <c r="M716" s="5"/>
      <c r="N716" s="5"/>
      <c r="P716" s="5"/>
      <c r="Q716" s="6"/>
      <c r="R716" s="6"/>
      <c r="S716" s="5"/>
      <c r="AN716" s="3"/>
      <c r="AO716" s="3"/>
    </row>
    <row r="717" spans="1:41" ht="12.75" customHeight="1" x14ac:dyDescent="0.2">
      <c r="M717" s="5"/>
      <c r="N717" s="5"/>
      <c r="P717" s="5"/>
      <c r="Q717" s="6"/>
      <c r="R717" s="6"/>
      <c r="S717" s="5"/>
      <c r="AN717" s="3"/>
      <c r="AO717" s="3"/>
    </row>
    <row r="718" spans="1:41" ht="26.25" customHeight="1" x14ac:dyDescent="0.4">
      <c r="A718" s="205"/>
      <c r="B718" s="318" t="s">
        <v>96</v>
      </c>
      <c r="C718" s="318"/>
      <c r="D718" s="318"/>
      <c r="E718" s="318"/>
      <c r="F718" s="318"/>
      <c r="G718" s="318"/>
      <c r="H718" s="318"/>
      <c r="I718" s="318"/>
      <c r="J718" s="318"/>
      <c r="K718" s="318"/>
      <c r="L718" s="201" t="s">
        <v>83</v>
      </c>
      <c r="M718" s="5"/>
      <c r="N718" s="5"/>
      <c r="O718" s="25"/>
      <c r="P718" s="5"/>
      <c r="Q718" s="25"/>
      <c r="R718" s="25"/>
      <c r="S718" s="25"/>
      <c r="AN718" s="3"/>
      <c r="AO718" s="3"/>
    </row>
    <row r="719" spans="1:41" ht="20.25" customHeight="1" x14ac:dyDescent="0.2">
      <c r="A719" s="309" t="s">
        <v>9</v>
      </c>
      <c r="B719" s="311" t="s">
        <v>97</v>
      </c>
      <c r="C719" s="312"/>
      <c r="D719" s="312"/>
      <c r="E719" s="312"/>
      <c r="F719" s="312"/>
      <c r="G719" s="312"/>
      <c r="H719" s="312"/>
      <c r="I719" s="312"/>
      <c r="J719" s="312"/>
      <c r="K719" s="313"/>
      <c r="L719" s="314" t="s">
        <v>10</v>
      </c>
      <c r="M719" s="307" t="s">
        <v>2</v>
      </c>
      <c r="N719" s="307" t="s">
        <v>3</v>
      </c>
      <c r="O719" s="316" t="s">
        <v>4</v>
      </c>
      <c r="P719" s="307" t="s">
        <v>5</v>
      </c>
      <c r="Q719" s="317" t="s">
        <v>6</v>
      </c>
      <c r="R719" s="317" t="s">
        <v>7</v>
      </c>
      <c r="S719" s="307" t="s">
        <v>8</v>
      </c>
      <c r="AN719" s="3"/>
      <c r="AO719" s="3"/>
    </row>
    <row r="720" spans="1:41" ht="15.75" customHeight="1" x14ac:dyDescent="0.25">
      <c r="A720" s="310"/>
      <c r="B720" s="79" t="s">
        <v>98</v>
      </c>
      <c r="C720" s="79" t="s">
        <v>99</v>
      </c>
      <c r="D720" s="79" t="s">
        <v>100</v>
      </c>
      <c r="E720" s="79" t="s">
        <v>101</v>
      </c>
      <c r="F720" s="79" t="s">
        <v>102</v>
      </c>
      <c r="G720" s="79" t="s">
        <v>103</v>
      </c>
      <c r="H720" s="79" t="s">
        <v>104</v>
      </c>
      <c r="I720" s="79" t="s">
        <v>105</v>
      </c>
      <c r="J720" s="79" t="s">
        <v>106</v>
      </c>
      <c r="K720" s="221" t="s">
        <v>109</v>
      </c>
      <c r="L720" s="315"/>
      <c r="M720" s="308"/>
      <c r="N720" s="308"/>
      <c r="O720" s="308"/>
      <c r="P720" s="308"/>
      <c r="Q720" s="308"/>
      <c r="R720" s="308"/>
      <c r="S720" s="308"/>
      <c r="AN720" s="3"/>
      <c r="AO720" s="3"/>
    </row>
    <row r="721" spans="1:41" ht="15.75" customHeight="1" x14ac:dyDescent="0.25">
      <c r="A721" s="79" t="s">
        <v>83</v>
      </c>
      <c r="B721" s="80">
        <v>91</v>
      </c>
      <c r="C721" s="80"/>
      <c r="D721" s="80"/>
      <c r="E721" s="80"/>
      <c r="F721" s="80"/>
      <c r="G721" s="80"/>
      <c r="H721" s="80"/>
      <c r="I721" s="80"/>
      <c r="J721" s="80"/>
      <c r="K721" s="195"/>
      <c r="L721" s="116"/>
      <c r="M721" s="232"/>
      <c r="N721" s="233"/>
      <c r="O721" s="234"/>
      <c r="P721" s="242"/>
      <c r="Q721" s="85">
        <f>B721</f>
        <v>91</v>
      </c>
      <c r="R721" s="243"/>
      <c r="S721" s="242"/>
      <c r="AN721" s="3"/>
      <c r="AO721" s="3"/>
    </row>
    <row r="722" spans="1:41" ht="15.75" customHeight="1" x14ac:dyDescent="0.25">
      <c r="A722" s="79">
        <v>1302</v>
      </c>
      <c r="B722" s="80"/>
      <c r="C722" s="80">
        <v>83</v>
      </c>
      <c r="D722" s="80"/>
      <c r="E722" s="80"/>
      <c r="F722" s="80"/>
      <c r="G722" s="80"/>
      <c r="H722" s="80"/>
      <c r="I722" s="80"/>
      <c r="J722" s="80"/>
      <c r="K722" s="195"/>
      <c r="L722" s="116"/>
      <c r="M722" s="235"/>
      <c r="N722" s="134"/>
      <c r="O722" s="236"/>
      <c r="P722" s="90">
        <f>IF(C722=0,"",C722/B721)</f>
        <v>0.91208791208791207</v>
      </c>
      <c r="Q722" s="91">
        <v>83</v>
      </c>
      <c r="R722" s="241">
        <f t="shared" ref="R722:R730" si="108">IF(Q722=0,"",Q722/Q721)</f>
        <v>0.91208791208791207</v>
      </c>
      <c r="S722" s="241">
        <f t="shared" ref="S722:S730" si="109">IF(Q722=0,"",100%-R722)</f>
        <v>8.7912087912087933E-2</v>
      </c>
      <c r="AN722" s="3"/>
      <c r="AO722" s="3"/>
    </row>
    <row r="723" spans="1:41" ht="15.75" customHeight="1" x14ac:dyDescent="0.25">
      <c r="A723" s="79">
        <v>1401</v>
      </c>
      <c r="B723" s="80"/>
      <c r="C723" s="80"/>
      <c r="D723" s="80">
        <v>83</v>
      </c>
      <c r="E723" s="80"/>
      <c r="F723" s="80"/>
      <c r="G723" s="80"/>
      <c r="H723" s="80"/>
      <c r="I723" s="80"/>
      <c r="J723" s="80"/>
      <c r="K723" s="195"/>
      <c r="L723" s="116"/>
      <c r="M723" s="235"/>
      <c r="N723" s="134"/>
      <c r="O723" s="236"/>
      <c r="P723" s="90">
        <f>IF(D723=0,"",D723/C722)</f>
        <v>1</v>
      </c>
      <c r="Q723" s="91">
        <v>83</v>
      </c>
      <c r="R723" s="241">
        <f t="shared" si="108"/>
        <v>1</v>
      </c>
      <c r="S723" s="241">
        <f t="shared" si="109"/>
        <v>0</v>
      </c>
      <c r="T723" s="93">
        <f>Q723/Q721</f>
        <v>0.91208791208791207</v>
      </c>
      <c r="AN723" s="3"/>
      <c r="AO723" s="3"/>
    </row>
    <row r="724" spans="1:41" ht="15.75" customHeight="1" x14ac:dyDescent="0.25">
      <c r="A724" s="79">
        <v>1402</v>
      </c>
      <c r="B724" s="80"/>
      <c r="C724" s="80"/>
      <c r="D724" s="80"/>
      <c r="E724" s="80">
        <v>81</v>
      </c>
      <c r="F724" s="80"/>
      <c r="G724" s="80"/>
      <c r="H724" s="80"/>
      <c r="I724" s="80"/>
      <c r="J724" s="80"/>
      <c r="K724" s="195"/>
      <c r="L724" s="116"/>
      <c r="M724" s="235"/>
      <c r="N724" s="134"/>
      <c r="O724" s="236"/>
      <c r="P724" s="90">
        <f>IF(E724=0,"",E724/D723)</f>
        <v>0.97590361445783136</v>
      </c>
      <c r="Q724" s="91">
        <v>83</v>
      </c>
      <c r="R724" s="241">
        <f t="shared" si="108"/>
        <v>1</v>
      </c>
      <c r="S724" s="241">
        <f t="shared" si="109"/>
        <v>0</v>
      </c>
      <c r="AN724" s="3"/>
      <c r="AO724" s="3"/>
    </row>
    <row r="725" spans="1:41" ht="15.75" customHeight="1" x14ac:dyDescent="0.25">
      <c r="A725" s="79">
        <v>1501</v>
      </c>
      <c r="B725" s="80"/>
      <c r="C725" s="80"/>
      <c r="D725" s="80"/>
      <c r="E725" s="80"/>
      <c r="F725" s="80">
        <v>80</v>
      </c>
      <c r="G725" s="80"/>
      <c r="H725" s="80"/>
      <c r="I725" s="80"/>
      <c r="J725" s="80"/>
      <c r="K725" s="195"/>
      <c r="L725" s="116"/>
      <c r="M725" s="235"/>
      <c r="N725" s="134"/>
      <c r="O725" s="236"/>
      <c r="P725" s="90">
        <f>IF(F725=0,"",F725/E724)</f>
        <v>0.98765432098765427</v>
      </c>
      <c r="Q725" s="91">
        <v>82</v>
      </c>
      <c r="R725" s="241">
        <f t="shared" si="108"/>
        <v>0.98795180722891562</v>
      </c>
      <c r="S725" s="241">
        <f t="shared" si="109"/>
        <v>1.2048192771084376E-2</v>
      </c>
      <c r="AN725" s="3"/>
      <c r="AO725" s="3"/>
    </row>
    <row r="726" spans="1:41" ht="15.75" customHeight="1" x14ac:dyDescent="0.25">
      <c r="A726" s="79">
        <v>1502</v>
      </c>
      <c r="B726" s="80"/>
      <c r="C726" s="80"/>
      <c r="D726" s="80"/>
      <c r="E726" s="80"/>
      <c r="F726" s="80"/>
      <c r="G726" s="80">
        <v>79</v>
      </c>
      <c r="H726" s="80"/>
      <c r="I726" s="80"/>
      <c r="J726" s="80"/>
      <c r="K726" s="195"/>
      <c r="L726" s="116"/>
      <c r="M726" s="235"/>
      <c r="N726" s="134"/>
      <c r="O726" s="236"/>
      <c r="P726" s="90">
        <f>IF(G726=0,"",G726/F725)</f>
        <v>0.98750000000000004</v>
      </c>
      <c r="Q726" s="91">
        <v>79</v>
      </c>
      <c r="R726" s="241">
        <f t="shared" si="108"/>
        <v>0.96341463414634143</v>
      </c>
      <c r="S726" s="241">
        <f t="shared" si="109"/>
        <v>3.6585365853658569E-2</v>
      </c>
      <c r="AN726" s="3"/>
      <c r="AO726" s="3"/>
    </row>
    <row r="727" spans="1:41" ht="15.75" customHeight="1" x14ac:dyDescent="0.25">
      <c r="A727" s="79">
        <v>1601</v>
      </c>
      <c r="B727" s="80"/>
      <c r="C727" s="80"/>
      <c r="D727" s="80"/>
      <c r="E727" s="80"/>
      <c r="F727" s="80"/>
      <c r="G727" s="80"/>
      <c r="H727" s="80">
        <v>79</v>
      </c>
      <c r="I727" s="80"/>
      <c r="J727" s="80"/>
      <c r="K727" s="195"/>
      <c r="L727" s="116"/>
      <c r="M727" s="235"/>
      <c r="N727" s="134"/>
      <c r="O727" s="236"/>
      <c r="P727" s="90">
        <f>IF(H727=0,"",H727/G726)</f>
        <v>1</v>
      </c>
      <c r="Q727" s="91">
        <v>79</v>
      </c>
      <c r="R727" s="241">
        <f t="shared" si="108"/>
        <v>1</v>
      </c>
      <c r="S727" s="241">
        <f t="shared" si="109"/>
        <v>0</v>
      </c>
      <c r="AN727" s="3"/>
      <c r="AO727" s="3"/>
    </row>
    <row r="728" spans="1:41" ht="15.75" customHeight="1" x14ac:dyDescent="0.25">
      <c r="A728" s="79">
        <v>1602</v>
      </c>
      <c r="B728" s="80"/>
      <c r="C728" s="80"/>
      <c r="D728" s="80"/>
      <c r="E728" s="80"/>
      <c r="F728" s="80"/>
      <c r="G728" s="80"/>
      <c r="H728" s="80"/>
      <c r="I728" s="80">
        <v>79</v>
      </c>
      <c r="J728" s="80"/>
      <c r="K728" s="195"/>
      <c r="L728" s="116"/>
      <c r="M728" s="235"/>
      <c r="N728" s="134"/>
      <c r="O728" s="236"/>
      <c r="P728" s="90">
        <f>IF(I728=0,"",I728/H727)</f>
        <v>1</v>
      </c>
      <c r="Q728" s="91">
        <v>79</v>
      </c>
      <c r="R728" s="241">
        <f t="shared" si="108"/>
        <v>1</v>
      </c>
      <c r="S728" s="241">
        <f t="shared" si="109"/>
        <v>0</v>
      </c>
      <c r="AN728" s="3"/>
      <c r="AO728" s="3"/>
    </row>
    <row r="729" spans="1:41" ht="15.75" customHeight="1" x14ac:dyDescent="0.25">
      <c r="A729" s="79">
        <v>1701</v>
      </c>
      <c r="B729" s="80"/>
      <c r="C729" s="80"/>
      <c r="D729" s="80"/>
      <c r="E729" s="80"/>
      <c r="F729" s="80"/>
      <c r="G729" s="80"/>
      <c r="H729" s="80"/>
      <c r="I729" s="80"/>
      <c r="J729" s="80">
        <v>68</v>
      </c>
      <c r="K729" s="195"/>
      <c r="L729" s="116">
        <v>1</v>
      </c>
      <c r="M729" s="235"/>
      <c r="N729" s="134"/>
      <c r="O729" s="236"/>
      <c r="P729" s="90">
        <f>IF(J729=0,"",J729/I728)</f>
        <v>0.86075949367088611</v>
      </c>
      <c r="Q729" s="91">
        <v>68</v>
      </c>
      <c r="R729" s="241">
        <f t="shared" si="108"/>
        <v>0.86075949367088611</v>
      </c>
      <c r="S729" s="241">
        <f t="shared" si="109"/>
        <v>0.13924050632911389</v>
      </c>
      <c r="AN729" s="3"/>
      <c r="AO729" s="3"/>
    </row>
    <row r="730" spans="1:41" ht="15.75" customHeight="1" x14ac:dyDescent="0.25">
      <c r="A730" s="115">
        <v>1702</v>
      </c>
      <c r="B730" s="80"/>
      <c r="C730" s="80"/>
      <c r="D730" s="80"/>
      <c r="E730" s="80"/>
      <c r="F730" s="80"/>
      <c r="G730" s="80"/>
      <c r="H730" s="80"/>
      <c r="I730" s="80"/>
      <c r="J730" s="80"/>
      <c r="K730" s="195">
        <v>60</v>
      </c>
      <c r="L730" s="116">
        <v>58</v>
      </c>
      <c r="M730" s="235"/>
      <c r="N730" s="134"/>
      <c r="O730" s="236"/>
      <c r="P730" s="90">
        <f>IF(K730=0,"",K730/J729)</f>
        <v>0.88235294117647056</v>
      </c>
      <c r="Q730" s="91">
        <v>68</v>
      </c>
      <c r="R730" s="241">
        <f t="shared" si="108"/>
        <v>1</v>
      </c>
      <c r="S730" s="241">
        <f t="shared" si="109"/>
        <v>0</v>
      </c>
      <c r="AN730" s="3"/>
      <c r="AO730" s="3"/>
    </row>
    <row r="731" spans="1:41" ht="15.75" customHeight="1" x14ac:dyDescent="0.25">
      <c r="A731" s="79">
        <v>1801</v>
      </c>
      <c r="B731" s="80"/>
      <c r="C731" s="80"/>
      <c r="D731" s="80"/>
      <c r="E731" s="80"/>
      <c r="F731" s="80"/>
      <c r="G731" s="80"/>
      <c r="H731" s="80"/>
      <c r="I731" s="80"/>
      <c r="J731" s="80"/>
      <c r="K731" s="195">
        <v>8</v>
      </c>
      <c r="L731" s="116">
        <v>3</v>
      </c>
      <c r="M731" s="235"/>
      <c r="N731" s="134"/>
      <c r="O731" s="237"/>
      <c r="P731" s="244"/>
      <c r="Q731" s="96">
        <v>13</v>
      </c>
      <c r="R731" s="245"/>
      <c r="S731" s="244"/>
      <c r="AN731" s="3"/>
      <c r="AO731" s="3"/>
    </row>
    <row r="732" spans="1:41" ht="15.75" customHeight="1" x14ac:dyDescent="0.25">
      <c r="A732" s="79">
        <v>1802</v>
      </c>
      <c r="B732" s="80"/>
      <c r="C732" s="80"/>
      <c r="D732" s="80"/>
      <c r="E732" s="80"/>
      <c r="F732" s="80"/>
      <c r="G732" s="80"/>
      <c r="H732" s="80"/>
      <c r="I732" s="80"/>
      <c r="J732" s="80"/>
      <c r="K732" s="195">
        <v>3</v>
      </c>
      <c r="L732" s="116">
        <v>2</v>
      </c>
      <c r="M732" s="235"/>
      <c r="N732" s="134"/>
      <c r="O732" s="237"/>
      <c r="P732" s="246"/>
      <c r="Q732" s="96">
        <v>9</v>
      </c>
      <c r="R732" s="247"/>
      <c r="S732" s="246"/>
      <c r="AN732" s="3"/>
      <c r="AO732" s="3"/>
    </row>
    <row r="733" spans="1:41" ht="15.75" customHeight="1" x14ac:dyDescent="0.25">
      <c r="A733" s="79">
        <v>1901</v>
      </c>
      <c r="B733" s="80"/>
      <c r="C733" s="80"/>
      <c r="D733" s="80"/>
      <c r="E733" s="80"/>
      <c r="F733" s="80"/>
      <c r="G733" s="80"/>
      <c r="H733" s="80"/>
      <c r="I733" s="80"/>
      <c r="J733" s="80"/>
      <c r="K733" s="195">
        <v>2</v>
      </c>
      <c r="L733" s="116">
        <v>3</v>
      </c>
      <c r="M733" s="235"/>
      <c r="N733" s="134"/>
      <c r="O733" s="237"/>
      <c r="P733" s="246"/>
      <c r="Q733" s="96">
        <v>3</v>
      </c>
      <c r="R733" s="247"/>
      <c r="S733" s="246"/>
      <c r="AN733" s="3"/>
      <c r="AO733" s="3"/>
    </row>
    <row r="734" spans="1:41" ht="15.75" customHeight="1" x14ac:dyDescent="0.25">
      <c r="A734" s="79">
        <v>1902</v>
      </c>
      <c r="B734" s="80"/>
      <c r="C734" s="80"/>
      <c r="D734" s="80"/>
      <c r="E734" s="80"/>
      <c r="F734" s="80"/>
      <c r="G734" s="80"/>
      <c r="H734" s="80"/>
      <c r="I734" s="80"/>
      <c r="J734" s="80"/>
      <c r="K734" s="195"/>
      <c r="L734" s="116"/>
      <c r="M734" s="235"/>
      <c r="N734" s="134"/>
      <c r="O734" s="237"/>
      <c r="P734" s="248"/>
      <c r="Q734" s="251"/>
      <c r="R734" s="249"/>
      <c r="S734" s="250"/>
      <c r="AN734" s="3"/>
      <c r="AO734" s="3"/>
    </row>
    <row r="735" spans="1:41" ht="15.75" customHeight="1" x14ac:dyDescent="0.25">
      <c r="A735" s="79">
        <v>2001</v>
      </c>
      <c r="B735" s="80"/>
      <c r="C735" s="80"/>
      <c r="D735" s="80"/>
      <c r="E735" s="80"/>
      <c r="F735" s="80"/>
      <c r="G735" s="80"/>
      <c r="H735" s="80"/>
      <c r="I735" s="80"/>
      <c r="J735" s="80"/>
      <c r="K735" s="195"/>
      <c r="L735" s="116"/>
      <c r="M735" s="235"/>
      <c r="N735" s="134"/>
      <c r="O735" s="237"/>
      <c r="P735" s="228" t="s">
        <v>80</v>
      </c>
      <c r="Q735" s="102">
        <v>66</v>
      </c>
      <c r="R735" s="103">
        <f>L738</f>
        <v>67</v>
      </c>
      <c r="S735" s="230" t="s">
        <v>10</v>
      </c>
      <c r="AN735" s="3"/>
      <c r="AO735" s="3"/>
    </row>
    <row r="736" spans="1:41" ht="15.75" customHeight="1" x14ac:dyDescent="0.25">
      <c r="A736" s="79">
        <v>2002</v>
      </c>
      <c r="B736" s="80"/>
      <c r="C736" s="80"/>
      <c r="D736" s="80"/>
      <c r="E736" s="80"/>
      <c r="F736" s="80"/>
      <c r="G736" s="80"/>
      <c r="H736" s="80"/>
      <c r="I736" s="80"/>
      <c r="J736" s="80"/>
      <c r="K736" s="195"/>
      <c r="L736" s="116"/>
      <c r="M736" s="235"/>
      <c r="N736" s="134"/>
      <c r="O736" s="237"/>
      <c r="P736" s="229" t="s">
        <v>81</v>
      </c>
      <c r="Q736" s="104">
        <f>IF(Q735/B721=0,"",Q735/B721)</f>
        <v>0.72527472527472525</v>
      </c>
      <c r="R736" s="105">
        <f>IF(Q735/R735=0,"",Q735/R735)</f>
        <v>0.9850746268656716</v>
      </c>
      <c r="S736" s="231" t="s">
        <v>82</v>
      </c>
      <c r="AN736" s="3"/>
      <c r="AO736" s="3"/>
    </row>
    <row r="737" spans="1:41" ht="15.75" customHeight="1" x14ac:dyDescent="0.25">
      <c r="A737" s="79">
        <v>2101</v>
      </c>
      <c r="B737" s="80"/>
      <c r="C737" s="80"/>
      <c r="D737" s="80"/>
      <c r="E737" s="80"/>
      <c r="F737" s="80"/>
      <c r="G737" s="80"/>
      <c r="H737" s="80"/>
      <c r="I737" s="80"/>
      <c r="J737" s="80"/>
      <c r="K737" s="195"/>
      <c r="L737" s="116"/>
      <c r="M737" s="238"/>
      <c r="N737" s="239"/>
      <c r="O737" s="240"/>
      <c r="P737" s="109"/>
      <c r="Q737" s="110"/>
      <c r="R737" s="110"/>
      <c r="S737" s="111"/>
      <c r="AN737" s="3"/>
      <c r="AO737" s="3"/>
    </row>
    <row r="738" spans="1:41" ht="18" customHeight="1" x14ac:dyDescent="0.25">
      <c r="A738" s="33"/>
      <c r="B738" s="327" t="s">
        <v>108</v>
      </c>
      <c r="C738" s="327"/>
      <c r="D738" s="327"/>
      <c r="E738" s="327"/>
      <c r="F738" s="327"/>
      <c r="G738" s="327"/>
      <c r="H738" s="327"/>
      <c r="I738" s="327"/>
      <c r="J738" s="327"/>
      <c r="K738" s="327"/>
      <c r="L738" s="112">
        <f>SUM(L726:L734)</f>
        <v>67</v>
      </c>
      <c r="M738" s="113">
        <f>IF(L730=0,"",L730/B721)</f>
        <v>0.63736263736263732</v>
      </c>
      <c r="N738" s="113">
        <f>IF(L738=0,"",L738/B721)</f>
        <v>0.73626373626373631</v>
      </c>
      <c r="O738" s="113">
        <f>IF(L730=0,"",N738-M738)</f>
        <v>9.8901098901098994E-2</v>
      </c>
      <c r="P738" s="5"/>
      <c r="Q738" s="25"/>
      <c r="R738" s="24"/>
      <c r="S738" s="5"/>
      <c r="AN738" s="3"/>
      <c r="AO738" s="3"/>
    </row>
    <row r="739" spans="1:41" ht="12.75" customHeight="1" x14ac:dyDescent="0.2">
      <c r="M739" s="5"/>
      <c r="N739" s="5"/>
      <c r="P739" s="5"/>
      <c r="Q739" s="6"/>
      <c r="R739" s="6"/>
      <c r="S739" s="5"/>
      <c r="AN739" s="3"/>
      <c r="AO739" s="3"/>
    </row>
    <row r="740" spans="1:41" ht="12.75" customHeight="1" x14ac:dyDescent="0.2">
      <c r="M740" s="5"/>
      <c r="N740" s="5"/>
      <c r="P740" s="5"/>
      <c r="Q740" s="6"/>
      <c r="R740" s="6"/>
      <c r="S740" s="5"/>
      <c r="AN740" s="3"/>
      <c r="AO740" s="3"/>
    </row>
    <row r="741" spans="1:41" ht="26.25" customHeight="1" x14ac:dyDescent="0.4">
      <c r="A741" s="205"/>
      <c r="B741" s="318" t="s">
        <v>96</v>
      </c>
      <c r="C741" s="318"/>
      <c r="D741" s="318"/>
      <c r="E741" s="318"/>
      <c r="F741" s="318"/>
      <c r="G741" s="318"/>
      <c r="H741" s="318"/>
      <c r="I741" s="318"/>
      <c r="J741" s="318"/>
      <c r="K741" s="318"/>
      <c r="L741" s="201" t="s">
        <v>84</v>
      </c>
      <c r="M741" s="5"/>
      <c r="N741" s="5"/>
      <c r="O741" s="25"/>
      <c r="P741" s="5"/>
      <c r="Q741" s="25"/>
      <c r="R741" s="25"/>
      <c r="S741" s="25"/>
      <c r="AN741" s="3"/>
      <c r="AO741" s="3"/>
    </row>
    <row r="742" spans="1:41" ht="20.25" customHeight="1" x14ac:dyDescent="0.2">
      <c r="A742" s="309" t="s">
        <v>9</v>
      </c>
      <c r="B742" s="311" t="s">
        <v>97</v>
      </c>
      <c r="C742" s="312"/>
      <c r="D742" s="312"/>
      <c r="E742" s="312"/>
      <c r="F742" s="312"/>
      <c r="G742" s="312"/>
      <c r="H742" s="312"/>
      <c r="I742" s="312"/>
      <c r="J742" s="312"/>
      <c r="K742" s="313"/>
      <c r="L742" s="314" t="s">
        <v>10</v>
      </c>
      <c r="M742" s="307" t="s">
        <v>2</v>
      </c>
      <c r="N742" s="307" t="s">
        <v>3</v>
      </c>
      <c r="O742" s="316" t="s">
        <v>4</v>
      </c>
      <c r="P742" s="307" t="s">
        <v>5</v>
      </c>
      <c r="Q742" s="317" t="s">
        <v>6</v>
      </c>
      <c r="R742" s="317" t="s">
        <v>7</v>
      </c>
      <c r="S742" s="307" t="s">
        <v>8</v>
      </c>
      <c r="AN742" s="3"/>
      <c r="AO742" s="3"/>
    </row>
    <row r="743" spans="1:41" ht="15.75" customHeight="1" x14ac:dyDescent="0.25">
      <c r="A743" s="310"/>
      <c r="B743" s="79" t="s">
        <v>98</v>
      </c>
      <c r="C743" s="79" t="s">
        <v>99</v>
      </c>
      <c r="D743" s="79" t="s">
        <v>100</v>
      </c>
      <c r="E743" s="79" t="s">
        <v>101</v>
      </c>
      <c r="F743" s="79" t="s">
        <v>102</v>
      </c>
      <c r="G743" s="79" t="s">
        <v>103</v>
      </c>
      <c r="H743" s="79" t="s">
        <v>104</v>
      </c>
      <c r="I743" s="79" t="s">
        <v>105</v>
      </c>
      <c r="J743" s="79" t="s">
        <v>106</v>
      </c>
      <c r="K743" s="221" t="s">
        <v>107</v>
      </c>
      <c r="L743" s="315"/>
      <c r="M743" s="308"/>
      <c r="N743" s="308"/>
      <c r="O743" s="308"/>
      <c r="P743" s="308"/>
      <c r="Q743" s="308"/>
      <c r="R743" s="308"/>
      <c r="S743" s="308"/>
      <c r="AN743" s="3"/>
      <c r="AO743" s="3"/>
    </row>
    <row r="744" spans="1:41" ht="15.75" customHeight="1" x14ac:dyDescent="0.25">
      <c r="A744" s="79">
        <v>1302</v>
      </c>
      <c r="B744" s="80">
        <v>80</v>
      </c>
      <c r="C744" s="80"/>
      <c r="D744" s="80"/>
      <c r="E744" s="80"/>
      <c r="F744" s="80"/>
      <c r="G744" s="80"/>
      <c r="H744" s="80"/>
      <c r="I744" s="80"/>
      <c r="J744" s="80"/>
      <c r="K744" s="195"/>
      <c r="L744" s="116"/>
      <c r="M744" s="232"/>
      <c r="N744" s="233"/>
      <c r="O744" s="234"/>
      <c r="P744" s="242"/>
      <c r="Q744" s="85">
        <f>B744</f>
        <v>80</v>
      </c>
      <c r="R744" s="243"/>
      <c r="S744" s="242"/>
      <c r="AN744" s="3"/>
      <c r="AO744" s="3"/>
    </row>
    <row r="745" spans="1:41" ht="15.75" customHeight="1" x14ac:dyDescent="0.25">
      <c r="A745" s="79">
        <v>1401</v>
      </c>
      <c r="B745" s="80"/>
      <c r="C745" s="80">
        <v>75</v>
      </c>
      <c r="D745" s="80"/>
      <c r="E745" s="80"/>
      <c r="F745" s="80"/>
      <c r="G745" s="80"/>
      <c r="H745" s="80"/>
      <c r="I745" s="80"/>
      <c r="J745" s="80"/>
      <c r="K745" s="195"/>
      <c r="L745" s="116"/>
      <c r="M745" s="235"/>
      <c r="N745" s="134"/>
      <c r="O745" s="236"/>
      <c r="P745" s="90">
        <f>IF(C745=0,"",C745/B744)</f>
        <v>0.9375</v>
      </c>
      <c r="Q745" s="91">
        <v>79</v>
      </c>
      <c r="R745" s="241">
        <f t="shared" ref="R745:R753" si="110">IF(Q745=0,"",Q745/Q744)</f>
        <v>0.98750000000000004</v>
      </c>
      <c r="S745" s="241">
        <f t="shared" ref="S745:S753" si="111">IF(Q745=0,"",100%-R745)</f>
        <v>1.2499999999999956E-2</v>
      </c>
      <c r="AN745" s="3"/>
      <c r="AO745" s="3"/>
    </row>
    <row r="746" spans="1:41" ht="15.75" customHeight="1" x14ac:dyDescent="0.25">
      <c r="A746" s="79">
        <v>1402</v>
      </c>
      <c r="B746" s="80"/>
      <c r="C746" s="80"/>
      <c r="D746" s="80">
        <v>69</v>
      </c>
      <c r="E746" s="80"/>
      <c r="F746" s="80"/>
      <c r="G746" s="80"/>
      <c r="H746" s="80"/>
      <c r="I746" s="80"/>
      <c r="J746" s="80"/>
      <c r="K746" s="195"/>
      <c r="L746" s="116"/>
      <c r="M746" s="235"/>
      <c r="N746" s="134"/>
      <c r="O746" s="236"/>
      <c r="P746" s="90">
        <f>IF(D746=0,"",D746/C745)</f>
        <v>0.92</v>
      </c>
      <c r="Q746" s="91">
        <v>79</v>
      </c>
      <c r="R746" s="241">
        <f t="shared" si="110"/>
        <v>1</v>
      </c>
      <c r="S746" s="241">
        <f t="shared" si="111"/>
        <v>0</v>
      </c>
      <c r="T746" s="93">
        <f>Q746/Q744</f>
        <v>0.98750000000000004</v>
      </c>
      <c r="AN746" s="3"/>
      <c r="AO746" s="3"/>
    </row>
    <row r="747" spans="1:41" ht="15.75" customHeight="1" x14ac:dyDescent="0.25">
      <c r="A747" s="79">
        <v>1501</v>
      </c>
      <c r="B747" s="80"/>
      <c r="C747" s="80"/>
      <c r="D747" s="80"/>
      <c r="E747" s="80">
        <v>68</v>
      </c>
      <c r="F747" s="80"/>
      <c r="G747" s="80"/>
      <c r="H747" s="80"/>
      <c r="I747" s="80"/>
      <c r="J747" s="80"/>
      <c r="K747" s="195"/>
      <c r="L747" s="116"/>
      <c r="M747" s="235"/>
      <c r="N747" s="134"/>
      <c r="O747" s="236"/>
      <c r="P747" s="90">
        <f>IF(E747=0,"",E747/D746)</f>
        <v>0.98550724637681164</v>
      </c>
      <c r="Q747" s="91">
        <v>79</v>
      </c>
      <c r="R747" s="241">
        <f t="shared" si="110"/>
        <v>1</v>
      </c>
      <c r="S747" s="241">
        <f t="shared" si="111"/>
        <v>0</v>
      </c>
      <c r="T747" s="94"/>
      <c r="AN747" s="3"/>
      <c r="AO747" s="3"/>
    </row>
    <row r="748" spans="1:41" ht="15.75" customHeight="1" x14ac:dyDescent="0.25">
      <c r="A748" s="79">
        <v>1502</v>
      </c>
      <c r="B748" s="80"/>
      <c r="C748" s="80"/>
      <c r="D748" s="80"/>
      <c r="E748" s="80"/>
      <c r="F748" s="80">
        <v>67</v>
      </c>
      <c r="G748" s="80"/>
      <c r="H748" s="80"/>
      <c r="I748" s="80"/>
      <c r="J748" s="80"/>
      <c r="K748" s="195"/>
      <c r="L748" s="116"/>
      <c r="M748" s="235"/>
      <c r="N748" s="134"/>
      <c r="O748" s="236"/>
      <c r="P748" s="90">
        <f>IF(F748=0,"",F748/E747)</f>
        <v>0.98529411764705888</v>
      </c>
      <c r="Q748" s="91">
        <v>79</v>
      </c>
      <c r="R748" s="241">
        <f t="shared" si="110"/>
        <v>1</v>
      </c>
      <c r="S748" s="241">
        <f t="shared" si="111"/>
        <v>0</v>
      </c>
      <c r="T748" s="94"/>
      <c r="AN748" s="3"/>
      <c r="AO748" s="3"/>
    </row>
    <row r="749" spans="1:41" ht="15.75" customHeight="1" x14ac:dyDescent="0.25">
      <c r="A749" s="79">
        <v>1601</v>
      </c>
      <c r="B749" s="80"/>
      <c r="C749" s="80"/>
      <c r="D749" s="80"/>
      <c r="E749" s="80"/>
      <c r="F749" s="80"/>
      <c r="G749" s="80">
        <v>67</v>
      </c>
      <c r="H749" s="80"/>
      <c r="I749" s="80"/>
      <c r="J749" s="80"/>
      <c r="K749" s="195"/>
      <c r="L749" s="116"/>
      <c r="M749" s="235"/>
      <c r="N749" s="134"/>
      <c r="O749" s="236"/>
      <c r="P749" s="90">
        <f>IF(G749=0,"",G749/F748)</f>
        <v>1</v>
      </c>
      <c r="Q749" s="91">
        <v>79</v>
      </c>
      <c r="R749" s="241">
        <f t="shared" si="110"/>
        <v>1</v>
      </c>
      <c r="S749" s="241">
        <f t="shared" si="111"/>
        <v>0</v>
      </c>
      <c r="T749" s="94"/>
      <c r="AN749" s="3"/>
      <c r="AO749" s="3"/>
    </row>
    <row r="750" spans="1:41" ht="15.75" customHeight="1" x14ac:dyDescent="0.25">
      <c r="A750" s="79">
        <v>1602</v>
      </c>
      <c r="B750" s="80"/>
      <c r="C750" s="80"/>
      <c r="D750" s="80"/>
      <c r="E750" s="80"/>
      <c r="F750" s="80"/>
      <c r="G750" s="80"/>
      <c r="H750" s="80">
        <v>65</v>
      </c>
      <c r="I750" s="80"/>
      <c r="J750" s="80"/>
      <c r="K750" s="195"/>
      <c r="L750" s="116"/>
      <c r="M750" s="235"/>
      <c r="N750" s="134"/>
      <c r="O750" s="236"/>
      <c r="P750" s="90">
        <f>IF(H750=0,"",H750/G749)</f>
        <v>0.97014925373134331</v>
      </c>
      <c r="Q750" s="91">
        <v>79</v>
      </c>
      <c r="R750" s="241">
        <f t="shared" si="110"/>
        <v>1</v>
      </c>
      <c r="S750" s="241">
        <f t="shared" si="111"/>
        <v>0</v>
      </c>
      <c r="T750" s="94"/>
      <c r="AN750" s="3"/>
      <c r="AO750" s="3"/>
    </row>
    <row r="751" spans="1:41" ht="15.75" customHeight="1" x14ac:dyDescent="0.25">
      <c r="A751" s="79">
        <v>1701</v>
      </c>
      <c r="B751" s="80"/>
      <c r="C751" s="80"/>
      <c r="D751" s="80"/>
      <c r="E751" s="80"/>
      <c r="F751" s="80"/>
      <c r="G751" s="80"/>
      <c r="H751" s="80"/>
      <c r="I751" s="80">
        <v>66</v>
      </c>
      <c r="J751" s="80"/>
      <c r="K751" s="195"/>
      <c r="L751" s="116"/>
      <c r="M751" s="235"/>
      <c r="N751" s="134"/>
      <c r="O751" s="236"/>
      <c r="P751" s="90">
        <f>IF(I751=0,"",I751/H750)</f>
        <v>1.0153846153846153</v>
      </c>
      <c r="Q751" s="91">
        <v>79</v>
      </c>
      <c r="R751" s="241">
        <f t="shared" si="110"/>
        <v>1</v>
      </c>
      <c r="S751" s="241">
        <f t="shared" si="111"/>
        <v>0</v>
      </c>
      <c r="T751" s="94"/>
      <c r="AN751" s="3"/>
      <c r="AO751" s="3"/>
    </row>
    <row r="752" spans="1:41" ht="15.75" customHeight="1" x14ac:dyDescent="0.25">
      <c r="A752" s="79">
        <v>1702</v>
      </c>
      <c r="B752" s="80"/>
      <c r="C752" s="80"/>
      <c r="D752" s="80"/>
      <c r="E752" s="80"/>
      <c r="F752" s="80"/>
      <c r="G752" s="80"/>
      <c r="H752" s="80"/>
      <c r="I752" s="80"/>
      <c r="J752" s="80">
        <v>59</v>
      </c>
      <c r="K752" s="195"/>
      <c r="L752" s="116"/>
      <c r="M752" s="235"/>
      <c r="N752" s="134"/>
      <c r="O752" s="236"/>
      <c r="P752" s="90">
        <f>IF(J752=0,"",J752/I751)</f>
        <v>0.89393939393939392</v>
      </c>
      <c r="Q752" s="91">
        <v>69</v>
      </c>
      <c r="R752" s="241">
        <f t="shared" si="110"/>
        <v>0.87341772151898733</v>
      </c>
      <c r="S752" s="241">
        <f t="shared" si="111"/>
        <v>0.12658227848101267</v>
      </c>
      <c r="T752" s="94"/>
      <c r="AN752" s="3"/>
      <c r="AO752" s="3"/>
    </row>
    <row r="753" spans="1:41" ht="15.75" customHeight="1" x14ac:dyDescent="0.25">
      <c r="A753" s="79">
        <v>1801</v>
      </c>
      <c r="B753" s="80"/>
      <c r="C753" s="80"/>
      <c r="D753" s="80"/>
      <c r="E753" s="80"/>
      <c r="F753" s="80"/>
      <c r="G753" s="80"/>
      <c r="H753" s="80"/>
      <c r="I753" s="80"/>
      <c r="J753" s="80"/>
      <c r="K753" s="195">
        <v>59</v>
      </c>
      <c r="L753" s="116">
        <v>57</v>
      </c>
      <c r="M753" s="235"/>
      <c r="N753" s="134"/>
      <c r="O753" s="236"/>
      <c r="P753" s="90">
        <f>IF(K753=0,"",K753/J752)</f>
        <v>1</v>
      </c>
      <c r="Q753" s="91">
        <v>69</v>
      </c>
      <c r="R753" s="241">
        <f t="shared" si="110"/>
        <v>1</v>
      </c>
      <c r="S753" s="241">
        <f t="shared" si="111"/>
        <v>0</v>
      </c>
      <c r="T753" s="94"/>
      <c r="AN753" s="3"/>
      <c r="AO753" s="3"/>
    </row>
    <row r="754" spans="1:41" ht="15.75" customHeight="1" x14ac:dyDescent="0.25">
      <c r="A754" s="79">
        <v>1802</v>
      </c>
      <c r="B754" s="80"/>
      <c r="C754" s="80"/>
      <c r="D754" s="80"/>
      <c r="E754" s="80"/>
      <c r="F754" s="80"/>
      <c r="G754" s="80"/>
      <c r="H754" s="80"/>
      <c r="I754" s="80"/>
      <c r="J754" s="80"/>
      <c r="K754" s="195">
        <v>4</v>
      </c>
      <c r="L754" s="116">
        <v>3</v>
      </c>
      <c r="M754" s="235"/>
      <c r="N754" s="134"/>
      <c r="O754" s="237"/>
      <c r="P754" s="244"/>
      <c r="Q754" s="96">
        <v>10</v>
      </c>
      <c r="R754" s="245"/>
      <c r="S754" s="244"/>
      <c r="T754" s="94"/>
      <c r="AN754" s="3"/>
      <c r="AO754" s="3"/>
    </row>
    <row r="755" spans="1:41" ht="15.75" customHeight="1" x14ac:dyDescent="0.25">
      <c r="A755" s="79">
        <v>1901</v>
      </c>
      <c r="B755" s="80"/>
      <c r="C755" s="80"/>
      <c r="D755" s="80"/>
      <c r="E755" s="80"/>
      <c r="F755" s="80"/>
      <c r="G755" s="80"/>
      <c r="H755" s="80"/>
      <c r="I755" s="80"/>
      <c r="J755" s="80"/>
      <c r="K755" s="195">
        <v>4</v>
      </c>
      <c r="L755" s="116">
        <v>4</v>
      </c>
      <c r="M755" s="235"/>
      <c r="N755" s="134"/>
      <c r="O755" s="237"/>
      <c r="P755" s="246"/>
      <c r="Q755" s="96">
        <v>10</v>
      </c>
      <c r="R755" s="247"/>
      <c r="S755" s="246"/>
      <c r="T755" s="94"/>
      <c r="AN755" s="3"/>
      <c r="AO755" s="3"/>
    </row>
    <row r="756" spans="1:41" ht="15.75" customHeight="1" x14ac:dyDescent="0.25">
      <c r="A756" s="79">
        <v>1902</v>
      </c>
      <c r="B756" s="80"/>
      <c r="C756" s="80"/>
      <c r="D756" s="80"/>
      <c r="E756" s="80"/>
      <c r="F756" s="80"/>
      <c r="G756" s="80"/>
      <c r="H756" s="80"/>
      <c r="I756" s="80"/>
      <c r="J756" s="80"/>
      <c r="K756" s="195">
        <v>3</v>
      </c>
      <c r="L756" s="116">
        <v>1</v>
      </c>
      <c r="M756" s="235"/>
      <c r="N756" s="134"/>
      <c r="O756" s="237"/>
      <c r="P756" s="246"/>
      <c r="Q756" s="96">
        <v>8</v>
      </c>
      <c r="R756" s="247"/>
      <c r="S756" s="246"/>
      <c r="T756" s="94"/>
      <c r="AN756" s="3"/>
      <c r="AO756" s="3"/>
    </row>
    <row r="757" spans="1:41" ht="15.75" customHeight="1" x14ac:dyDescent="0.25">
      <c r="A757" s="79">
        <v>2001</v>
      </c>
      <c r="B757" s="80"/>
      <c r="C757" s="80"/>
      <c r="D757" s="80"/>
      <c r="E757" s="80"/>
      <c r="F757" s="80"/>
      <c r="G757" s="80"/>
      <c r="H757" s="80"/>
      <c r="I757" s="80"/>
      <c r="J757" s="80"/>
      <c r="K757" s="195">
        <v>1</v>
      </c>
      <c r="L757" s="116">
        <v>1</v>
      </c>
      <c r="M757" s="235"/>
      <c r="N757" s="134"/>
      <c r="O757" s="237"/>
      <c r="P757" s="246"/>
      <c r="Q757" s="96">
        <v>1</v>
      </c>
      <c r="R757" s="247"/>
      <c r="S757" s="246"/>
      <c r="T757" s="94"/>
      <c r="AN757" s="3"/>
      <c r="AO757" s="3"/>
    </row>
    <row r="758" spans="1:41" ht="15.75" customHeight="1" x14ac:dyDescent="0.25">
      <c r="A758" s="79">
        <v>2002</v>
      </c>
      <c r="B758" s="80"/>
      <c r="C758" s="80"/>
      <c r="D758" s="80"/>
      <c r="E758" s="80"/>
      <c r="F758" s="80"/>
      <c r="G758" s="80"/>
      <c r="H758" s="80"/>
      <c r="I758" s="80"/>
      <c r="J758" s="80"/>
      <c r="K758" s="195"/>
      <c r="L758" s="116"/>
      <c r="M758" s="235"/>
      <c r="N758" s="134"/>
      <c r="O758" s="237"/>
      <c r="P758" s="228" t="s">
        <v>80</v>
      </c>
      <c r="Q758" s="102">
        <v>64</v>
      </c>
      <c r="R758" s="103">
        <f>L761</f>
        <v>66</v>
      </c>
      <c r="S758" s="230" t="s">
        <v>10</v>
      </c>
      <c r="T758" s="94"/>
      <c r="AN758" s="3"/>
      <c r="AO758" s="3"/>
    </row>
    <row r="759" spans="1:41" ht="15.75" customHeight="1" x14ac:dyDescent="0.25">
      <c r="A759" s="79">
        <v>2101</v>
      </c>
      <c r="B759" s="80"/>
      <c r="C759" s="80"/>
      <c r="D759" s="80"/>
      <c r="E759" s="80"/>
      <c r="F759" s="80"/>
      <c r="G759" s="80"/>
      <c r="H759" s="80"/>
      <c r="I759" s="80"/>
      <c r="J759" s="80"/>
      <c r="K759" s="195"/>
      <c r="L759" s="116"/>
      <c r="M759" s="235"/>
      <c r="N759" s="134"/>
      <c r="O759" s="237"/>
      <c r="P759" s="229" t="s">
        <v>81</v>
      </c>
      <c r="Q759" s="104">
        <f>IF(Q758/B744=0,"",Q758/B744)</f>
        <v>0.8</v>
      </c>
      <c r="R759" s="105">
        <f>IF(Q758/R758=0,"",Q758/R758)</f>
        <v>0.96969696969696972</v>
      </c>
      <c r="S759" s="231" t="s">
        <v>82</v>
      </c>
      <c r="T759" s="94"/>
      <c r="AN759" s="3"/>
      <c r="AO759" s="3"/>
    </row>
    <row r="760" spans="1:41" ht="15.75" customHeight="1" x14ac:dyDescent="0.25">
      <c r="A760" s="79">
        <v>2102</v>
      </c>
      <c r="B760" s="80"/>
      <c r="C760" s="80"/>
      <c r="D760" s="80"/>
      <c r="E760" s="80"/>
      <c r="F760" s="80"/>
      <c r="G760" s="80"/>
      <c r="H760" s="80"/>
      <c r="I760" s="80"/>
      <c r="J760" s="80"/>
      <c r="K760" s="195"/>
      <c r="L760" s="116"/>
      <c r="M760" s="238"/>
      <c r="N760" s="239"/>
      <c r="O760" s="240"/>
      <c r="P760" s="109"/>
      <c r="Q760" s="110"/>
      <c r="R760" s="110"/>
      <c r="S760" s="111"/>
      <c r="T760" s="94"/>
      <c r="AN760" s="3"/>
      <c r="AO760" s="3"/>
    </row>
    <row r="761" spans="1:41" ht="18" customHeight="1" x14ac:dyDescent="0.25">
      <c r="A761" s="33"/>
      <c r="B761" s="327" t="s">
        <v>108</v>
      </c>
      <c r="C761" s="327"/>
      <c r="D761" s="327"/>
      <c r="E761" s="327"/>
      <c r="F761" s="327"/>
      <c r="G761" s="327"/>
      <c r="H761" s="327"/>
      <c r="I761" s="327"/>
      <c r="J761" s="327"/>
      <c r="K761" s="327"/>
      <c r="L761" s="112">
        <f>SUM(L744:L757)</f>
        <v>66</v>
      </c>
      <c r="M761" s="113">
        <f>IF(L753=0,"",L753/B744)</f>
        <v>0.71250000000000002</v>
      </c>
      <c r="N761" s="113">
        <f>IF(L761=0,"",L761/B744)</f>
        <v>0.82499999999999996</v>
      </c>
      <c r="O761" s="113">
        <f>IF(L753=0,"",N761-M761)</f>
        <v>0.11249999999999993</v>
      </c>
      <c r="P761" s="5"/>
      <c r="Q761" s="25"/>
      <c r="R761" s="24"/>
      <c r="S761" s="5"/>
      <c r="T761" s="94"/>
      <c r="AN761" s="3"/>
      <c r="AO761" s="3"/>
    </row>
    <row r="762" spans="1:41" ht="12.75" customHeight="1" x14ac:dyDescent="0.2">
      <c r="M762" s="5"/>
      <c r="N762" s="5"/>
      <c r="P762" s="5"/>
      <c r="Q762" s="6"/>
      <c r="R762" s="6"/>
      <c r="S762" s="5"/>
      <c r="AN762" s="3"/>
      <c r="AO762" s="3"/>
    </row>
    <row r="763" spans="1:41" ht="12.75" customHeight="1" x14ac:dyDescent="0.2">
      <c r="M763" s="5"/>
      <c r="N763" s="5"/>
      <c r="P763" s="5"/>
      <c r="Q763" s="6"/>
      <c r="R763" s="6"/>
      <c r="S763" s="5"/>
      <c r="AN763" s="3"/>
      <c r="AO763" s="3"/>
    </row>
    <row r="764" spans="1:41" ht="26.25" customHeight="1" x14ac:dyDescent="0.4">
      <c r="A764" s="205"/>
      <c r="B764" s="318" t="s">
        <v>96</v>
      </c>
      <c r="C764" s="318"/>
      <c r="D764" s="318"/>
      <c r="E764" s="318"/>
      <c r="F764" s="318"/>
      <c r="G764" s="318"/>
      <c r="H764" s="318"/>
      <c r="I764" s="318"/>
      <c r="J764" s="318"/>
      <c r="K764" s="318"/>
      <c r="L764" s="201" t="s">
        <v>87</v>
      </c>
      <c r="M764" s="5"/>
      <c r="N764" s="5"/>
      <c r="O764" s="25"/>
      <c r="P764" s="5"/>
      <c r="Q764" s="25"/>
      <c r="R764" s="25"/>
      <c r="S764" s="25"/>
      <c r="AN764" s="3"/>
      <c r="AO764" s="3"/>
    </row>
    <row r="765" spans="1:41" ht="20.25" customHeight="1" x14ac:dyDescent="0.2">
      <c r="A765" s="309" t="s">
        <v>9</v>
      </c>
      <c r="B765" s="311" t="s">
        <v>97</v>
      </c>
      <c r="C765" s="312"/>
      <c r="D765" s="312"/>
      <c r="E765" s="312"/>
      <c r="F765" s="312"/>
      <c r="G765" s="312"/>
      <c r="H765" s="312"/>
      <c r="I765" s="312"/>
      <c r="J765" s="312"/>
      <c r="K765" s="313"/>
      <c r="L765" s="314" t="s">
        <v>10</v>
      </c>
      <c r="M765" s="307" t="s">
        <v>2</v>
      </c>
      <c r="N765" s="307" t="s">
        <v>3</v>
      </c>
      <c r="O765" s="316" t="s">
        <v>4</v>
      </c>
      <c r="P765" s="307" t="s">
        <v>5</v>
      </c>
      <c r="Q765" s="317" t="s">
        <v>6</v>
      </c>
      <c r="R765" s="317" t="s">
        <v>7</v>
      </c>
      <c r="S765" s="307" t="s">
        <v>8</v>
      </c>
      <c r="AN765" s="3"/>
      <c r="AO765" s="3"/>
    </row>
    <row r="766" spans="1:41" ht="15.75" customHeight="1" x14ac:dyDescent="0.25">
      <c r="A766" s="310"/>
      <c r="B766" s="79" t="s">
        <v>98</v>
      </c>
      <c r="C766" s="79" t="s">
        <v>99</v>
      </c>
      <c r="D766" s="79" t="s">
        <v>100</v>
      </c>
      <c r="E766" s="79" t="s">
        <v>101</v>
      </c>
      <c r="F766" s="79" t="s">
        <v>102</v>
      </c>
      <c r="G766" s="79" t="s">
        <v>103</v>
      </c>
      <c r="H766" s="79" t="s">
        <v>104</v>
      </c>
      <c r="I766" s="79" t="s">
        <v>105</v>
      </c>
      <c r="J766" s="79" t="s">
        <v>106</v>
      </c>
      <c r="K766" s="221" t="s">
        <v>107</v>
      </c>
      <c r="L766" s="315"/>
      <c r="M766" s="308"/>
      <c r="N766" s="308"/>
      <c r="O766" s="308"/>
      <c r="P766" s="308"/>
      <c r="Q766" s="308"/>
      <c r="R766" s="308"/>
      <c r="S766" s="308"/>
      <c r="AN766" s="3"/>
      <c r="AO766" s="3"/>
    </row>
    <row r="767" spans="1:41" ht="15.75" customHeight="1" x14ac:dyDescent="0.25">
      <c r="A767" s="79">
        <v>1401</v>
      </c>
      <c r="B767" s="80">
        <v>80</v>
      </c>
      <c r="C767" s="80"/>
      <c r="D767" s="80"/>
      <c r="E767" s="80"/>
      <c r="F767" s="80"/>
      <c r="G767" s="80"/>
      <c r="H767" s="80"/>
      <c r="I767" s="80"/>
      <c r="J767" s="80"/>
      <c r="K767" s="195"/>
      <c r="L767" s="116"/>
      <c r="M767" s="232"/>
      <c r="N767" s="233"/>
      <c r="O767" s="234"/>
      <c r="P767" s="242"/>
      <c r="Q767" s="85">
        <f>B767</f>
        <v>80</v>
      </c>
      <c r="R767" s="243"/>
      <c r="S767" s="242"/>
      <c r="AN767" s="3"/>
      <c r="AO767" s="3"/>
    </row>
    <row r="768" spans="1:41" ht="15.75" customHeight="1" x14ac:dyDescent="0.25">
      <c r="A768" s="79">
        <v>1402</v>
      </c>
      <c r="B768" s="80"/>
      <c r="C768" s="80">
        <v>68</v>
      </c>
      <c r="D768" s="80"/>
      <c r="E768" s="80"/>
      <c r="F768" s="80"/>
      <c r="G768" s="80"/>
      <c r="H768" s="80"/>
      <c r="I768" s="80"/>
      <c r="J768" s="80"/>
      <c r="K768" s="195"/>
      <c r="L768" s="116"/>
      <c r="M768" s="235"/>
      <c r="N768" s="134"/>
      <c r="O768" s="236"/>
      <c r="P768" s="90">
        <f>IF(C768=0,"",C768/B767)</f>
        <v>0.85</v>
      </c>
      <c r="Q768" s="91">
        <v>71</v>
      </c>
      <c r="R768" s="241">
        <f t="shared" ref="R768:R775" si="112">IF(Q768=0,"",Q768/Q767)</f>
        <v>0.88749999999999996</v>
      </c>
      <c r="S768" s="241">
        <f t="shared" ref="S768:S775" si="113">IF(Q768=0,"",100%-R768)</f>
        <v>0.11250000000000004</v>
      </c>
      <c r="AN768" s="3"/>
      <c r="AO768" s="3"/>
    </row>
    <row r="769" spans="1:41" ht="15.75" customHeight="1" x14ac:dyDescent="0.25">
      <c r="A769" s="79">
        <v>1501</v>
      </c>
      <c r="B769" s="80"/>
      <c r="C769" s="80"/>
      <c r="D769" s="80">
        <v>67</v>
      </c>
      <c r="E769" s="80"/>
      <c r="F769" s="80"/>
      <c r="G769" s="80"/>
      <c r="H769" s="80"/>
      <c r="I769" s="80"/>
      <c r="J769" s="80"/>
      <c r="K769" s="195"/>
      <c r="L769" s="116"/>
      <c r="M769" s="235"/>
      <c r="N769" s="134"/>
      <c r="O769" s="236"/>
      <c r="P769" s="90">
        <f>IF(D769=0,"",D769/C768)</f>
        <v>0.98529411764705888</v>
      </c>
      <c r="Q769" s="91">
        <v>71</v>
      </c>
      <c r="R769" s="241">
        <f t="shared" si="112"/>
        <v>1</v>
      </c>
      <c r="S769" s="241">
        <f t="shared" si="113"/>
        <v>0</v>
      </c>
      <c r="T769" s="93">
        <f>Q769/Q767</f>
        <v>0.88749999999999996</v>
      </c>
      <c r="AN769" s="3"/>
      <c r="AO769" s="3"/>
    </row>
    <row r="770" spans="1:41" ht="15.75" customHeight="1" x14ac:dyDescent="0.25">
      <c r="A770" s="79">
        <v>1502</v>
      </c>
      <c r="B770" s="80"/>
      <c r="C770" s="80"/>
      <c r="D770" s="80"/>
      <c r="E770" s="80">
        <v>66</v>
      </c>
      <c r="F770" s="80"/>
      <c r="G770" s="80"/>
      <c r="H770" s="80"/>
      <c r="I770" s="80"/>
      <c r="J770" s="80"/>
      <c r="K770" s="195"/>
      <c r="L770" s="116"/>
      <c r="M770" s="235"/>
      <c r="N770" s="134"/>
      <c r="O770" s="236"/>
      <c r="P770" s="90">
        <f>IF(E770=0,"",E770/D769)</f>
        <v>0.9850746268656716</v>
      </c>
      <c r="Q770" s="91">
        <v>71</v>
      </c>
      <c r="R770" s="241">
        <f t="shared" si="112"/>
        <v>1</v>
      </c>
      <c r="S770" s="241">
        <f t="shared" si="113"/>
        <v>0</v>
      </c>
      <c r="T770" s="94"/>
      <c r="AN770" s="3"/>
      <c r="AO770" s="3"/>
    </row>
    <row r="771" spans="1:41" ht="15.75" customHeight="1" x14ac:dyDescent="0.25">
      <c r="A771" s="79">
        <v>1601</v>
      </c>
      <c r="B771" s="80"/>
      <c r="C771" s="80"/>
      <c r="D771" s="80"/>
      <c r="E771" s="80"/>
      <c r="F771" s="80">
        <v>66</v>
      </c>
      <c r="G771" s="80"/>
      <c r="H771" s="80"/>
      <c r="I771" s="80"/>
      <c r="J771" s="80"/>
      <c r="K771" s="195"/>
      <c r="L771" s="116"/>
      <c r="M771" s="235"/>
      <c r="N771" s="134"/>
      <c r="O771" s="236"/>
      <c r="P771" s="90">
        <f>IF(F771=0,"",F771/E770)</f>
        <v>1</v>
      </c>
      <c r="Q771" s="91">
        <v>71</v>
      </c>
      <c r="R771" s="241">
        <f t="shared" si="112"/>
        <v>1</v>
      </c>
      <c r="S771" s="241">
        <f t="shared" si="113"/>
        <v>0</v>
      </c>
      <c r="T771" s="94"/>
      <c r="AN771" s="3"/>
      <c r="AO771" s="3"/>
    </row>
    <row r="772" spans="1:41" ht="15.75" customHeight="1" x14ac:dyDescent="0.25">
      <c r="A772" s="79">
        <v>1602</v>
      </c>
      <c r="B772" s="80"/>
      <c r="C772" s="80"/>
      <c r="D772" s="80"/>
      <c r="E772" s="80"/>
      <c r="F772" s="80"/>
      <c r="G772" s="80">
        <v>65</v>
      </c>
      <c r="H772" s="80"/>
      <c r="I772" s="80"/>
      <c r="J772" s="80"/>
      <c r="K772" s="195"/>
      <c r="L772" s="116"/>
      <c r="M772" s="235"/>
      <c r="N772" s="134"/>
      <c r="O772" s="236"/>
      <c r="P772" s="90">
        <f>IF(G772=0,"",G772/F771)</f>
        <v>0.98484848484848486</v>
      </c>
      <c r="Q772" s="91">
        <v>71</v>
      </c>
      <c r="R772" s="241">
        <f t="shared" si="112"/>
        <v>1</v>
      </c>
      <c r="S772" s="241">
        <f t="shared" si="113"/>
        <v>0</v>
      </c>
      <c r="T772" s="94"/>
      <c r="AN772" s="3"/>
      <c r="AO772" s="3"/>
    </row>
    <row r="773" spans="1:41" ht="15.75" customHeight="1" x14ac:dyDescent="0.25">
      <c r="A773" s="79">
        <v>1701</v>
      </c>
      <c r="B773" s="80"/>
      <c r="C773" s="80"/>
      <c r="D773" s="80"/>
      <c r="E773" s="80"/>
      <c r="F773" s="80"/>
      <c r="G773" s="80"/>
      <c r="H773" s="80">
        <v>63</v>
      </c>
      <c r="I773" s="80"/>
      <c r="J773" s="80"/>
      <c r="K773" s="195"/>
      <c r="L773" s="116"/>
      <c r="M773" s="235"/>
      <c r="N773" s="134"/>
      <c r="O773" s="236"/>
      <c r="P773" s="90">
        <f>IF(H773=0,"",H773/G772)</f>
        <v>0.96923076923076923</v>
      </c>
      <c r="Q773" s="91">
        <v>71</v>
      </c>
      <c r="R773" s="241">
        <f t="shared" si="112"/>
        <v>1</v>
      </c>
      <c r="S773" s="241">
        <f t="shared" si="113"/>
        <v>0</v>
      </c>
      <c r="T773" s="94"/>
      <c r="AN773" s="3"/>
      <c r="AO773" s="3"/>
    </row>
    <row r="774" spans="1:41" ht="15.75" customHeight="1" x14ac:dyDescent="0.25">
      <c r="A774" s="79">
        <v>1702</v>
      </c>
      <c r="B774" s="80"/>
      <c r="C774" s="80"/>
      <c r="D774" s="80"/>
      <c r="E774" s="80"/>
      <c r="F774" s="80"/>
      <c r="G774" s="80"/>
      <c r="H774" s="80"/>
      <c r="I774" s="80">
        <v>62</v>
      </c>
      <c r="J774" s="80"/>
      <c r="K774" s="195"/>
      <c r="L774" s="116"/>
      <c r="M774" s="235"/>
      <c r="N774" s="134"/>
      <c r="O774" s="236"/>
      <c r="P774" s="90">
        <f>IF(I774=0,"",I774/H773)</f>
        <v>0.98412698412698407</v>
      </c>
      <c r="Q774" s="91">
        <v>68</v>
      </c>
      <c r="R774" s="241">
        <f t="shared" si="112"/>
        <v>0.95774647887323938</v>
      </c>
      <c r="S774" s="241">
        <f t="shared" si="113"/>
        <v>4.2253521126760618E-2</v>
      </c>
      <c r="T774" s="94"/>
      <c r="AN774" s="3"/>
      <c r="AO774" s="3"/>
    </row>
    <row r="775" spans="1:41" ht="15.75" customHeight="1" x14ac:dyDescent="0.25">
      <c r="A775" s="79">
        <v>1801</v>
      </c>
      <c r="B775" s="80"/>
      <c r="C775" s="80"/>
      <c r="D775" s="80"/>
      <c r="E775" s="80"/>
      <c r="F775" s="80"/>
      <c r="G775" s="80"/>
      <c r="H775" s="80"/>
      <c r="I775" s="80"/>
      <c r="J775" s="80">
        <v>62</v>
      </c>
      <c r="K775" s="195"/>
      <c r="L775" s="116">
        <v>1</v>
      </c>
      <c r="M775" s="235"/>
      <c r="N775" s="134"/>
      <c r="O775" s="236"/>
      <c r="P775" s="90">
        <f>IF(J775=0,"",J775/I774)</f>
        <v>1</v>
      </c>
      <c r="Q775" s="91">
        <v>68</v>
      </c>
      <c r="R775" s="241">
        <f t="shared" si="112"/>
        <v>1</v>
      </c>
      <c r="S775" s="241">
        <f t="shared" si="113"/>
        <v>0</v>
      </c>
      <c r="T775" s="94"/>
      <c r="AN775" s="3"/>
      <c r="AO775" s="3"/>
    </row>
    <row r="776" spans="1:41" ht="15.75" customHeight="1" x14ac:dyDescent="0.25">
      <c r="A776" s="79">
        <v>1802</v>
      </c>
      <c r="B776" s="80"/>
      <c r="C776" s="80"/>
      <c r="D776" s="80"/>
      <c r="E776" s="80"/>
      <c r="F776" s="80"/>
      <c r="G776" s="80"/>
      <c r="H776" s="80"/>
      <c r="I776" s="80"/>
      <c r="J776" s="80"/>
      <c r="K776" s="195">
        <v>62</v>
      </c>
      <c r="L776" s="116">
        <v>53</v>
      </c>
      <c r="M776" s="235"/>
      <c r="N776" s="134"/>
      <c r="O776" s="236"/>
      <c r="P776" s="90">
        <f>K776/J775</f>
        <v>1</v>
      </c>
      <c r="Q776" s="91">
        <v>68</v>
      </c>
      <c r="R776" s="241">
        <f t="shared" ref="R776" si="114">IF(Q776=0,"",Q776/Q775)</f>
        <v>1</v>
      </c>
      <c r="S776" s="241">
        <f t="shared" ref="S776" si="115">IF(Q776=0,"",100%-R776)</f>
        <v>0</v>
      </c>
      <c r="T776" s="94"/>
      <c r="AN776" s="3"/>
      <c r="AO776" s="3"/>
    </row>
    <row r="777" spans="1:41" ht="15.75" customHeight="1" x14ac:dyDescent="0.25">
      <c r="A777" s="79">
        <v>1901</v>
      </c>
      <c r="B777" s="80"/>
      <c r="C777" s="80"/>
      <c r="D777" s="80"/>
      <c r="E777" s="80"/>
      <c r="F777" s="80"/>
      <c r="G777" s="80"/>
      <c r="H777" s="80"/>
      <c r="I777" s="80"/>
      <c r="J777" s="80"/>
      <c r="K777" s="195">
        <v>6</v>
      </c>
      <c r="L777" s="116">
        <v>7</v>
      </c>
      <c r="M777" s="235"/>
      <c r="N777" s="134"/>
      <c r="O777" s="237"/>
      <c r="P777" s="244"/>
      <c r="Q777" s="96">
        <v>15</v>
      </c>
      <c r="R777" s="245"/>
      <c r="S777" s="244"/>
      <c r="T777" s="94"/>
      <c r="AN777" s="3"/>
      <c r="AO777" s="3"/>
    </row>
    <row r="778" spans="1:41" ht="15.75" customHeight="1" x14ac:dyDescent="0.25">
      <c r="A778" s="79">
        <v>1902</v>
      </c>
      <c r="B778" s="80"/>
      <c r="C778" s="80"/>
      <c r="D778" s="80"/>
      <c r="E778" s="80"/>
      <c r="F778" s="80"/>
      <c r="G778" s="80"/>
      <c r="H778" s="80"/>
      <c r="I778" s="80"/>
      <c r="J778" s="80"/>
      <c r="K778" s="195">
        <v>5</v>
      </c>
      <c r="L778" s="116">
        <v>2</v>
      </c>
      <c r="M778" s="235"/>
      <c r="N778" s="134"/>
      <c r="O778" s="237"/>
      <c r="P778" s="246"/>
      <c r="Q778" s="96">
        <v>5</v>
      </c>
      <c r="R778" s="247"/>
      <c r="S778" s="246"/>
      <c r="T778" s="94"/>
      <c r="AN778" s="3"/>
      <c r="AO778" s="3"/>
    </row>
    <row r="779" spans="1:41" ht="15.75" customHeight="1" x14ac:dyDescent="0.25">
      <c r="A779" s="79">
        <v>2001</v>
      </c>
      <c r="B779" s="80"/>
      <c r="C779" s="80"/>
      <c r="D779" s="80"/>
      <c r="E779" s="80"/>
      <c r="F779" s="80"/>
      <c r="G779" s="80"/>
      <c r="H779" s="80"/>
      <c r="I779" s="80"/>
      <c r="J779" s="80"/>
      <c r="K779" s="195">
        <v>2</v>
      </c>
      <c r="L779" s="116">
        <v>2</v>
      </c>
      <c r="M779" s="235"/>
      <c r="N779" s="134"/>
      <c r="O779" s="237"/>
      <c r="P779" s="246"/>
      <c r="Q779" s="96">
        <v>4</v>
      </c>
      <c r="R779" s="247"/>
      <c r="S779" s="246"/>
      <c r="T779" s="94"/>
      <c r="AN779" s="3"/>
      <c r="AO779" s="3"/>
    </row>
    <row r="780" spans="1:41" ht="15.75" customHeight="1" x14ac:dyDescent="0.25">
      <c r="A780" s="79">
        <v>2002</v>
      </c>
      <c r="B780" s="80"/>
      <c r="C780" s="80"/>
      <c r="D780" s="80"/>
      <c r="E780" s="80"/>
      <c r="F780" s="80"/>
      <c r="G780" s="80"/>
      <c r="H780" s="80"/>
      <c r="I780" s="80"/>
      <c r="J780" s="80"/>
      <c r="K780" s="195"/>
      <c r="L780" s="116"/>
      <c r="M780" s="235"/>
      <c r="N780" s="134"/>
      <c r="O780" s="237"/>
      <c r="P780" s="248"/>
      <c r="Q780" s="251"/>
      <c r="R780" s="249"/>
      <c r="S780" s="250"/>
      <c r="T780" s="94"/>
      <c r="AN780" s="3"/>
      <c r="AO780" s="3"/>
    </row>
    <row r="781" spans="1:41" ht="15.75" customHeight="1" x14ac:dyDescent="0.25">
      <c r="A781" s="79">
        <v>2101</v>
      </c>
      <c r="B781" s="80"/>
      <c r="C781" s="80"/>
      <c r="D781" s="80"/>
      <c r="E781" s="80"/>
      <c r="F781" s="80"/>
      <c r="G781" s="80"/>
      <c r="H781" s="80"/>
      <c r="I781" s="80"/>
      <c r="J781" s="80"/>
      <c r="K781" s="195"/>
      <c r="L781" s="116"/>
      <c r="M781" s="235"/>
      <c r="N781" s="134"/>
      <c r="O781" s="237"/>
      <c r="P781" s="228" t="s">
        <v>80</v>
      </c>
      <c r="Q781" s="102">
        <v>64</v>
      </c>
      <c r="R781" s="103">
        <f>L784</f>
        <v>65</v>
      </c>
      <c r="S781" s="230" t="s">
        <v>10</v>
      </c>
      <c r="T781" s="94"/>
      <c r="AN781" s="3"/>
      <c r="AO781" s="3"/>
    </row>
    <row r="782" spans="1:41" ht="15.75" customHeight="1" x14ac:dyDescent="0.25">
      <c r="A782" s="79">
        <v>2102</v>
      </c>
      <c r="B782" s="80"/>
      <c r="C782" s="80"/>
      <c r="D782" s="80"/>
      <c r="E782" s="80"/>
      <c r="F782" s="80"/>
      <c r="G782" s="80"/>
      <c r="H782" s="80"/>
      <c r="I782" s="80"/>
      <c r="J782" s="80"/>
      <c r="K782" s="195"/>
      <c r="L782" s="116"/>
      <c r="M782" s="235"/>
      <c r="N782" s="134"/>
      <c r="O782" s="237"/>
      <c r="P782" s="229" t="s">
        <v>81</v>
      </c>
      <c r="Q782" s="104">
        <f>IF(Q781/B767=0,"",Q781/B767)</f>
        <v>0.8</v>
      </c>
      <c r="R782" s="105">
        <f>IF(Q781/R781=0,"",Q781/R781)</f>
        <v>0.98461538461538467</v>
      </c>
      <c r="S782" s="231" t="s">
        <v>82</v>
      </c>
      <c r="T782" s="94"/>
      <c r="AN782" s="3"/>
      <c r="AO782" s="3"/>
    </row>
    <row r="783" spans="1:41" ht="15.75" customHeight="1" x14ac:dyDescent="0.25">
      <c r="A783" s="79">
        <v>2201</v>
      </c>
      <c r="B783" s="80"/>
      <c r="C783" s="80"/>
      <c r="D783" s="80"/>
      <c r="E783" s="80"/>
      <c r="F783" s="80"/>
      <c r="G783" s="80"/>
      <c r="H783" s="80"/>
      <c r="I783" s="80"/>
      <c r="J783" s="80"/>
      <c r="K783" s="195"/>
      <c r="L783" s="116"/>
      <c r="M783" s="238"/>
      <c r="N783" s="239"/>
      <c r="O783" s="240"/>
      <c r="P783" s="109"/>
      <c r="Q783" s="110"/>
      <c r="R783" s="110"/>
      <c r="S783" s="111"/>
      <c r="T783" s="94"/>
      <c r="AN783" s="3"/>
      <c r="AO783" s="3"/>
    </row>
    <row r="784" spans="1:41" ht="18" customHeight="1" x14ac:dyDescent="0.25">
      <c r="A784" s="33"/>
      <c r="B784" s="327" t="s">
        <v>108</v>
      </c>
      <c r="C784" s="327"/>
      <c r="D784" s="327"/>
      <c r="E784" s="327"/>
      <c r="F784" s="327"/>
      <c r="G784" s="327"/>
      <c r="H784" s="327"/>
      <c r="I784" s="327"/>
      <c r="J784" s="327"/>
      <c r="K784" s="327"/>
      <c r="L784" s="112">
        <f>SUM(L767:L780)</f>
        <v>65</v>
      </c>
      <c r="M784" s="113">
        <f>IF((L775+L776)=0,"",(L775+L776)/B767)</f>
        <v>0.67500000000000004</v>
      </c>
      <c r="N784" s="113">
        <f>IF(L784=0,"",L784/B767)</f>
        <v>0.8125</v>
      </c>
      <c r="O784" s="113">
        <f>IF(L775=0,"",N784-M784)</f>
        <v>0.13749999999999996</v>
      </c>
      <c r="P784" s="5"/>
      <c r="Q784" s="25"/>
      <c r="R784" s="24"/>
      <c r="S784" s="5"/>
      <c r="T784" s="94"/>
      <c r="AN784" s="3"/>
      <c r="AO784" s="3"/>
    </row>
    <row r="785" spans="1:41" ht="12.75" customHeight="1" x14ac:dyDescent="0.2">
      <c r="M785" s="5"/>
      <c r="N785" s="5"/>
      <c r="P785" s="5"/>
      <c r="Q785" s="6"/>
      <c r="R785" s="6"/>
      <c r="S785" s="5"/>
      <c r="AN785" s="3"/>
      <c r="AO785" s="3"/>
    </row>
    <row r="786" spans="1:41" ht="12.75" customHeight="1" x14ac:dyDescent="0.2">
      <c r="M786" s="5"/>
      <c r="N786" s="5"/>
      <c r="P786" s="5"/>
      <c r="Q786" s="6"/>
      <c r="R786" s="6"/>
      <c r="S786" s="5"/>
      <c r="AN786" s="3"/>
      <c r="AO786" s="3"/>
    </row>
    <row r="787" spans="1:41" ht="26.25" customHeight="1" x14ac:dyDescent="0.4">
      <c r="A787" s="205"/>
      <c r="B787" s="318" t="s">
        <v>96</v>
      </c>
      <c r="C787" s="318"/>
      <c r="D787" s="318"/>
      <c r="E787" s="318"/>
      <c r="F787" s="318"/>
      <c r="G787" s="318"/>
      <c r="H787" s="318"/>
      <c r="I787" s="318"/>
      <c r="J787" s="318"/>
      <c r="K787" s="318"/>
      <c r="L787" s="201" t="s">
        <v>89</v>
      </c>
      <c r="M787" s="5"/>
      <c r="N787" s="5"/>
      <c r="O787" s="25"/>
      <c r="P787" s="5"/>
      <c r="Q787" s="25"/>
      <c r="R787" s="25"/>
      <c r="S787" s="25"/>
      <c r="AN787" s="3"/>
      <c r="AO787" s="3"/>
    </row>
    <row r="788" spans="1:41" ht="20.25" customHeight="1" x14ac:dyDescent="0.2">
      <c r="A788" s="309" t="s">
        <v>9</v>
      </c>
      <c r="B788" s="311" t="s">
        <v>97</v>
      </c>
      <c r="C788" s="312"/>
      <c r="D788" s="312"/>
      <c r="E788" s="312"/>
      <c r="F788" s="312"/>
      <c r="G788" s="312"/>
      <c r="H788" s="312"/>
      <c r="I788" s="312"/>
      <c r="J788" s="312"/>
      <c r="K788" s="313"/>
      <c r="L788" s="314" t="s">
        <v>10</v>
      </c>
      <c r="M788" s="307" t="s">
        <v>2</v>
      </c>
      <c r="N788" s="307" t="s">
        <v>3</v>
      </c>
      <c r="O788" s="316" t="s">
        <v>4</v>
      </c>
      <c r="P788" s="307" t="s">
        <v>5</v>
      </c>
      <c r="Q788" s="317" t="s">
        <v>6</v>
      </c>
      <c r="R788" s="317" t="s">
        <v>7</v>
      </c>
      <c r="S788" s="307" t="s">
        <v>8</v>
      </c>
      <c r="AN788" s="3"/>
      <c r="AO788" s="3"/>
    </row>
    <row r="789" spans="1:41" ht="15.75" customHeight="1" x14ac:dyDescent="0.25">
      <c r="A789" s="310"/>
      <c r="B789" s="79" t="s">
        <v>98</v>
      </c>
      <c r="C789" s="79" t="s">
        <v>99</v>
      </c>
      <c r="D789" s="79" t="s">
        <v>100</v>
      </c>
      <c r="E789" s="79" t="s">
        <v>101</v>
      </c>
      <c r="F789" s="79" t="s">
        <v>102</v>
      </c>
      <c r="G789" s="79" t="s">
        <v>103</v>
      </c>
      <c r="H789" s="79" t="s">
        <v>104</v>
      </c>
      <c r="I789" s="79" t="s">
        <v>105</v>
      </c>
      <c r="J789" s="79" t="s">
        <v>106</v>
      </c>
      <c r="K789" s="221" t="s">
        <v>107</v>
      </c>
      <c r="L789" s="315"/>
      <c r="M789" s="308"/>
      <c r="N789" s="308"/>
      <c r="O789" s="308"/>
      <c r="P789" s="308"/>
      <c r="Q789" s="308"/>
      <c r="R789" s="308"/>
      <c r="S789" s="308"/>
      <c r="AN789" s="3"/>
      <c r="AO789" s="3"/>
    </row>
    <row r="790" spans="1:41" ht="15.75" customHeight="1" x14ac:dyDescent="0.25">
      <c r="A790" s="79">
        <v>1402</v>
      </c>
      <c r="B790" s="80">
        <v>76</v>
      </c>
      <c r="C790" s="80"/>
      <c r="D790" s="80"/>
      <c r="E790" s="80"/>
      <c r="F790" s="80"/>
      <c r="G790" s="80"/>
      <c r="H790" s="80"/>
      <c r="I790" s="80"/>
      <c r="J790" s="80"/>
      <c r="K790" s="195"/>
      <c r="L790" s="116"/>
      <c r="M790" s="232"/>
      <c r="N790" s="233"/>
      <c r="O790" s="234"/>
      <c r="P790" s="242"/>
      <c r="Q790" s="85">
        <f>B790</f>
        <v>76</v>
      </c>
      <c r="R790" s="243"/>
      <c r="S790" s="242"/>
      <c r="AN790" s="3"/>
      <c r="AO790" s="3"/>
    </row>
    <row r="791" spans="1:41" ht="15.75" customHeight="1" x14ac:dyDescent="0.25">
      <c r="A791" s="79">
        <v>1501</v>
      </c>
      <c r="B791" s="80"/>
      <c r="C791" s="80">
        <v>69</v>
      </c>
      <c r="D791" s="80"/>
      <c r="E791" s="80"/>
      <c r="F791" s="80"/>
      <c r="G791" s="80"/>
      <c r="H791" s="80"/>
      <c r="I791" s="80"/>
      <c r="J791" s="80"/>
      <c r="K791" s="195"/>
      <c r="L791" s="116"/>
      <c r="M791" s="235"/>
      <c r="N791" s="134"/>
      <c r="O791" s="236"/>
      <c r="P791" s="90">
        <f>IF(C791=0,"",C791/B790)</f>
        <v>0.90789473684210531</v>
      </c>
      <c r="Q791" s="91">
        <v>69</v>
      </c>
      <c r="R791" s="241">
        <f t="shared" ref="R791:R799" si="116">IF(Q791=0,"",Q791/Q790)</f>
        <v>0.90789473684210531</v>
      </c>
      <c r="S791" s="241">
        <f t="shared" ref="S791:S799" si="117">IF(Q791=0,"",100%-R791)</f>
        <v>9.210526315789469E-2</v>
      </c>
      <c r="AN791" s="3"/>
      <c r="AO791" s="3"/>
    </row>
    <row r="792" spans="1:41" ht="15.75" customHeight="1" x14ac:dyDescent="0.25">
      <c r="A792" s="79">
        <v>1502</v>
      </c>
      <c r="B792" s="80"/>
      <c r="C792" s="80"/>
      <c r="D792" s="80">
        <v>64</v>
      </c>
      <c r="E792" s="80"/>
      <c r="F792" s="80"/>
      <c r="G792" s="80"/>
      <c r="H792" s="80"/>
      <c r="I792" s="80"/>
      <c r="J792" s="80"/>
      <c r="K792" s="195"/>
      <c r="L792" s="116"/>
      <c r="M792" s="235"/>
      <c r="N792" s="134"/>
      <c r="O792" s="236"/>
      <c r="P792" s="90">
        <f>IF(D792=0,"",D792/C791)</f>
        <v>0.92753623188405798</v>
      </c>
      <c r="Q792" s="91">
        <v>67</v>
      </c>
      <c r="R792" s="241">
        <f t="shared" si="116"/>
        <v>0.97101449275362317</v>
      </c>
      <c r="S792" s="241">
        <f t="shared" si="117"/>
        <v>2.8985507246376829E-2</v>
      </c>
      <c r="T792" s="93">
        <f>Q792/Q790</f>
        <v>0.88157894736842102</v>
      </c>
      <c r="AN792" s="3"/>
      <c r="AO792" s="3"/>
    </row>
    <row r="793" spans="1:41" ht="15.75" customHeight="1" x14ac:dyDescent="0.25">
      <c r="A793" s="79">
        <v>1601</v>
      </c>
      <c r="B793" s="80"/>
      <c r="C793" s="80"/>
      <c r="D793" s="80"/>
      <c r="E793" s="80">
        <v>57</v>
      </c>
      <c r="F793" s="80"/>
      <c r="G793" s="80"/>
      <c r="H793" s="80"/>
      <c r="I793" s="80"/>
      <c r="J793" s="80"/>
      <c r="K793" s="195"/>
      <c r="L793" s="116"/>
      <c r="M793" s="235"/>
      <c r="N793" s="134"/>
      <c r="O793" s="236"/>
      <c r="P793" s="90">
        <f>IF(E793=0,"",E793/D792)</f>
        <v>0.890625</v>
      </c>
      <c r="Q793" s="91">
        <v>66</v>
      </c>
      <c r="R793" s="241">
        <f t="shared" si="116"/>
        <v>0.9850746268656716</v>
      </c>
      <c r="S793" s="241">
        <f t="shared" si="117"/>
        <v>1.4925373134328401E-2</v>
      </c>
      <c r="T793" s="94"/>
      <c r="AN793" s="3"/>
      <c r="AO793" s="3"/>
    </row>
    <row r="794" spans="1:41" ht="15.75" customHeight="1" x14ac:dyDescent="0.25">
      <c r="A794" s="79">
        <v>1602</v>
      </c>
      <c r="B794" s="80"/>
      <c r="C794" s="80"/>
      <c r="D794" s="80"/>
      <c r="E794" s="80"/>
      <c r="F794" s="80">
        <v>53</v>
      </c>
      <c r="G794" s="80"/>
      <c r="H794" s="80"/>
      <c r="I794" s="80"/>
      <c r="J794" s="80"/>
      <c r="K794" s="195"/>
      <c r="L794" s="116"/>
      <c r="M794" s="235"/>
      <c r="N794" s="134"/>
      <c r="O794" s="236"/>
      <c r="P794" s="90">
        <f>IF(F794=0,"",F794/E793)</f>
        <v>0.92982456140350878</v>
      </c>
      <c r="Q794" s="91">
        <v>66</v>
      </c>
      <c r="R794" s="241">
        <f t="shared" si="116"/>
        <v>1</v>
      </c>
      <c r="S794" s="241">
        <f t="shared" si="117"/>
        <v>0</v>
      </c>
      <c r="T794" s="94"/>
      <c r="AN794" s="3"/>
      <c r="AO794" s="3"/>
    </row>
    <row r="795" spans="1:41" ht="15.75" customHeight="1" x14ac:dyDescent="0.25">
      <c r="A795" s="79">
        <v>1701</v>
      </c>
      <c r="B795" s="80"/>
      <c r="C795" s="80"/>
      <c r="D795" s="80"/>
      <c r="E795" s="80"/>
      <c r="F795" s="80"/>
      <c r="G795" s="80">
        <v>55</v>
      </c>
      <c r="H795" s="80"/>
      <c r="I795" s="80"/>
      <c r="J795" s="80"/>
      <c r="K795" s="195"/>
      <c r="L795" s="116"/>
      <c r="M795" s="235"/>
      <c r="N795" s="134"/>
      <c r="O795" s="236"/>
      <c r="P795" s="90">
        <f>IF(G795=0,"",G795/F794)</f>
        <v>1.0377358490566038</v>
      </c>
      <c r="Q795" s="91">
        <v>61</v>
      </c>
      <c r="R795" s="241">
        <f t="shared" si="116"/>
        <v>0.9242424242424242</v>
      </c>
      <c r="S795" s="241">
        <f t="shared" si="117"/>
        <v>7.5757575757575801E-2</v>
      </c>
      <c r="T795" s="94"/>
      <c r="AN795" s="3"/>
      <c r="AO795" s="3"/>
    </row>
    <row r="796" spans="1:41" ht="15.75" customHeight="1" x14ac:dyDescent="0.25">
      <c r="A796" s="79">
        <v>1702</v>
      </c>
      <c r="B796" s="80"/>
      <c r="C796" s="80"/>
      <c r="D796" s="80"/>
      <c r="E796" s="80"/>
      <c r="F796" s="80"/>
      <c r="G796" s="80"/>
      <c r="H796" s="80">
        <v>52</v>
      </c>
      <c r="I796" s="80"/>
      <c r="J796" s="80"/>
      <c r="K796" s="195"/>
      <c r="L796" s="116"/>
      <c r="M796" s="235"/>
      <c r="N796" s="134"/>
      <c r="O796" s="236"/>
      <c r="P796" s="90">
        <f>IF(H796=0,"",H796/G795)</f>
        <v>0.94545454545454544</v>
      </c>
      <c r="Q796" s="91">
        <v>60</v>
      </c>
      <c r="R796" s="241">
        <f t="shared" si="116"/>
        <v>0.98360655737704916</v>
      </c>
      <c r="S796" s="241">
        <f t="shared" si="117"/>
        <v>1.6393442622950838E-2</v>
      </c>
      <c r="T796" s="94"/>
      <c r="AN796" s="3"/>
      <c r="AO796" s="3"/>
    </row>
    <row r="797" spans="1:41" ht="15.75" customHeight="1" x14ac:dyDescent="0.25">
      <c r="A797" s="79">
        <v>1801</v>
      </c>
      <c r="B797" s="80"/>
      <c r="C797" s="80"/>
      <c r="D797" s="80"/>
      <c r="E797" s="80"/>
      <c r="F797" s="80"/>
      <c r="G797" s="80"/>
      <c r="H797" s="80"/>
      <c r="I797" s="80">
        <v>52</v>
      </c>
      <c r="J797" s="80"/>
      <c r="K797" s="195"/>
      <c r="L797" s="116">
        <v>2</v>
      </c>
      <c r="M797" s="235"/>
      <c r="N797" s="134"/>
      <c r="O797" s="236"/>
      <c r="P797" s="90">
        <f>IF(I797=0,"",I797/H796)</f>
        <v>1</v>
      </c>
      <c r="Q797" s="91">
        <v>60</v>
      </c>
      <c r="R797" s="241">
        <f t="shared" si="116"/>
        <v>1</v>
      </c>
      <c r="S797" s="241">
        <f t="shared" si="117"/>
        <v>0</v>
      </c>
      <c r="T797" s="94"/>
      <c r="AN797" s="3"/>
      <c r="AO797" s="3"/>
    </row>
    <row r="798" spans="1:41" ht="15.75" customHeight="1" x14ac:dyDescent="0.25">
      <c r="A798" s="79">
        <v>1802</v>
      </c>
      <c r="B798" s="80"/>
      <c r="C798" s="80"/>
      <c r="D798" s="80"/>
      <c r="E798" s="80"/>
      <c r="F798" s="80"/>
      <c r="G798" s="80"/>
      <c r="H798" s="80"/>
      <c r="I798" s="80"/>
      <c r="J798" s="80">
        <v>52</v>
      </c>
      <c r="K798" s="195"/>
      <c r="L798" s="116"/>
      <c r="M798" s="235"/>
      <c r="N798" s="134"/>
      <c r="O798" s="236"/>
      <c r="P798" s="90">
        <f>IF(J798=0,"",J798/I797)</f>
        <v>1</v>
      </c>
      <c r="Q798" s="91">
        <v>60</v>
      </c>
      <c r="R798" s="241">
        <f t="shared" si="116"/>
        <v>1</v>
      </c>
      <c r="S798" s="241">
        <f t="shared" si="117"/>
        <v>0</v>
      </c>
      <c r="T798" s="94"/>
      <c r="AN798" s="3"/>
      <c r="AO798" s="3"/>
    </row>
    <row r="799" spans="1:41" ht="15.75" customHeight="1" x14ac:dyDescent="0.25">
      <c r="A799" s="79">
        <v>1901</v>
      </c>
      <c r="B799" s="80"/>
      <c r="C799" s="80"/>
      <c r="D799" s="80"/>
      <c r="E799" s="80"/>
      <c r="F799" s="80"/>
      <c r="G799" s="80"/>
      <c r="H799" s="80"/>
      <c r="I799" s="80"/>
      <c r="J799" s="80"/>
      <c r="K799" s="195">
        <v>52</v>
      </c>
      <c r="L799" s="116">
        <v>46</v>
      </c>
      <c r="M799" s="235"/>
      <c r="N799" s="134"/>
      <c r="O799" s="236"/>
      <c r="P799" s="90">
        <f>K799/J798</f>
        <v>1</v>
      </c>
      <c r="Q799" s="91">
        <v>58</v>
      </c>
      <c r="R799" s="241">
        <f t="shared" si="116"/>
        <v>0.96666666666666667</v>
      </c>
      <c r="S799" s="241">
        <f t="shared" si="117"/>
        <v>3.3333333333333326E-2</v>
      </c>
      <c r="T799" s="94"/>
      <c r="AN799" s="3"/>
      <c r="AO799" s="3"/>
    </row>
    <row r="800" spans="1:41" ht="15.75" customHeight="1" x14ac:dyDescent="0.25">
      <c r="A800" s="79">
        <v>1902</v>
      </c>
      <c r="B800" s="80"/>
      <c r="C800" s="80"/>
      <c r="D800" s="80"/>
      <c r="E800" s="80"/>
      <c r="F800" s="80"/>
      <c r="G800" s="80"/>
      <c r="H800" s="80"/>
      <c r="I800" s="80"/>
      <c r="J800" s="80"/>
      <c r="K800" s="195">
        <v>8</v>
      </c>
      <c r="L800" s="116">
        <v>6</v>
      </c>
      <c r="M800" s="235"/>
      <c r="N800" s="134"/>
      <c r="O800" s="237"/>
      <c r="P800" s="244"/>
      <c r="Q800" s="96">
        <v>11</v>
      </c>
      <c r="R800" s="245"/>
      <c r="S800" s="244"/>
      <c r="T800" s="94"/>
      <c r="AN800" s="3"/>
      <c r="AO800" s="3"/>
    </row>
    <row r="801" spans="1:41" ht="15.75" customHeight="1" x14ac:dyDescent="0.25">
      <c r="A801" s="79">
        <v>2001</v>
      </c>
      <c r="B801" s="80"/>
      <c r="C801" s="80"/>
      <c r="D801" s="80"/>
      <c r="E801" s="80"/>
      <c r="F801" s="80"/>
      <c r="G801" s="80"/>
      <c r="H801" s="80"/>
      <c r="I801" s="80"/>
      <c r="J801" s="80"/>
      <c r="K801" s="195">
        <v>2</v>
      </c>
      <c r="L801" s="116">
        <v>2</v>
      </c>
      <c r="M801" s="235"/>
      <c r="N801" s="134"/>
      <c r="O801" s="237"/>
      <c r="P801" s="246"/>
      <c r="Q801" s="96">
        <v>2</v>
      </c>
      <c r="R801" s="247"/>
      <c r="S801" s="246"/>
      <c r="T801" s="94"/>
      <c r="AN801" s="3"/>
      <c r="AO801" s="3"/>
    </row>
    <row r="802" spans="1:41" ht="15.75" customHeight="1" x14ac:dyDescent="0.25">
      <c r="A802" s="79">
        <v>2002</v>
      </c>
      <c r="B802" s="80"/>
      <c r="C802" s="80"/>
      <c r="D802" s="80"/>
      <c r="E802" s="80"/>
      <c r="F802" s="80"/>
      <c r="G802" s="80"/>
      <c r="H802" s="80"/>
      <c r="I802" s="80"/>
      <c r="J802" s="80"/>
      <c r="K802" s="195"/>
      <c r="L802" s="116"/>
      <c r="M802" s="235"/>
      <c r="N802" s="134"/>
      <c r="O802" s="237"/>
      <c r="P802" s="246"/>
      <c r="Q802" s="96"/>
      <c r="R802" s="247"/>
      <c r="S802" s="246"/>
      <c r="T802" s="94"/>
      <c r="AN802" s="3"/>
      <c r="AO802" s="3"/>
    </row>
    <row r="803" spans="1:41" ht="15.75" customHeight="1" x14ac:dyDescent="0.25">
      <c r="A803" s="79">
        <v>2101</v>
      </c>
      <c r="B803" s="80"/>
      <c r="C803" s="80"/>
      <c r="D803" s="80"/>
      <c r="E803" s="80"/>
      <c r="F803" s="80"/>
      <c r="G803" s="80"/>
      <c r="H803" s="80"/>
      <c r="I803" s="80"/>
      <c r="J803" s="80"/>
      <c r="K803" s="195"/>
      <c r="L803" s="116"/>
      <c r="M803" s="235"/>
      <c r="N803" s="134"/>
      <c r="O803" s="237"/>
      <c r="P803" s="248"/>
      <c r="Q803" s="251"/>
      <c r="R803" s="249"/>
      <c r="S803" s="250"/>
      <c r="T803" s="94"/>
      <c r="AN803" s="3"/>
      <c r="AO803" s="3"/>
    </row>
    <row r="804" spans="1:41" ht="15.75" customHeight="1" x14ac:dyDescent="0.25">
      <c r="A804" s="79">
        <v>2102</v>
      </c>
      <c r="B804" s="80"/>
      <c r="C804" s="80"/>
      <c r="D804" s="80"/>
      <c r="E804" s="80"/>
      <c r="F804" s="80"/>
      <c r="G804" s="80"/>
      <c r="H804" s="80"/>
      <c r="I804" s="80"/>
      <c r="J804" s="80"/>
      <c r="K804" s="195"/>
      <c r="L804" s="116"/>
      <c r="M804" s="235"/>
      <c r="N804" s="134"/>
      <c r="O804" s="237"/>
      <c r="P804" s="228" t="s">
        <v>80</v>
      </c>
      <c r="Q804" s="102">
        <v>53</v>
      </c>
      <c r="R804" s="103">
        <f>L807</f>
        <v>56</v>
      </c>
      <c r="S804" s="230" t="s">
        <v>10</v>
      </c>
      <c r="T804" s="94"/>
      <c r="AN804" s="3"/>
      <c r="AO804" s="3"/>
    </row>
    <row r="805" spans="1:41" ht="15.75" customHeight="1" x14ac:dyDescent="0.25">
      <c r="A805" s="79">
        <v>2201</v>
      </c>
      <c r="B805" s="80"/>
      <c r="C805" s="80"/>
      <c r="D805" s="80"/>
      <c r="E805" s="80"/>
      <c r="F805" s="80"/>
      <c r="G805" s="80"/>
      <c r="H805" s="80"/>
      <c r="I805" s="80"/>
      <c r="J805" s="80"/>
      <c r="K805" s="195"/>
      <c r="L805" s="116"/>
      <c r="M805" s="235"/>
      <c r="N805" s="134"/>
      <c r="O805" s="237"/>
      <c r="P805" s="229" t="s">
        <v>81</v>
      </c>
      <c r="Q805" s="104">
        <f>IF(Q804/B790=0,"",Q804/B790)</f>
        <v>0.69736842105263153</v>
      </c>
      <c r="R805" s="105">
        <f>IF(Q804/R804=0,"",Q804/R804)</f>
        <v>0.9464285714285714</v>
      </c>
      <c r="S805" s="231" t="s">
        <v>82</v>
      </c>
      <c r="T805" s="94"/>
      <c r="AN805" s="3"/>
      <c r="AO805" s="3"/>
    </row>
    <row r="806" spans="1:41" ht="15.75" customHeight="1" x14ac:dyDescent="0.25">
      <c r="A806" s="79">
        <v>2202</v>
      </c>
      <c r="B806" s="80"/>
      <c r="C806" s="80"/>
      <c r="D806" s="80"/>
      <c r="E806" s="80"/>
      <c r="F806" s="80"/>
      <c r="G806" s="80"/>
      <c r="H806" s="80"/>
      <c r="I806" s="80"/>
      <c r="J806" s="80"/>
      <c r="K806" s="195"/>
      <c r="L806" s="116"/>
      <c r="M806" s="238"/>
      <c r="N806" s="239"/>
      <c r="O806" s="240"/>
      <c r="P806" s="109"/>
      <c r="Q806" s="110"/>
      <c r="R806" s="110"/>
      <c r="S806" s="111"/>
      <c r="T806" s="94"/>
      <c r="AN806" s="3"/>
      <c r="AO806" s="3"/>
    </row>
    <row r="807" spans="1:41" ht="18" customHeight="1" x14ac:dyDescent="0.25">
      <c r="A807" s="33"/>
      <c r="B807" s="327" t="s">
        <v>108</v>
      </c>
      <c r="C807" s="327"/>
      <c r="D807" s="327"/>
      <c r="E807" s="327"/>
      <c r="F807" s="327"/>
      <c r="G807" s="327"/>
      <c r="H807" s="327"/>
      <c r="I807" s="327"/>
      <c r="J807" s="327"/>
      <c r="K807" s="327"/>
      <c r="L807" s="112">
        <f>SUM(L790:L803)</f>
        <v>56</v>
      </c>
      <c r="M807" s="113">
        <f>SUM(L797:L799)/B790</f>
        <v>0.63157894736842102</v>
      </c>
      <c r="N807" s="113">
        <f>IF(L807=0,"",L807/B790)</f>
        <v>0.73684210526315785</v>
      </c>
      <c r="O807" s="113">
        <f>N807-M807</f>
        <v>0.10526315789473684</v>
      </c>
      <c r="P807" s="5"/>
      <c r="Q807" s="25"/>
      <c r="R807" s="24"/>
      <c r="S807" s="5"/>
      <c r="T807" s="94"/>
      <c r="AN807" s="3"/>
      <c r="AO807" s="3"/>
    </row>
    <row r="808" spans="1:41" ht="12.75" customHeight="1" x14ac:dyDescent="0.2">
      <c r="M808" s="5"/>
      <c r="N808" s="5"/>
      <c r="P808" s="5"/>
      <c r="Q808" s="6"/>
      <c r="R808" s="6"/>
      <c r="S808" s="5"/>
      <c r="AN808" s="3"/>
      <c r="AO808" s="3"/>
    </row>
    <row r="809" spans="1:41" ht="12.75" customHeight="1" x14ac:dyDescent="0.2">
      <c r="M809" s="5"/>
      <c r="N809" s="5"/>
      <c r="P809" s="5"/>
      <c r="Q809" s="6"/>
      <c r="R809" s="6"/>
      <c r="S809" s="5"/>
      <c r="AN809" s="3"/>
      <c r="AO809" s="3"/>
    </row>
    <row r="810" spans="1:41" ht="26.25" customHeight="1" x14ac:dyDescent="0.4">
      <c r="A810" s="205"/>
      <c r="B810" s="318" t="s">
        <v>96</v>
      </c>
      <c r="C810" s="318"/>
      <c r="D810" s="318"/>
      <c r="E810" s="318"/>
      <c r="F810" s="318"/>
      <c r="G810" s="318"/>
      <c r="H810" s="318"/>
      <c r="I810" s="318"/>
      <c r="J810" s="318"/>
      <c r="K810" s="318"/>
      <c r="L810" s="201" t="s">
        <v>90</v>
      </c>
      <c r="M810" s="5"/>
      <c r="N810" s="5"/>
      <c r="O810" s="25"/>
      <c r="P810" s="5"/>
      <c r="Q810" s="25"/>
      <c r="R810" s="25"/>
      <c r="S810" s="25"/>
      <c r="AN810" s="3"/>
      <c r="AO810" s="3"/>
    </row>
    <row r="811" spans="1:41" ht="20.25" customHeight="1" x14ac:dyDescent="0.2">
      <c r="A811" s="309" t="s">
        <v>9</v>
      </c>
      <c r="B811" s="311" t="s">
        <v>97</v>
      </c>
      <c r="C811" s="312"/>
      <c r="D811" s="312"/>
      <c r="E811" s="312"/>
      <c r="F811" s="312"/>
      <c r="G811" s="312"/>
      <c r="H811" s="312"/>
      <c r="I811" s="312"/>
      <c r="J811" s="312"/>
      <c r="K811" s="313"/>
      <c r="L811" s="314" t="s">
        <v>10</v>
      </c>
      <c r="M811" s="307" t="s">
        <v>2</v>
      </c>
      <c r="N811" s="307" t="s">
        <v>3</v>
      </c>
      <c r="O811" s="316" t="s">
        <v>4</v>
      </c>
      <c r="P811" s="307" t="s">
        <v>5</v>
      </c>
      <c r="Q811" s="317" t="s">
        <v>6</v>
      </c>
      <c r="R811" s="317" t="s">
        <v>7</v>
      </c>
      <c r="S811" s="307" t="s">
        <v>8</v>
      </c>
      <c r="AN811" s="3"/>
      <c r="AO811" s="3"/>
    </row>
    <row r="812" spans="1:41" ht="15.75" customHeight="1" x14ac:dyDescent="0.25">
      <c r="A812" s="310"/>
      <c r="B812" s="79" t="s">
        <v>98</v>
      </c>
      <c r="C812" s="79" t="s">
        <v>99</v>
      </c>
      <c r="D812" s="79" t="s">
        <v>100</v>
      </c>
      <c r="E812" s="79" t="s">
        <v>101</v>
      </c>
      <c r="F812" s="79" t="s">
        <v>102</v>
      </c>
      <c r="G812" s="79" t="s">
        <v>103</v>
      </c>
      <c r="H812" s="79" t="s">
        <v>104</v>
      </c>
      <c r="I812" s="79" t="s">
        <v>105</v>
      </c>
      <c r="J812" s="79" t="s">
        <v>106</v>
      </c>
      <c r="K812" s="221" t="s">
        <v>107</v>
      </c>
      <c r="L812" s="315"/>
      <c r="M812" s="308"/>
      <c r="N812" s="308"/>
      <c r="O812" s="308"/>
      <c r="P812" s="308"/>
      <c r="Q812" s="308"/>
      <c r="R812" s="308"/>
      <c r="S812" s="308"/>
      <c r="AN812" s="3"/>
      <c r="AO812" s="3"/>
    </row>
    <row r="813" spans="1:41" ht="15.75" customHeight="1" x14ac:dyDescent="0.25">
      <c r="A813" s="79">
        <v>1501</v>
      </c>
      <c r="B813" s="80">
        <v>83</v>
      </c>
      <c r="C813" s="80"/>
      <c r="D813" s="80"/>
      <c r="E813" s="80"/>
      <c r="F813" s="80"/>
      <c r="G813" s="80"/>
      <c r="H813" s="80"/>
      <c r="I813" s="80"/>
      <c r="J813" s="80"/>
      <c r="K813" s="195"/>
      <c r="L813" s="116"/>
      <c r="M813" s="232"/>
      <c r="N813" s="233"/>
      <c r="O813" s="234"/>
      <c r="P813" s="242"/>
      <c r="Q813" s="85">
        <f>B813</f>
        <v>83</v>
      </c>
      <c r="R813" s="243"/>
      <c r="S813" s="242"/>
      <c r="AN813" s="3"/>
      <c r="AO813" s="3"/>
    </row>
    <row r="814" spans="1:41" ht="15.75" customHeight="1" x14ac:dyDescent="0.25">
      <c r="A814" s="79">
        <v>1502</v>
      </c>
      <c r="B814" s="80"/>
      <c r="C814" s="80">
        <v>76</v>
      </c>
      <c r="D814" s="80"/>
      <c r="E814" s="80"/>
      <c r="F814" s="80"/>
      <c r="G814" s="80"/>
      <c r="H814" s="80"/>
      <c r="I814" s="80"/>
      <c r="J814" s="80"/>
      <c r="K814" s="195"/>
      <c r="L814" s="116"/>
      <c r="M814" s="235"/>
      <c r="N814" s="134"/>
      <c r="O814" s="236"/>
      <c r="P814" s="90">
        <f>IF(C814=0,"",C814/B813)</f>
        <v>0.91566265060240959</v>
      </c>
      <c r="Q814" s="91">
        <v>76</v>
      </c>
      <c r="R814" s="241">
        <f t="shared" ref="R814:R822" si="118">IF(Q814=0,"",Q814/Q813)</f>
        <v>0.91566265060240959</v>
      </c>
      <c r="S814" s="241">
        <f t="shared" ref="S814:S822" si="119">IF(Q814=0,"",100%-R814)</f>
        <v>8.4337349397590411E-2</v>
      </c>
      <c r="AN814" s="3"/>
      <c r="AO814" s="3"/>
    </row>
    <row r="815" spans="1:41" ht="15.75" customHeight="1" x14ac:dyDescent="0.25">
      <c r="A815" s="79">
        <v>1601</v>
      </c>
      <c r="B815" s="80"/>
      <c r="C815" s="80"/>
      <c r="D815" s="80">
        <v>74</v>
      </c>
      <c r="E815" s="80"/>
      <c r="F815" s="80"/>
      <c r="G815" s="80"/>
      <c r="H815" s="80"/>
      <c r="I815" s="80"/>
      <c r="J815" s="80"/>
      <c r="K815" s="195"/>
      <c r="L815" s="116"/>
      <c r="M815" s="235"/>
      <c r="N815" s="134"/>
      <c r="O815" s="236"/>
      <c r="P815" s="90">
        <f>IF(D815=0,"",D815/C814)</f>
        <v>0.97368421052631582</v>
      </c>
      <c r="Q815" s="91">
        <v>74</v>
      </c>
      <c r="R815" s="241">
        <f t="shared" si="118"/>
        <v>0.97368421052631582</v>
      </c>
      <c r="S815" s="241">
        <f t="shared" si="119"/>
        <v>2.6315789473684181E-2</v>
      </c>
      <c r="T815" s="93">
        <f>Q815/Q813</f>
        <v>0.89156626506024095</v>
      </c>
      <c r="AN815" s="3"/>
      <c r="AO815" s="3"/>
    </row>
    <row r="816" spans="1:41" ht="15.75" customHeight="1" x14ac:dyDescent="0.25">
      <c r="A816" s="79">
        <v>1602</v>
      </c>
      <c r="B816" s="80"/>
      <c r="C816" s="80"/>
      <c r="D816" s="80"/>
      <c r="E816" s="80">
        <v>71</v>
      </c>
      <c r="F816" s="80"/>
      <c r="G816" s="80"/>
      <c r="H816" s="80"/>
      <c r="I816" s="80"/>
      <c r="J816" s="80"/>
      <c r="K816" s="195"/>
      <c r="L816" s="116"/>
      <c r="M816" s="235"/>
      <c r="N816" s="134"/>
      <c r="O816" s="236"/>
      <c r="P816" s="90">
        <f>IF(E816=0,"",E816/D815)</f>
        <v>0.95945945945945943</v>
      </c>
      <c r="Q816" s="91">
        <v>74</v>
      </c>
      <c r="R816" s="241">
        <f t="shared" si="118"/>
        <v>1</v>
      </c>
      <c r="S816" s="241">
        <f t="shared" si="119"/>
        <v>0</v>
      </c>
      <c r="T816" s="94"/>
      <c r="AN816" s="3"/>
      <c r="AO816" s="3"/>
    </row>
    <row r="817" spans="1:41" ht="15.75" customHeight="1" x14ac:dyDescent="0.25">
      <c r="A817" s="79">
        <v>1701</v>
      </c>
      <c r="B817" s="80"/>
      <c r="C817" s="80"/>
      <c r="D817" s="80"/>
      <c r="E817" s="80"/>
      <c r="F817" s="80">
        <v>71</v>
      </c>
      <c r="G817" s="80"/>
      <c r="H817" s="80"/>
      <c r="I817" s="80"/>
      <c r="J817" s="80"/>
      <c r="K817" s="195"/>
      <c r="L817" s="116"/>
      <c r="M817" s="235"/>
      <c r="N817" s="134"/>
      <c r="O817" s="236"/>
      <c r="P817" s="90">
        <f>IF(F817=0,"",F817/E816)</f>
        <v>1</v>
      </c>
      <c r="Q817" s="91">
        <v>74</v>
      </c>
      <c r="R817" s="241">
        <f t="shared" si="118"/>
        <v>1</v>
      </c>
      <c r="S817" s="241">
        <f t="shared" si="119"/>
        <v>0</v>
      </c>
      <c r="T817" s="94"/>
      <c r="AN817" s="3"/>
      <c r="AO817" s="3"/>
    </row>
    <row r="818" spans="1:41" ht="15.75" customHeight="1" x14ac:dyDescent="0.25">
      <c r="A818" s="79">
        <v>1702</v>
      </c>
      <c r="B818" s="80"/>
      <c r="C818" s="80"/>
      <c r="D818" s="80"/>
      <c r="E818" s="80"/>
      <c r="F818" s="80"/>
      <c r="G818" s="80">
        <v>69</v>
      </c>
      <c r="H818" s="80"/>
      <c r="I818" s="80"/>
      <c r="J818" s="80"/>
      <c r="K818" s="195"/>
      <c r="L818" s="116"/>
      <c r="M818" s="235"/>
      <c r="N818" s="134"/>
      <c r="O818" s="236"/>
      <c r="P818" s="90">
        <f>IF(G818=0,"",G818/F817)</f>
        <v>0.971830985915493</v>
      </c>
      <c r="Q818" s="91">
        <v>70</v>
      </c>
      <c r="R818" s="241">
        <f t="shared" si="118"/>
        <v>0.94594594594594594</v>
      </c>
      <c r="S818" s="241">
        <f t="shared" si="119"/>
        <v>5.4054054054054057E-2</v>
      </c>
      <c r="T818" s="94"/>
      <c r="AN818" s="3"/>
      <c r="AO818" s="3"/>
    </row>
    <row r="819" spans="1:41" ht="15.75" customHeight="1" x14ac:dyDescent="0.25">
      <c r="A819" s="79">
        <v>1801</v>
      </c>
      <c r="B819" s="80"/>
      <c r="C819" s="80"/>
      <c r="D819" s="80"/>
      <c r="E819" s="80"/>
      <c r="F819" s="80"/>
      <c r="G819" s="80"/>
      <c r="H819" s="80">
        <v>69</v>
      </c>
      <c r="I819" s="80"/>
      <c r="J819" s="80"/>
      <c r="K819" s="195"/>
      <c r="L819" s="116"/>
      <c r="M819" s="235"/>
      <c r="N819" s="134"/>
      <c r="O819" s="236"/>
      <c r="P819" s="90">
        <f>IF(H819=0,"",H819/G818)</f>
        <v>1</v>
      </c>
      <c r="Q819" s="91">
        <v>70</v>
      </c>
      <c r="R819" s="241">
        <f t="shared" si="118"/>
        <v>1</v>
      </c>
      <c r="S819" s="241">
        <f t="shared" si="119"/>
        <v>0</v>
      </c>
      <c r="T819" s="94"/>
      <c r="AN819" s="3"/>
      <c r="AO819" s="3"/>
    </row>
    <row r="820" spans="1:41" ht="15.75" customHeight="1" x14ac:dyDescent="0.25">
      <c r="A820" s="79">
        <v>1802</v>
      </c>
      <c r="B820" s="80"/>
      <c r="C820" s="80"/>
      <c r="D820" s="80"/>
      <c r="E820" s="80"/>
      <c r="F820" s="80"/>
      <c r="G820" s="80"/>
      <c r="H820" s="80"/>
      <c r="I820" s="80">
        <v>69</v>
      </c>
      <c r="J820" s="80"/>
      <c r="K820" s="195"/>
      <c r="L820" s="116"/>
      <c r="M820" s="235"/>
      <c r="N820" s="134"/>
      <c r="O820" s="236"/>
      <c r="P820" s="90">
        <f>IF(I820=0,"",I820/H819)</f>
        <v>1</v>
      </c>
      <c r="Q820" s="91">
        <v>70</v>
      </c>
      <c r="R820" s="241">
        <f t="shared" si="118"/>
        <v>1</v>
      </c>
      <c r="S820" s="241">
        <f t="shared" si="119"/>
        <v>0</v>
      </c>
      <c r="T820" s="94"/>
      <c r="AN820" s="3"/>
      <c r="AO820" s="3"/>
    </row>
    <row r="821" spans="1:41" ht="15.75" customHeight="1" x14ac:dyDescent="0.25">
      <c r="A821" s="79">
        <v>1901</v>
      </c>
      <c r="B821" s="80"/>
      <c r="C821" s="80"/>
      <c r="D821" s="80"/>
      <c r="E821" s="80"/>
      <c r="F821" s="80"/>
      <c r="G821" s="80"/>
      <c r="H821" s="80"/>
      <c r="I821" s="80"/>
      <c r="J821" s="80">
        <v>69</v>
      </c>
      <c r="K821" s="195"/>
      <c r="L821" s="116"/>
      <c r="M821" s="235"/>
      <c r="N821" s="134"/>
      <c r="O821" s="236"/>
      <c r="P821" s="90">
        <f>IF(J821=0,"",J821/I820)</f>
        <v>1</v>
      </c>
      <c r="Q821" s="91">
        <v>69</v>
      </c>
      <c r="R821" s="241">
        <f t="shared" si="118"/>
        <v>0.98571428571428577</v>
      </c>
      <c r="S821" s="241">
        <f t="shared" si="119"/>
        <v>1.4285714285714235E-2</v>
      </c>
      <c r="T821" s="94"/>
      <c r="AN821" s="3"/>
      <c r="AO821" s="3"/>
    </row>
    <row r="822" spans="1:41" ht="15.75" customHeight="1" x14ac:dyDescent="0.25">
      <c r="A822" s="79">
        <v>1902</v>
      </c>
      <c r="B822" s="80"/>
      <c r="C822" s="80"/>
      <c r="D822" s="80"/>
      <c r="E822" s="80"/>
      <c r="F822" s="80"/>
      <c r="G822" s="80"/>
      <c r="H822" s="80"/>
      <c r="I822" s="80"/>
      <c r="J822" s="80"/>
      <c r="K822" s="195">
        <v>67</v>
      </c>
      <c r="L822" s="116">
        <v>61</v>
      </c>
      <c r="M822" s="235"/>
      <c r="N822" s="134"/>
      <c r="O822" s="236"/>
      <c r="P822" s="90">
        <f>K822/J821</f>
        <v>0.97101449275362317</v>
      </c>
      <c r="Q822" s="91">
        <v>68</v>
      </c>
      <c r="R822" s="241">
        <f t="shared" si="118"/>
        <v>0.98550724637681164</v>
      </c>
      <c r="S822" s="241">
        <f t="shared" si="119"/>
        <v>1.4492753623188359E-2</v>
      </c>
      <c r="T822" s="94"/>
      <c r="AN822" s="3"/>
      <c r="AO822" s="3"/>
    </row>
    <row r="823" spans="1:41" ht="15.75" customHeight="1" x14ac:dyDescent="0.25">
      <c r="A823" s="79">
        <v>2001</v>
      </c>
      <c r="B823" s="80"/>
      <c r="C823" s="80"/>
      <c r="D823" s="80"/>
      <c r="E823" s="80"/>
      <c r="F823" s="80"/>
      <c r="G823" s="80"/>
      <c r="H823" s="80"/>
      <c r="I823" s="80"/>
      <c r="J823" s="80"/>
      <c r="K823" s="195">
        <v>7</v>
      </c>
      <c r="L823" s="116">
        <v>7</v>
      </c>
      <c r="M823" s="235"/>
      <c r="N823" s="134"/>
      <c r="O823" s="237"/>
      <c r="P823" s="244"/>
      <c r="Q823" s="96">
        <v>7</v>
      </c>
      <c r="R823" s="245"/>
      <c r="S823" s="244"/>
      <c r="T823" s="94"/>
      <c r="AN823" s="3"/>
      <c r="AO823" s="3"/>
    </row>
    <row r="824" spans="1:41" ht="15.75" customHeight="1" x14ac:dyDescent="0.25">
      <c r="A824" s="79">
        <v>2002</v>
      </c>
      <c r="B824" s="80"/>
      <c r="C824" s="80"/>
      <c r="D824" s="80"/>
      <c r="E824" s="80"/>
      <c r="F824" s="80"/>
      <c r="G824" s="80"/>
      <c r="H824" s="80"/>
      <c r="I824" s="80"/>
      <c r="J824" s="80"/>
      <c r="K824" s="195"/>
      <c r="L824" s="116"/>
      <c r="M824" s="235"/>
      <c r="N824" s="134"/>
      <c r="O824" s="237"/>
      <c r="P824" s="246"/>
      <c r="Q824" s="96"/>
      <c r="R824" s="247"/>
      <c r="S824" s="246"/>
      <c r="T824" s="94"/>
      <c r="AN824" s="3"/>
      <c r="AO824" s="3"/>
    </row>
    <row r="825" spans="1:41" ht="15.75" customHeight="1" x14ac:dyDescent="0.25">
      <c r="A825" s="79">
        <v>2101</v>
      </c>
      <c r="B825" s="80"/>
      <c r="C825" s="80"/>
      <c r="D825" s="80"/>
      <c r="E825" s="80"/>
      <c r="F825" s="80"/>
      <c r="G825" s="80"/>
      <c r="H825" s="80"/>
      <c r="I825" s="80"/>
      <c r="J825" s="80"/>
      <c r="K825" s="195"/>
      <c r="L825" s="116"/>
      <c r="M825" s="235"/>
      <c r="N825" s="134"/>
      <c r="O825" s="237"/>
      <c r="P825" s="246"/>
      <c r="Q825" s="96"/>
      <c r="R825" s="247"/>
      <c r="S825" s="246"/>
      <c r="T825" s="94"/>
      <c r="AN825" s="3"/>
      <c r="AO825" s="3"/>
    </row>
    <row r="826" spans="1:41" ht="15.75" customHeight="1" x14ac:dyDescent="0.25">
      <c r="A826" s="79">
        <v>2102</v>
      </c>
      <c r="B826" s="80"/>
      <c r="C826" s="80"/>
      <c r="D826" s="80"/>
      <c r="E826" s="80"/>
      <c r="F826" s="80"/>
      <c r="G826" s="80"/>
      <c r="H826" s="80"/>
      <c r="I826" s="80"/>
      <c r="J826" s="80"/>
      <c r="K826" s="195"/>
      <c r="L826" s="116"/>
      <c r="M826" s="235"/>
      <c r="N826" s="134"/>
      <c r="O826" s="237"/>
      <c r="P826" s="248"/>
      <c r="Q826" s="251"/>
      <c r="R826" s="249"/>
      <c r="S826" s="250"/>
      <c r="T826" s="94"/>
      <c r="AN826" s="3"/>
      <c r="AO826" s="3"/>
    </row>
    <row r="827" spans="1:41" ht="15.75" customHeight="1" x14ac:dyDescent="0.25">
      <c r="A827" s="79">
        <v>2201</v>
      </c>
      <c r="B827" s="80"/>
      <c r="C827" s="80"/>
      <c r="D827" s="80"/>
      <c r="E827" s="80"/>
      <c r="F827" s="80"/>
      <c r="G827" s="80"/>
      <c r="H827" s="80"/>
      <c r="I827" s="80"/>
      <c r="J827" s="80"/>
      <c r="K827" s="195"/>
      <c r="L827" s="116"/>
      <c r="M827" s="235"/>
      <c r="N827" s="134"/>
      <c r="O827" s="237"/>
      <c r="P827" s="228" t="s">
        <v>80</v>
      </c>
      <c r="Q827" s="102">
        <v>67</v>
      </c>
      <c r="R827" s="103">
        <f>L830</f>
        <v>68</v>
      </c>
      <c r="S827" s="230" t="s">
        <v>10</v>
      </c>
      <c r="T827" s="94"/>
      <c r="AN827" s="3"/>
      <c r="AO827" s="3"/>
    </row>
    <row r="828" spans="1:41" ht="15.75" customHeight="1" x14ac:dyDescent="0.25">
      <c r="A828" s="79">
        <v>2202</v>
      </c>
      <c r="B828" s="80"/>
      <c r="C828" s="80"/>
      <c r="D828" s="80"/>
      <c r="E828" s="80"/>
      <c r="F828" s="80"/>
      <c r="G828" s="80"/>
      <c r="H828" s="80"/>
      <c r="I828" s="80"/>
      <c r="J828" s="80"/>
      <c r="K828" s="195"/>
      <c r="L828" s="116"/>
      <c r="M828" s="235"/>
      <c r="N828" s="134"/>
      <c r="O828" s="237"/>
      <c r="P828" s="229" t="s">
        <v>81</v>
      </c>
      <c r="Q828" s="104">
        <f>IF(Q827/B813=0,"",Q827/B813)</f>
        <v>0.80722891566265065</v>
      </c>
      <c r="R828" s="105">
        <f>IF(Q827/R827=0,"",Q827/R827)</f>
        <v>0.98529411764705888</v>
      </c>
      <c r="S828" s="231" t="s">
        <v>82</v>
      </c>
      <c r="T828" s="94"/>
      <c r="AN828" s="3"/>
      <c r="AO828" s="3"/>
    </row>
    <row r="829" spans="1:41" ht="15.75" customHeight="1" x14ac:dyDescent="0.25">
      <c r="A829" s="79">
        <v>2301</v>
      </c>
      <c r="B829" s="80"/>
      <c r="C829" s="80"/>
      <c r="D829" s="80"/>
      <c r="E829" s="80"/>
      <c r="F829" s="80"/>
      <c r="G829" s="80"/>
      <c r="H829" s="80"/>
      <c r="I829" s="80"/>
      <c r="J829" s="80"/>
      <c r="K829" s="195"/>
      <c r="L829" s="116"/>
      <c r="M829" s="238"/>
      <c r="N829" s="239"/>
      <c r="O829" s="240"/>
      <c r="P829" s="109"/>
      <c r="Q829" s="110"/>
      <c r="R829" s="110"/>
      <c r="S829" s="111"/>
      <c r="T829" s="94"/>
      <c r="AN829" s="3"/>
      <c r="AO829" s="3"/>
    </row>
    <row r="830" spans="1:41" ht="18" customHeight="1" x14ac:dyDescent="0.25">
      <c r="A830" s="33"/>
      <c r="B830" s="327" t="s">
        <v>108</v>
      </c>
      <c r="C830" s="327"/>
      <c r="D830" s="327"/>
      <c r="E830" s="327"/>
      <c r="F830" s="327"/>
      <c r="G830" s="327"/>
      <c r="H830" s="327"/>
      <c r="I830" s="327"/>
      <c r="J830" s="327"/>
      <c r="K830" s="327"/>
      <c r="L830" s="112">
        <f>SUM(L813:L826)</f>
        <v>68</v>
      </c>
      <c r="M830" s="113">
        <f>IF(L822=0,"",L822/B813)</f>
        <v>0.73493975903614461</v>
      </c>
      <c r="N830" s="113">
        <f>IF(L830=0,"",L830/B813)</f>
        <v>0.81927710843373491</v>
      </c>
      <c r="O830" s="113">
        <f>N830-M830</f>
        <v>8.43373493975903E-2</v>
      </c>
      <c r="P830" s="5"/>
      <c r="Q830" s="25"/>
      <c r="R830" s="24"/>
      <c r="S830" s="5"/>
      <c r="T830" s="94"/>
      <c r="AN830" s="3"/>
      <c r="AO830" s="3"/>
    </row>
    <row r="831" spans="1:41" ht="12.75" customHeight="1" x14ac:dyDescent="0.2">
      <c r="M831" s="5"/>
      <c r="N831" s="5"/>
      <c r="P831" s="5"/>
      <c r="Q831" s="6"/>
      <c r="R831" s="6"/>
      <c r="S831" s="5"/>
      <c r="AN831" s="3"/>
      <c r="AO831" s="3"/>
    </row>
    <row r="832" spans="1:41" ht="12.75" customHeight="1" x14ac:dyDescent="0.2">
      <c r="M832" s="5"/>
      <c r="N832" s="5"/>
      <c r="P832" s="5"/>
      <c r="Q832" s="6"/>
      <c r="R832" s="6"/>
      <c r="S832" s="5"/>
      <c r="AN832" s="3"/>
      <c r="AO832" s="3"/>
    </row>
    <row r="833" spans="1:41" ht="26.25" customHeight="1" x14ac:dyDescent="0.4">
      <c r="A833" s="205"/>
      <c r="B833" s="318" t="s">
        <v>96</v>
      </c>
      <c r="C833" s="318"/>
      <c r="D833" s="318"/>
      <c r="E833" s="318"/>
      <c r="F833" s="318"/>
      <c r="G833" s="318"/>
      <c r="H833" s="318"/>
      <c r="I833" s="318"/>
      <c r="J833" s="318"/>
      <c r="K833" s="318"/>
      <c r="L833" s="201" t="s">
        <v>91</v>
      </c>
      <c r="M833" s="5"/>
      <c r="N833" s="5"/>
      <c r="O833" s="25"/>
      <c r="P833" s="5"/>
      <c r="Q833" s="25"/>
      <c r="R833" s="25"/>
      <c r="S833" s="25"/>
      <c r="AN833" s="3"/>
      <c r="AO833" s="3"/>
    </row>
    <row r="834" spans="1:41" ht="20.25" customHeight="1" x14ac:dyDescent="0.2">
      <c r="A834" s="309" t="s">
        <v>9</v>
      </c>
      <c r="B834" s="311" t="s">
        <v>97</v>
      </c>
      <c r="C834" s="312"/>
      <c r="D834" s="312"/>
      <c r="E834" s="312"/>
      <c r="F834" s="312"/>
      <c r="G834" s="312"/>
      <c r="H834" s="312"/>
      <c r="I834" s="312"/>
      <c r="J834" s="312"/>
      <c r="K834" s="313"/>
      <c r="L834" s="314" t="s">
        <v>10</v>
      </c>
      <c r="M834" s="307" t="s">
        <v>2</v>
      </c>
      <c r="N834" s="307" t="s">
        <v>3</v>
      </c>
      <c r="O834" s="316" t="s">
        <v>4</v>
      </c>
      <c r="P834" s="307" t="s">
        <v>5</v>
      </c>
      <c r="Q834" s="317" t="s">
        <v>6</v>
      </c>
      <c r="R834" s="317" t="s">
        <v>7</v>
      </c>
      <c r="S834" s="307" t="s">
        <v>8</v>
      </c>
      <c r="AN834" s="3"/>
      <c r="AO834" s="3"/>
    </row>
    <row r="835" spans="1:41" ht="15.75" customHeight="1" x14ac:dyDescent="0.25">
      <c r="A835" s="310"/>
      <c r="B835" s="79" t="s">
        <v>98</v>
      </c>
      <c r="C835" s="79" t="s">
        <v>99</v>
      </c>
      <c r="D835" s="79" t="s">
        <v>100</v>
      </c>
      <c r="E835" s="79" t="s">
        <v>101</v>
      </c>
      <c r="F835" s="79" t="s">
        <v>102</v>
      </c>
      <c r="G835" s="79" t="s">
        <v>103</v>
      </c>
      <c r="H835" s="79" t="s">
        <v>104</v>
      </c>
      <c r="I835" s="79" t="s">
        <v>105</v>
      </c>
      <c r="J835" s="79" t="s">
        <v>106</v>
      </c>
      <c r="K835" s="221" t="s">
        <v>107</v>
      </c>
      <c r="L835" s="315"/>
      <c r="M835" s="308"/>
      <c r="N835" s="308"/>
      <c r="O835" s="308"/>
      <c r="P835" s="308"/>
      <c r="Q835" s="308"/>
      <c r="R835" s="308"/>
      <c r="S835" s="308"/>
      <c r="AN835" s="3"/>
      <c r="AO835" s="3"/>
    </row>
    <row r="836" spans="1:41" ht="15.75" customHeight="1" x14ac:dyDescent="0.25">
      <c r="A836" s="79">
        <v>1502</v>
      </c>
      <c r="B836" s="80">
        <v>83</v>
      </c>
      <c r="C836" s="80"/>
      <c r="D836" s="80"/>
      <c r="E836" s="80"/>
      <c r="F836" s="80"/>
      <c r="G836" s="80"/>
      <c r="H836" s="80"/>
      <c r="I836" s="80"/>
      <c r="J836" s="80"/>
      <c r="K836" s="223"/>
      <c r="L836" s="116"/>
      <c r="M836" s="232"/>
      <c r="N836" s="233"/>
      <c r="O836" s="234"/>
      <c r="P836" s="242"/>
      <c r="Q836" s="85">
        <f>B836</f>
        <v>83</v>
      </c>
      <c r="R836" s="243"/>
      <c r="S836" s="242"/>
      <c r="X836" s="174">
        <f>AVERAGE(Q828,Q852)</f>
        <v>0.77710843373493976</v>
      </c>
      <c r="Y836" s="174">
        <f>AVERAGE(R828,R852)</f>
        <v>0.97702205882352944</v>
      </c>
      <c r="AN836" s="3"/>
      <c r="AO836" s="3"/>
    </row>
    <row r="837" spans="1:41" ht="15.75" customHeight="1" x14ac:dyDescent="0.25">
      <c r="A837" s="79">
        <v>1601</v>
      </c>
      <c r="B837" s="80"/>
      <c r="C837" s="80">
        <v>70</v>
      </c>
      <c r="D837" s="80"/>
      <c r="E837" s="80"/>
      <c r="F837" s="80"/>
      <c r="G837" s="80"/>
      <c r="H837" s="80"/>
      <c r="I837" s="80"/>
      <c r="J837" s="80"/>
      <c r="K837" s="223"/>
      <c r="L837" s="116"/>
      <c r="M837" s="235"/>
      <c r="N837" s="134"/>
      <c r="O837" s="236"/>
      <c r="P837" s="90">
        <f>IF(C837=0,"",C837/B836)</f>
        <v>0.84337349397590367</v>
      </c>
      <c r="Q837" s="91">
        <v>70</v>
      </c>
      <c r="R837" s="241">
        <f t="shared" ref="R837:R844" si="120">IF(Q837=0,"",Q837/Q836)</f>
        <v>0.84337349397590367</v>
      </c>
      <c r="S837" s="241">
        <f t="shared" ref="S837:S844" si="121">IF(Q837=0,"",100%-R837)</f>
        <v>0.15662650602409633</v>
      </c>
      <c r="AN837" s="3"/>
      <c r="AO837" s="3"/>
    </row>
    <row r="838" spans="1:41" ht="15.75" customHeight="1" x14ac:dyDescent="0.25">
      <c r="A838" s="79">
        <v>1602</v>
      </c>
      <c r="B838" s="80"/>
      <c r="C838" s="80"/>
      <c r="D838" s="80">
        <v>67</v>
      </c>
      <c r="E838" s="80"/>
      <c r="F838" s="80"/>
      <c r="G838" s="80"/>
      <c r="H838" s="80"/>
      <c r="I838" s="80"/>
      <c r="J838" s="80"/>
      <c r="K838" s="223"/>
      <c r="L838" s="116"/>
      <c r="M838" s="235"/>
      <c r="N838" s="134"/>
      <c r="O838" s="236"/>
      <c r="P838" s="90">
        <f>IF(D838=0,"",D838/C837)</f>
        <v>0.95714285714285718</v>
      </c>
      <c r="Q838" s="91">
        <v>70</v>
      </c>
      <c r="R838" s="241">
        <f t="shared" si="120"/>
        <v>1</v>
      </c>
      <c r="S838" s="241">
        <f t="shared" si="121"/>
        <v>0</v>
      </c>
      <c r="T838" s="93">
        <f>Q838/Q836</f>
        <v>0.84337349397590367</v>
      </c>
      <c r="AN838" s="3"/>
      <c r="AO838" s="3"/>
    </row>
    <row r="839" spans="1:41" ht="15.75" customHeight="1" x14ac:dyDescent="0.25">
      <c r="A839" s="79">
        <v>1701</v>
      </c>
      <c r="B839" s="80"/>
      <c r="C839" s="80"/>
      <c r="D839" s="80"/>
      <c r="E839" s="80">
        <v>67</v>
      </c>
      <c r="F839" s="80"/>
      <c r="G839" s="80"/>
      <c r="H839" s="80"/>
      <c r="I839" s="80"/>
      <c r="J839" s="80"/>
      <c r="K839" s="223"/>
      <c r="L839" s="116"/>
      <c r="M839" s="235"/>
      <c r="N839" s="134"/>
      <c r="O839" s="236"/>
      <c r="P839" s="90">
        <f>IF(E839=0,"",E839/D838)</f>
        <v>1</v>
      </c>
      <c r="Q839" s="91">
        <v>70</v>
      </c>
      <c r="R839" s="241">
        <f t="shared" si="120"/>
        <v>1</v>
      </c>
      <c r="S839" s="241">
        <f t="shared" si="121"/>
        <v>0</v>
      </c>
      <c r="T839" s="94"/>
      <c r="AN839" s="3"/>
      <c r="AO839" s="3"/>
    </row>
    <row r="840" spans="1:41" ht="15.75" customHeight="1" x14ac:dyDescent="0.25">
      <c r="A840" s="79">
        <v>1702</v>
      </c>
      <c r="B840" s="80"/>
      <c r="C840" s="80"/>
      <c r="D840" s="80"/>
      <c r="E840" s="80"/>
      <c r="F840" s="80">
        <v>66</v>
      </c>
      <c r="G840" s="80"/>
      <c r="H840" s="80"/>
      <c r="I840" s="80"/>
      <c r="J840" s="80"/>
      <c r="K840" s="223"/>
      <c r="L840" s="116"/>
      <c r="M840" s="235"/>
      <c r="N840" s="134"/>
      <c r="O840" s="236"/>
      <c r="P840" s="90">
        <f>IF(F840=0,"",F840/E839)</f>
        <v>0.9850746268656716</v>
      </c>
      <c r="Q840" s="91">
        <v>67</v>
      </c>
      <c r="R840" s="241">
        <f t="shared" si="120"/>
        <v>0.95714285714285718</v>
      </c>
      <c r="S840" s="241">
        <f t="shared" si="121"/>
        <v>4.2857142857142816E-2</v>
      </c>
      <c r="T840" s="94"/>
      <c r="AN840" s="3"/>
      <c r="AO840" s="3"/>
    </row>
    <row r="841" spans="1:41" ht="15.75" customHeight="1" x14ac:dyDescent="0.25">
      <c r="A841" s="79">
        <v>1801</v>
      </c>
      <c r="B841" s="80"/>
      <c r="C841" s="80"/>
      <c r="D841" s="80"/>
      <c r="E841" s="80"/>
      <c r="F841" s="80"/>
      <c r="G841" s="80">
        <v>66</v>
      </c>
      <c r="H841" s="80"/>
      <c r="I841" s="80"/>
      <c r="J841" s="80"/>
      <c r="K841" s="223"/>
      <c r="L841" s="116"/>
      <c r="M841" s="235"/>
      <c r="N841" s="134"/>
      <c r="O841" s="236"/>
      <c r="P841" s="90">
        <f>IF(G841=0,"",G841/F840)</f>
        <v>1</v>
      </c>
      <c r="Q841" s="91">
        <v>67</v>
      </c>
      <c r="R841" s="241">
        <f t="shared" si="120"/>
        <v>1</v>
      </c>
      <c r="S841" s="241">
        <f t="shared" si="121"/>
        <v>0</v>
      </c>
      <c r="T841" s="94"/>
      <c r="AN841" s="3"/>
      <c r="AO841" s="3"/>
    </row>
    <row r="842" spans="1:41" ht="15.75" customHeight="1" x14ac:dyDescent="0.25">
      <c r="A842" s="79">
        <v>1802</v>
      </c>
      <c r="B842" s="80"/>
      <c r="C842" s="80"/>
      <c r="D842" s="80"/>
      <c r="E842" s="80"/>
      <c r="F842" s="80"/>
      <c r="G842" s="80"/>
      <c r="H842" s="80">
        <v>66</v>
      </c>
      <c r="I842" s="80"/>
      <c r="J842" s="80"/>
      <c r="K842" s="223"/>
      <c r="L842" s="116"/>
      <c r="M842" s="235"/>
      <c r="N842" s="134"/>
      <c r="O842" s="236"/>
      <c r="P842" s="90">
        <f>IF(H842=0,"",H842/G841)</f>
        <v>1</v>
      </c>
      <c r="Q842" s="91">
        <v>67</v>
      </c>
      <c r="R842" s="241">
        <f t="shared" si="120"/>
        <v>1</v>
      </c>
      <c r="S842" s="241">
        <f t="shared" si="121"/>
        <v>0</v>
      </c>
      <c r="T842" s="94"/>
      <c r="AN842" s="3"/>
      <c r="AO842" s="3"/>
    </row>
    <row r="843" spans="1:41" ht="15.75" customHeight="1" x14ac:dyDescent="0.25">
      <c r="A843" s="79">
        <v>1901</v>
      </c>
      <c r="B843" s="80"/>
      <c r="C843" s="80"/>
      <c r="D843" s="80"/>
      <c r="E843" s="80"/>
      <c r="F843" s="80"/>
      <c r="G843" s="80"/>
      <c r="H843" s="80"/>
      <c r="I843" s="80">
        <v>58</v>
      </c>
      <c r="J843" s="80"/>
      <c r="K843" s="223"/>
      <c r="L843" s="116"/>
      <c r="M843" s="235"/>
      <c r="N843" s="134"/>
      <c r="O843" s="236"/>
      <c r="P843" s="90">
        <f>IF(I843=0,"",I843/H842)</f>
        <v>0.87878787878787878</v>
      </c>
      <c r="Q843" s="91">
        <v>66</v>
      </c>
      <c r="R843" s="241">
        <f t="shared" si="120"/>
        <v>0.9850746268656716</v>
      </c>
      <c r="S843" s="241">
        <f t="shared" si="121"/>
        <v>1.4925373134328401E-2</v>
      </c>
      <c r="T843" s="94"/>
      <c r="AN843" s="3"/>
      <c r="AO843" s="3"/>
    </row>
    <row r="844" spans="1:41" ht="15.75" customHeight="1" x14ac:dyDescent="0.25">
      <c r="A844" s="79">
        <v>1902</v>
      </c>
      <c r="B844" s="80"/>
      <c r="C844" s="80"/>
      <c r="D844" s="80"/>
      <c r="E844" s="80"/>
      <c r="F844" s="80"/>
      <c r="G844" s="80"/>
      <c r="H844" s="80"/>
      <c r="I844" s="80"/>
      <c r="J844" s="80">
        <v>58</v>
      </c>
      <c r="K844" s="223"/>
      <c r="L844" s="116">
        <v>52</v>
      </c>
      <c r="M844" s="235"/>
      <c r="N844" s="134"/>
      <c r="O844" s="236"/>
      <c r="P844" s="90">
        <f>IF(J844=0,"",J844/I843)</f>
        <v>1</v>
      </c>
      <c r="Q844" s="91">
        <v>66</v>
      </c>
      <c r="R844" s="241">
        <f t="shared" si="120"/>
        <v>1</v>
      </c>
      <c r="S844" s="241">
        <f t="shared" si="121"/>
        <v>0</v>
      </c>
      <c r="T844" s="94"/>
      <c r="AN844" s="3"/>
      <c r="AO844" s="3"/>
    </row>
    <row r="845" spans="1:41" ht="15.75" customHeight="1" x14ac:dyDescent="0.25">
      <c r="A845" s="79">
        <v>2001</v>
      </c>
      <c r="B845" s="80"/>
      <c r="C845" s="80"/>
      <c r="D845" s="80"/>
      <c r="E845" s="80"/>
      <c r="F845" s="80"/>
      <c r="G845" s="80"/>
      <c r="H845" s="80"/>
      <c r="I845" s="80"/>
      <c r="J845" s="80">
        <v>11</v>
      </c>
      <c r="K845" s="223"/>
      <c r="L845" s="116">
        <v>11</v>
      </c>
      <c r="M845" s="235"/>
      <c r="N845" s="134"/>
      <c r="O845" s="134"/>
      <c r="P845" s="246"/>
      <c r="Q845" s="91">
        <v>12</v>
      </c>
      <c r="R845" s="247"/>
      <c r="S845" s="246"/>
      <c r="T845" s="94"/>
      <c r="AN845" s="3"/>
      <c r="AO845" s="3"/>
    </row>
    <row r="846" spans="1:41" ht="15.75" customHeight="1" x14ac:dyDescent="0.25">
      <c r="A846" s="79">
        <v>2002</v>
      </c>
      <c r="B846" s="80"/>
      <c r="C846" s="80"/>
      <c r="D846" s="80"/>
      <c r="E846" s="80"/>
      <c r="F846" s="80"/>
      <c r="G846" s="80"/>
      <c r="H846" s="80"/>
      <c r="I846" s="80"/>
      <c r="J846" s="80">
        <v>1</v>
      </c>
      <c r="K846" s="223"/>
      <c r="L846" s="116">
        <v>1</v>
      </c>
      <c r="M846" s="235"/>
      <c r="N846" s="134"/>
      <c r="O846" s="237"/>
      <c r="P846" s="246"/>
      <c r="Q846" s="96">
        <v>1</v>
      </c>
      <c r="R846" s="247"/>
      <c r="S846" s="246"/>
      <c r="T846" s="94"/>
      <c r="AN846" s="3"/>
      <c r="AO846" s="3"/>
    </row>
    <row r="847" spans="1:41" ht="15.75" customHeight="1" x14ac:dyDescent="0.25">
      <c r="A847" s="79">
        <v>2101</v>
      </c>
      <c r="B847" s="80"/>
      <c r="C847" s="80"/>
      <c r="D847" s="80"/>
      <c r="E847" s="80"/>
      <c r="F847" s="80"/>
      <c r="G847" s="80"/>
      <c r="H847" s="80"/>
      <c r="I847" s="80"/>
      <c r="J847" s="80">
        <v>1</v>
      </c>
      <c r="K847" s="223"/>
      <c r="L847" s="116"/>
      <c r="M847" s="235"/>
      <c r="N847" s="134"/>
      <c r="O847" s="237"/>
      <c r="P847" s="246"/>
      <c r="Q847" s="96">
        <v>1</v>
      </c>
      <c r="R847" s="247"/>
      <c r="S847" s="246"/>
      <c r="T847" s="94"/>
      <c r="AN847" s="3"/>
      <c r="AO847" s="3"/>
    </row>
    <row r="848" spans="1:41" ht="15.75" customHeight="1" x14ac:dyDescent="0.25">
      <c r="A848" s="79">
        <v>2102</v>
      </c>
      <c r="B848" s="80"/>
      <c r="C848" s="80"/>
      <c r="D848" s="80"/>
      <c r="E848" s="80"/>
      <c r="F848" s="80"/>
      <c r="G848" s="80"/>
      <c r="H848" s="80"/>
      <c r="I848" s="80"/>
      <c r="J848" s="80">
        <v>1</v>
      </c>
      <c r="K848" s="223"/>
      <c r="L848" s="116"/>
      <c r="M848" s="235"/>
      <c r="N848" s="134"/>
      <c r="O848" s="237"/>
      <c r="P848" s="246"/>
      <c r="Q848" s="96">
        <v>1</v>
      </c>
      <c r="R848" s="247"/>
      <c r="S848" s="246"/>
      <c r="T848" s="94"/>
      <c r="AN848" s="3"/>
      <c r="AO848" s="3"/>
    </row>
    <row r="849" spans="1:41" ht="15.75" customHeight="1" x14ac:dyDescent="0.25">
      <c r="A849" s="79">
        <v>2201</v>
      </c>
      <c r="B849" s="80"/>
      <c r="C849" s="80"/>
      <c r="D849" s="80"/>
      <c r="E849" s="80"/>
      <c r="F849" s="80"/>
      <c r="G849" s="80"/>
      <c r="H849" s="80"/>
      <c r="I849" s="80"/>
      <c r="J849" s="80">
        <v>1</v>
      </c>
      <c r="K849" s="223"/>
      <c r="L849" s="116"/>
      <c r="M849" s="235"/>
      <c r="N849" s="134"/>
      <c r="O849" s="237"/>
      <c r="P849" s="246"/>
      <c r="Q849" s="96">
        <v>1</v>
      </c>
      <c r="R849" s="247"/>
      <c r="S849" s="246"/>
      <c r="T849" s="94"/>
      <c r="AN849" s="3"/>
      <c r="AO849" s="3"/>
    </row>
    <row r="850" spans="1:41" ht="15.75" customHeight="1" x14ac:dyDescent="0.25">
      <c r="A850" s="79">
        <v>2202</v>
      </c>
      <c r="B850" s="80"/>
      <c r="C850" s="80"/>
      <c r="D850" s="80"/>
      <c r="E850" s="80"/>
      <c r="F850" s="80"/>
      <c r="G850" s="80"/>
      <c r="H850" s="80"/>
      <c r="I850" s="80"/>
      <c r="J850" s="80">
        <v>1</v>
      </c>
      <c r="K850" s="223"/>
      <c r="L850" s="116"/>
      <c r="M850" s="235"/>
      <c r="N850" s="134"/>
      <c r="O850" s="237"/>
      <c r="P850" s="246"/>
      <c r="Q850" s="96">
        <v>1</v>
      </c>
      <c r="R850" s="247"/>
      <c r="S850" s="246"/>
      <c r="T850" s="94"/>
      <c r="AN850" s="3"/>
      <c r="AO850" s="3"/>
    </row>
    <row r="851" spans="1:41" ht="15.75" customHeight="1" x14ac:dyDescent="0.25">
      <c r="A851" s="79">
        <v>2301</v>
      </c>
      <c r="B851" s="80"/>
      <c r="C851" s="80"/>
      <c r="D851" s="80"/>
      <c r="E851" s="80"/>
      <c r="F851" s="80"/>
      <c r="G851" s="80"/>
      <c r="H851" s="80"/>
      <c r="I851" s="80"/>
      <c r="J851" s="80"/>
      <c r="K851" s="223"/>
      <c r="L851" s="116"/>
      <c r="M851" s="235"/>
      <c r="N851" s="134"/>
      <c r="O851" s="237"/>
      <c r="P851" s="228" t="s">
        <v>80</v>
      </c>
      <c r="Q851" s="102">
        <v>62</v>
      </c>
      <c r="R851" s="103">
        <f>L853</f>
        <v>64</v>
      </c>
      <c r="S851" s="230" t="s">
        <v>10</v>
      </c>
      <c r="T851" s="94"/>
      <c r="AN851" s="3"/>
      <c r="AO851" s="3"/>
    </row>
    <row r="852" spans="1:41" ht="15.75" customHeight="1" x14ac:dyDescent="0.25">
      <c r="A852" s="79">
        <v>2302</v>
      </c>
      <c r="B852" s="80"/>
      <c r="C852" s="80"/>
      <c r="D852" s="80"/>
      <c r="E852" s="80"/>
      <c r="F852" s="80"/>
      <c r="G852" s="80"/>
      <c r="H852" s="80"/>
      <c r="I852" s="80"/>
      <c r="J852" s="80"/>
      <c r="K852" s="223"/>
      <c r="L852" s="116"/>
      <c r="M852" s="238"/>
      <c r="N852" s="239"/>
      <c r="O852" s="240"/>
      <c r="P852" s="229" t="s">
        <v>81</v>
      </c>
      <c r="Q852" s="104">
        <f>IF(Q851/B836=0,"",Q851/B836)</f>
        <v>0.74698795180722888</v>
      </c>
      <c r="R852" s="105">
        <f>IF(Q851/R851=0,"",Q851/R851)</f>
        <v>0.96875</v>
      </c>
      <c r="S852" s="231" t="s">
        <v>82</v>
      </c>
      <c r="T852" s="94"/>
      <c r="AN852" s="3"/>
      <c r="AO852" s="3"/>
    </row>
    <row r="853" spans="1:41" ht="18" customHeight="1" x14ac:dyDescent="0.25">
      <c r="A853" s="33"/>
      <c r="B853" s="327" t="s">
        <v>108</v>
      </c>
      <c r="C853" s="327"/>
      <c r="D853" s="327"/>
      <c r="E853" s="327"/>
      <c r="F853" s="327"/>
      <c r="G853" s="327"/>
      <c r="H853" s="327"/>
      <c r="I853" s="327"/>
      <c r="J853" s="327"/>
      <c r="K853" s="327"/>
      <c r="L853" s="112">
        <f>SUM(L836:L849)</f>
        <v>64</v>
      </c>
      <c r="M853" s="113">
        <f>IF(L844=0,"",L844/B836)</f>
        <v>0.62650602409638556</v>
      </c>
      <c r="N853" s="113">
        <f>IF(L853=0,"",L853/B836)</f>
        <v>0.77108433734939763</v>
      </c>
      <c r="O853" s="113">
        <f>IF(L844=0,"",N853-M853)</f>
        <v>0.14457831325301207</v>
      </c>
      <c r="P853" s="5"/>
      <c r="Q853" s="25"/>
      <c r="R853" s="24"/>
      <c r="S853" s="5"/>
      <c r="T853" s="94"/>
      <c r="AN853" s="3"/>
      <c r="AO853" s="3"/>
    </row>
    <row r="854" spans="1:41" ht="12.75" customHeight="1" x14ac:dyDescent="0.2">
      <c r="M854" s="5"/>
      <c r="N854" s="5"/>
      <c r="P854" s="5"/>
      <c r="Q854" s="6"/>
      <c r="R854" s="6"/>
      <c r="S854" s="5"/>
      <c r="AN854" s="3"/>
      <c r="AO854" s="3"/>
    </row>
    <row r="855" spans="1:41" ht="12.75" customHeight="1" x14ac:dyDescent="0.2">
      <c r="M855" s="5"/>
      <c r="N855" s="5"/>
      <c r="P855" s="5"/>
      <c r="Q855" s="6"/>
      <c r="R855" s="6"/>
      <c r="S855" s="5"/>
      <c r="AN855" s="3"/>
      <c r="AO855" s="3"/>
    </row>
    <row r="856" spans="1:41" ht="26.25" customHeight="1" x14ac:dyDescent="0.4">
      <c r="A856" s="205"/>
      <c r="B856" s="318" t="s">
        <v>96</v>
      </c>
      <c r="C856" s="318"/>
      <c r="D856" s="318"/>
      <c r="E856" s="318"/>
      <c r="F856" s="318"/>
      <c r="G856" s="318"/>
      <c r="H856" s="318"/>
      <c r="I856" s="318"/>
      <c r="J856" s="318"/>
      <c r="K856" s="318"/>
      <c r="L856" s="201" t="s">
        <v>92</v>
      </c>
      <c r="M856" s="5"/>
      <c r="N856" s="5"/>
      <c r="O856" s="25"/>
      <c r="P856" s="5"/>
      <c r="Q856" s="25"/>
      <c r="R856" s="25"/>
      <c r="S856" s="25"/>
    </row>
    <row r="857" spans="1:41" ht="20.25" customHeight="1" x14ac:dyDescent="0.2">
      <c r="A857" s="309" t="s">
        <v>9</v>
      </c>
      <c r="B857" s="311" t="s">
        <v>97</v>
      </c>
      <c r="C857" s="312"/>
      <c r="D857" s="312"/>
      <c r="E857" s="312"/>
      <c r="F857" s="312"/>
      <c r="G857" s="312"/>
      <c r="H857" s="312"/>
      <c r="I857" s="312"/>
      <c r="J857" s="312"/>
      <c r="K857" s="313"/>
      <c r="L857" s="314" t="s">
        <v>10</v>
      </c>
      <c r="M857" s="307" t="s">
        <v>2</v>
      </c>
      <c r="N857" s="307" t="s">
        <v>3</v>
      </c>
      <c r="O857" s="316" t="s">
        <v>4</v>
      </c>
      <c r="P857" s="307" t="s">
        <v>5</v>
      </c>
      <c r="Q857" s="317" t="s">
        <v>6</v>
      </c>
      <c r="R857" s="317" t="s">
        <v>7</v>
      </c>
      <c r="S857" s="307" t="s">
        <v>8</v>
      </c>
    </row>
    <row r="858" spans="1:41" ht="15.75" customHeight="1" x14ac:dyDescent="0.25">
      <c r="A858" s="310"/>
      <c r="B858" s="79" t="s">
        <v>98</v>
      </c>
      <c r="C858" s="79" t="s">
        <v>99</v>
      </c>
      <c r="D858" s="79" t="s">
        <v>100</v>
      </c>
      <c r="E858" s="79" t="s">
        <v>101</v>
      </c>
      <c r="F858" s="79" t="s">
        <v>102</v>
      </c>
      <c r="G858" s="79" t="s">
        <v>103</v>
      </c>
      <c r="H858" s="79" t="s">
        <v>104</v>
      </c>
      <c r="I858" s="79" t="s">
        <v>105</v>
      </c>
      <c r="J858" s="79" t="s">
        <v>106</v>
      </c>
      <c r="K858" s="221" t="s">
        <v>107</v>
      </c>
      <c r="L858" s="315"/>
      <c r="M858" s="308"/>
      <c r="N858" s="308"/>
      <c r="O858" s="308"/>
      <c r="P858" s="308"/>
      <c r="Q858" s="308"/>
      <c r="R858" s="308"/>
      <c r="S858" s="308"/>
    </row>
    <row r="859" spans="1:41" ht="15.75" customHeight="1" x14ac:dyDescent="0.25">
      <c r="A859" s="79">
        <v>1601</v>
      </c>
      <c r="B859" s="80">
        <v>88</v>
      </c>
      <c r="C859" s="80"/>
      <c r="D859" s="80"/>
      <c r="E859" s="80"/>
      <c r="F859" s="80"/>
      <c r="G859" s="80"/>
      <c r="H859" s="80"/>
      <c r="I859" s="80"/>
      <c r="J859" s="80"/>
      <c r="K859" s="223"/>
      <c r="L859" s="116"/>
      <c r="M859" s="232"/>
      <c r="N859" s="233"/>
      <c r="O859" s="234"/>
      <c r="P859" s="242"/>
      <c r="Q859" s="85">
        <f>B859</f>
        <v>88</v>
      </c>
      <c r="R859" s="243"/>
      <c r="S859" s="242"/>
    </row>
    <row r="860" spans="1:41" ht="15.75" customHeight="1" x14ac:dyDescent="0.25">
      <c r="A860" s="79">
        <v>1602</v>
      </c>
      <c r="B860" s="80"/>
      <c r="C860" s="80">
        <v>76</v>
      </c>
      <c r="D860" s="80"/>
      <c r="E860" s="80"/>
      <c r="F860" s="80"/>
      <c r="G860" s="80"/>
      <c r="H860" s="80"/>
      <c r="I860" s="80"/>
      <c r="J860" s="80"/>
      <c r="K860" s="223"/>
      <c r="L860" s="116"/>
      <c r="M860" s="235"/>
      <c r="N860" s="134"/>
      <c r="O860" s="236"/>
      <c r="P860" s="90">
        <f>IF(C860=0,"",C860/B859)</f>
        <v>0.86363636363636365</v>
      </c>
      <c r="Q860" s="91">
        <v>78</v>
      </c>
      <c r="R860" s="241">
        <f t="shared" ref="R860:R867" si="122">IF(Q860=0,"",Q860/Q859)</f>
        <v>0.88636363636363635</v>
      </c>
      <c r="S860" s="241">
        <f t="shared" ref="S860:S867" si="123">IF(Q860=0,"",100%-R860)</f>
        <v>0.11363636363636365</v>
      </c>
    </row>
    <row r="861" spans="1:41" ht="15.75" customHeight="1" x14ac:dyDescent="0.25">
      <c r="A861" s="79">
        <v>1701</v>
      </c>
      <c r="B861" s="80"/>
      <c r="C861" s="80"/>
      <c r="D861" s="80">
        <v>73</v>
      </c>
      <c r="E861" s="80"/>
      <c r="F861" s="80"/>
      <c r="G861" s="80"/>
      <c r="H861" s="80"/>
      <c r="I861" s="80"/>
      <c r="J861" s="80"/>
      <c r="K861" s="223"/>
      <c r="L861" s="116"/>
      <c r="M861" s="235"/>
      <c r="N861" s="134"/>
      <c r="O861" s="236"/>
      <c r="P861" s="90">
        <f>IF(D861=0,"",D861/C860)</f>
        <v>0.96052631578947367</v>
      </c>
      <c r="Q861" s="91">
        <v>75</v>
      </c>
      <c r="R861" s="241">
        <f t="shared" si="122"/>
        <v>0.96153846153846156</v>
      </c>
      <c r="S861" s="241">
        <f t="shared" si="123"/>
        <v>3.8461538461538436E-2</v>
      </c>
      <c r="T861" s="93">
        <f>Q861/Q859</f>
        <v>0.85227272727272729</v>
      </c>
    </row>
    <row r="862" spans="1:41" ht="15.75" customHeight="1" x14ac:dyDescent="0.25">
      <c r="A862" s="79">
        <v>1702</v>
      </c>
      <c r="B862" s="80"/>
      <c r="C862" s="80"/>
      <c r="D862" s="80"/>
      <c r="E862" s="80">
        <v>67</v>
      </c>
      <c r="F862" s="80"/>
      <c r="G862" s="80"/>
      <c r="H862" s="80"/>
      <c r="I862" s="80"/>
      <c r="J862" s="80"/>
      <c r="K862" s="223"/>
      <c r="L862" s="116"/>
      <c r="M862" s="235"/>
      <c r="N862" s="134"/>
      <c r="O862" s="236"/>
      <c r="P862" s="90">
        <f>IF(E862=0,"",E862/D861)</f>
        <v>0.9178082191780822</v>
      </c>
      <c r="Q862" s="91">
        <v>72</v>
      </c>
      <c r="R862" s="241">
        <f t="shared" si="122"/>
        <v>0.96</v>
      </c>
      <c r="S862" s="241">
        <f t="shared" si="123"/>
        <v>4.0000000000000036E-2</v>
      </c>
      <c r="T862" s="94"/>
    </row>
    <row r="863" spans="1:41" ht="15.75" customHeight="1" x14ac:dyDescent="0.25">
      <c r="A863" s="79">
        <v>1801</v>
      </c>
      <c r="B863" s="80"/>
      <c r="C863" s="80"/>
      <c r="D863" s="80"/>
      <c r="E863" s="80"/>
      <c r="F863" s="80">
        <v>67</v>
      </c>
      <c r="G863" s="80"/>
      <c r="H863" s="80"/>
      <c r="I863" s="80"/>
      <c r="J863" s="80"/>
      <c r="K863" s="223"/>
      <c r="L863" s="116"/>
      <c r="M863" s="235"/>
      <c r="N863" s="134"/>
      <c r="O863" s="236"/>
      <c r="P863" s="90">
        <f>IF(F863=0,"",F863/E862)</f>
        <v>1</v>
      </c>
      <c r="Q863" s="91">
        <v>72</v>
      </c>
      <c r="R863" s="241">
        <f t="shared" si="122"/>
        <v>1</v>
      </c>
      <c r="S863" s="241">
        <f t="shared" si="123"/>
        <v>0</v>
      </c>
      <c r="T863" s="94"/>
    </row>
    <row r="864" spans="1:41" ht="15.75" customHeight="1" x14ac:dyDescent="0.25">
      <c r="A864" s="79">
        <v>1802</v>
      </c>
      <c r="B864" s="80"/>
      <c r="C864" s="80"/>
      <c r="D864" s="80"/>
      <c r="E864" s="80"/>
      <c r="F864" s="80"/>
      <c r="G864" s="80">
        <v>67</v>
      </c>
      <c r="H864" s="80"/>
      <c r="I864" s="80"/>
      <c r="J864" s="80"/>
      <c r="K864" s="223"/>
      <c r="L864" s="116"/>
      <c r="M864" s="235"/>
      <c r="N864" s="134"/>
      <c r="O864" s="236"/>
      <c r="P864" s="90">
        <f>IF(G864=0,"",G864/F863)</f>
        <v>1</v>
      </c>
      <c r="Q864" s="91">
        <v>72</v>
      </c>
      <c r="R864" s="241">
        <f t="shared" si="122"/>
        <v>1</v>
      </c>
      <c r="S864" s="241">
        <f t="shared" si="123"/>
        <v>0</v>
      </c>
      <c r="T864" s="94"/>
    </row>
    <row r="865" spans="1:41" ht="15.75" customHeight="1" x14ac:dyDescent="0.25">
      <c r="A865" s="79">
        <v>1901</v>
      </c>
      <c r="B865" s="80"/>
      <c r="C865" s="80"/>
      <c r="D865" s="80"/>
      <c r="E865" s="80"/>
      <c r="F865" s="80"/>
      <c r="G865" s="80"/>
      <c r="H865" s="80">
        <v>57</v>
      </c>
      <c r="I865" s="80"/>
      <c r="J865" s="80"/>
      <c r="K865" s="223"/>
      <c r="L865" s="116"/>
      <c r="M865" s="235"/>
      <c r="N865" s="134"/>
      <c r="O865" s="236"/>
      <c r="P865" s="90">
        <f>IF(H865=0,"",H865/G864)</f>
        <v>0.85074626865671643</v>
      </c>
      <c r="Q865" s="91">
        <v>67</v>
      </c>
      <c r="R865" s="241">
        <f t="shared" si="122"/>
        <v>0.93055555555555558</v>
      </c>
      <c r="S865" s="241">
        <f t="shared" si="123"/>
        <v>6.944444444444442E-2</v>
      </c>
      <c r="T865" s="94"/>
    </row>
    <row r="866" spans="1:41" ht="15.75" customHeight="1" x14ac:dyDescent="0.25">
      <c r="A866" s="79">
        <v>1902</v>
      </c>
      <c r="B866" s="80"/>
      <c r="C866" s="80"/>
      <c r="D866" s="80"/>
      <c r="E866" s="80"/>
      <c r="F866" s="80"/>
      <c r="G866" s="80"/>
      <c r="H866" s="80"/>
      <c r="I866" s="80">
        <v>57</v>
      </c>
      <c r="J866" s="80"/>
      <c r="K866" s="223"/>
      <c r="L866" s="116"/>
      <c r="M866" s="235"/>
      <c r="N866" s="134"/>
      <c r="O866" s="236"/>
      <c r="P866" s="90">
        <f>IF(I866=0,"",I866/H865)</f>
        <v>1</v>
      </c>
      <c r="Q866" s="91">
        <v>66</v>
      </c>
      <c r="R866" s="241">
        <f t="shared" si="122"/>
        <v>0.9850746268656716</v>
      </c>
      <c r="S866" s="241">
        <f t="shared" si="123"/>
        <v>1.4925373134328401E-2</v>
      </c>
      <c r="T866" s="94"/>
    </row>
    <row r="867" spans="1:41" ht="15.75" customHeight="1" x14ac:dyDescent="0.25">
      <c r="A867" s="79">
        <v>2001</v>
      </c>
      <c r="B867" s="80"/>
      <c r="C867" s="80"/>
      <c r="D867" s="80"/>
      <c r="E867" s="80"/>
      <c r="F867" s="80"/>
      <c r="G867" s="80"/>
      <c r="H867" s="80"/>
      <c r="I867" s="80"/>
      <c r="J867" s="80">
        <v>56</v>
      </c>
      <c r="K867" s="223"/>
      <c r="L867" s="116">
        <v>52</v>
      </c>
      <c r="M867" s="235"/>
      <c r="N867" s="134"/>
      <c r="O867" s="236"/>
      <c r="P867" s="90">
        <f>IF(J867=0,"",J867/I866)</f>
        <v>0.98245614035087714</v>
      </c>
      <c r="Q867" s="91">
        <v>66</v>
      </c>
      <c r="R867" s="241">
        <f t="shared" si="122"/>
        <v>1</v>
      </c>
      <c r="S867" s="241">
        <f t="shared" si="123"/>
        <v>0</v>
      </c>
      <c r="T867" s="94"/>
    </row>
    <row r="868" spans="1:41" ht="15.75" customHeight="1" x14ac:dyDescent="0.25">
      <c r="A868" s="79">
        <v>2002</v>
      </c>
      <c r="B868" s="80"/>
      <c r="C868" s="80"/>
      <c r="D868" s="80"/>
      <c r="E868" s="80"/>
      <c r="F868" s="80"/>
      <c r="G868" s="80"/>
      <c r="H868" s="80"/>
      <c r="I868" s="80"/>
      <c r="J868" s="80">
        <v>7</v>
      </c>
      <c r="K868" s="223"/>
      <c r="L868" s="116">
        <v>7</v>
      </c>
      <c r="M868" s="235"/>
      <c r="N868" s="134"/>
      <c r="O868" s="134"/>
      <c r="P868" s="246"/>
      <c r="Q868" s="91">
        <v>15</v>
      </c>
      <c r="R868" s="247"/>
      <c r="S868" s="246"/>
      <c r="T868" s="94"/>
    </row>
    <row r="869" spans="1:41" ht="15.75" customHeight="1" x14ac:dyDescent="0.25">
      <c r="A869" s="79">
        <v>2101</v>
      </c>
      <c r="B869" s="80"/>
      <c r="C869" s="80"/>
      <c r="D869" s="80"/>
      <c r="E869" s="80"/>
      <c r="F869" s="80"/>
      <c r="G869" s="80"/>
      <c r="H869" s="80"/>
      <c r="I869" s="80"/>
      <c r="J869" s="80">
        <v>5</v>
      </c>
      <c r="K869" s="223"/>
      <c r="L869" s="116">
        <v>5</v>
      </c>
      <c r="M869" s="235"/>
      <c r="N869" s="134"/>
      <c r="O869" s="237"/>
      <c r="P869" s="246"/>
      <c r="Q869" s="96">
        <v>6</v>
      </c>
      <c r="R869" s="247"/>
      <c r="S869" s="246"/>
      <c r="T869" s="94"/>
    </row>
    <row r="870" spans="1:41" ht="15.75" customHeight="1" x14ac:dyDescent="0.25">
      <c r="A870" s="79">
        <v>2102</v>
      </c>
      <c r="B870" s="80"/>
      <c r="C870" s="80"/>
      <c r="D870" s="80"/>
      <c r="E870" s="80"/>
      <c r="F870" s="80"/>
      <c r="G870" s="80"/>
      <c r="H870" s="80"/>
      <c r="I870" s="80"/>
      <c r="J870" s="80">
        <v>1</v>
      </c>
      <c r="K870" s="223"/>
      <c r="L870" s="116"/>
      <c r="M870" s="235"/>
      <c r="N870" s="134"/>
      <c r="O870" s="237"/>
      <c r="P870" s="246"/>
      <c r="Q870" s="96">
        <v>1</v>
      </c>
      <c r="R870" s="247"/>
      <c r="S870" s="246"/>
      <c r="T870" s="94"/>
    </row>
    <row r="871" spans="1:41" ht="15.75" customHeight="1" x14ac:dyDescent="0.25">
      <c r="A871" s="79">
        <v>2201</v>
      </c>
      <c r="B871" s="80"/>
      <c r="C871" s="80"/>
      <c r="D871" s="80"/>
      <c r="E871" s="80"/>
      <c r="F871" s="80"/>
      <c r="G871" s="80"/>
      <c r="H871" s="80"/>
      <c r="I871" s="80"/>
      <c r="J871" s="80">
        <v>1</v>
      </c>
      <c r="K871" s="223"/>
      <c r="L871" s="116">
        <v>1</v>
      </c>
      <c r="M871" s="235"/>
      <c r="N871" s="134"/>
      <c r="O871" s="237"/>
      <c r="P871" s="246"/>
      <c r="Q871" s="96">
        <v>1</v>
      </c>
      <c r="R871" s="247"/>
      <c r="S871" s="246"/>
      <c r="T871" s="94"/>
    </row>
    <row r="872" spans="1:41" ht="15.75" customHeight="1" x14ac:dyDescent="0.25">
      <c r="A872" s="79">
        <v>2202</v>
      </c>
      <c r="B872" s="80"/>
      <c r="C872" s="80"/>
      <c r="D872" s="80"/>
      <c r="E872" s="80"/>
      <c r="F872" s="80"/>
      <c r="G872" s="80"/>
      <c r="H872" s="80"/>
      <c r="I872" s="80"/>
      <c r="J872" s="80"/>
      <c r="K872" s="223"/>
      <c r="L872" s="116"/>
      <c r="M872" s="235"/>
      <c r="N872" s="134"/>
      <c r="O872" s="237"/>
      <c r="P872" s="248"/>
      <c r="Q872" s="251"/>
      <c r="R872" s="249"/>
      <c r="S872" s="250"/>
      <c r="T872" s="94"/>
    </row>
    <row r="873" spans="1:41" ht="15.75" customHeight="1" x14ac:dyDescent="0.25">
      <c r="A873" s="79">
        <v>2301</v>
      </c>
      <c r="B873" s="80"/>
      <c r="C873" s="80"/>
      <c r="D873" s="80"/>
      <c r="E873" s="80"/>
      <c r="F873" s="80"/>
      <c r="G873" s="80"/>
      <c r="H873" s="80"/>
      <c r="I873" s="80"/>
      <c r="J873" s="80"/>
      <c r="K873" s="223"/>
      <c r="L873" s="116"/>
      <c r="M873" s="235"/>
      <c r="N873" s="134"/>
      <c r="O873" s="237"/>
      <c r="P873" s="228" t="s">
        <v>80</v>
      </c>
      <c r="Q873" s="102">
        <v>64</v>
      </c>
      <c r="R873" s="103">
        <f>L876</f>
        <v>65</v>
      </c>
      <c r="S873" s="230" t="s">
        <v>10</v>
      </c>
      <c r="T873" s="94"/>
    </row>
    <row r="874" spans="1:41" ht="15.75" customHeight="1" x14ac:dyDescent="0.25">
      <c r="A874" s="79">
        <v>2302</v>
      </c>
      <c r="B874" s="80"/>
      <c r="C874" s="80"/>
      <c r="D874" s="80"/>
      <c r="E874" s="80"/>
      <c r="F874" s="80"/>
      <c r="G874" s="80"/>
      <c r="H874" s="80"/>
      <c r="I874" s="80"/>
      <c r="J874" s="80"/>
      <c r="K874" s="223"/>
      <c r="L874" s="116"/>
      <c r="M874" s="235"/>
      <c r="N874" s="134"/>
      <c r="O874" s="237"/>
      <c r="P874" s="229" t="s">
        <v>81</v>
      </c>
      <c r="Q874" s="104">
        <f>IF(Q873/B859=0,"",Q873/B859)</f>
        <v>0.72727272727272729</v>
      </c>
      <c r="R874" s="105">
        <f>IF(Q873/R873=0,"",Q873/R873)</f>
        <v>0.98461538461538467</v>
      </c>
      <c r="S874" s="231" t="s">
        <v>82</v>
      </c>
      <c r="T874" s="94"/>
    </row>
    <row r="875" spans="1:41" ht="15.75" customHeight="1" x14ac:dyDescent="0.25">
      <c r="A875" s="79">
        <v>2401</v>
      </c>
      <c r="B875" s="80"/>
      <c r="C875" s="80"/>
      <c r="D875" s="80"/>
      <c r="E875" s="80"/>
      <c r="F875" s="80"/>
      <c r="G875" s="80"/>
      <c r="H875" s="80"/>
      <c r="I875" s="80"/>
      <c r="J875" s="80"/>
      <c r="K875" s="223"/>
      <c r="L875" s="116"/>
      <c r="M875" s="238"/>
      <c r="N875" s="239"/>
      <c r="O875" s="240"/>
      <c r="P875" s="109"/>
      <c r="Q875" s="110"/>
      <c r="R875" s="110"/>
      <c r="S875" s="111"/>
      <c r="T875" s="94"/>
    </row>
    <row r="876" spans="1:41" ht="18" customHeight="1" x14ac:dyDescent="0.25">
      <c r="A876" s="33"/>
      <c r="B876" s="327" t="s">
        <v>108</v>
      </c>
      <c r="C876" s="327"/>
      <c r="D876" s="327"/>
      <c r="E876" s="327"/>
      <c r="F876" s="327"/>
      <c r="G876" s="327"/>
      <c r="H876" s="327"/>
      <c r="I876" s="327"/>
      <c r="J876" s="327"/>
      <c r="K876" s="327"/>
      <c r="L876" s="112">
        <f>SUM(L859:L872)</f>
        <v>65</v>
      </c>
      <c r="M876" s="113">
        <f>IF(L867=0,"",L867/B859)</f>
        <v>0.59090909090909094</v>
      </c>
      <c r="N876" s="113">
        <f>IF(L876=0,"",L876/B859)</f>
        <v>0.73863636363636365</v>
      </c>
      <c r="O876" s="113">
        <f>IF(L867=0,"",N876-M876)</f>
        <v>0.14772727272727271</v>
      </c>
      <c r="P876" s="5"/>
      <c r="Q876" s="25"/>
      <c r="R876" s="24"/>
      <c r="S876" s="5"/>
      <c r="T876" s="94"/>
    </row>
    <row r="877" spans="1:41" ht="12.75" customHeight="1" x14ac:dyDescent="0.2">
      <c r="M877" s="5"/>
      <c r="N877" s="5"/>
      <c r="P877" s="5"/>
      <c r="Q877" s="6"/>
      <c r="R877" s="6"/>
      <c r="S877" s="5"/>
      <c r="AN877" s="3"/>
      <c r="AO877" s="3"/>
    </row>
    <row r="878" spans="1:41" ht="12.75" customHeight="1" x14ac:dyDescent="0.2">
      <c r="M878" s="5"/>
      <c r="N878" s="5"/>
      <c r="P878" s="5"/>
      <c r="Q878" s="6"/>
      <c r="R878" s="6"/>
      <c r="S878" s="5"/>
      <c r="AN878" s="3"/>
      <c r="AO878" s="3"/>
    </row>
    <row r="879" spans="1:41" ht="26.25" customHeight="1" x14ac:dyDescent="0.4">
      <c r="A879" s="205"/>
      <c r="B879" s="318" t="s">
        <v>96</v>
      </c>
      <c r="C879" s="318"/>
      <c r="D879" s="318"/>
      <c r="E879" s="318"/>
      <c r="F879" s="318"/>
      <c r="G879" s="318"/>
      <c r="H879" s="318"/>
      <c r="I879" s="318"/>
      <c r="J879" s="318"/>
      <c r="K879" s="318"/>
      <c r="L879" s="201" t="s">
        <v>110</v>
      </c>
      <c r="M879" s="5"/>
      <c r="N879" s="5"/>
      <c r="O879" s="25"/>
      <c r="P879" s="5"/>
      <c r="Q879" s="25"/>
      <c r="R879" s="25"/>
      <c r="S879" s="25"/>
    </row>
    <row r="880" spans="1:41" ht="20.25" customHeight="1" x14ac:dyDescent="0.2">
      <c r="A880" s="309" t="s">
        <v>9</v>
      </c>
      <c r="B880" s="311" t="s">
        <v>97</v>
      </c>
      <c r="C880" s="312"/>
      <c r="D880" s="312"/>
      <c r="E880" s="312"/>
      <c r="F880" s="312"/>
      <c r="G880" s="312"/>
      <c r="H880" s="312"/>
      <c r="I880" s="312"/>
      <c r="J880" s="312"/>
      <c r="K880" s="313"/>
      <c r="L880" s="314" t="s">
        <v>10</v>
      </c>
      <c r="M880" s="307" t="s">
        <v>2</v>
      </c>
      <c r="N880" s="307" t="s">
        <v>3</v>
      </c>
      <c r="O880" s="316" t="s">
        <v>4</v>
      </c>
      <c r="P880" s="307" t="s">
        <v>5</v>
      </c>
      <c r="Q880" s="317" t="s">
        <v>6</v>
      </c>
      <c r="R880" s="317" t="s">
        <v>7</v>
      </c>
      <c r="S880" s="307" t="s">
        <v>8</v>
      </c>
    </row>
    <row r="881" spans="1:41" ht="15.75" customHeight="1" x14ac:dyDescent="0.25">
      <c r="A881" s="310"/>
      <c r="B881" s="79" t="s">
        <v>98</v>
      </c>
      <c r="C881" s="79" t="s">
        <v>99</v>
      </c>
      <c r="D881" s="79" t="s">
        <v>100</v>
      </c>
      <c r="E881" s="79" t="s">
        <v>101</v>
      </c>
      <c r="F881" s="79" t="s">
        <v>102</v>
      </c>
      <c r="G881" s="79" t="s">
        <v>103</v>
      </c>
      <c r="H881" s="79" t="s">
        <v>104</v>
      </c>
      <c r="I881" s="79" t="s">
        <v>105</v>
      </c>
      <c r="J881" s="79" t="s">
        <v>106</v>
      </c>
      <c r="K881" s="221" t="s">
        <v>107</v>
      </c>
      <c r="L881" s="315"/>
      <c r="M881" s="308"/>
      <c r="N881" s="308"/>
      <c r="O881" s="329"/>
      <c r="P881" s="328"/>
      <c r="Q881" s="308"/>
      <c r="R881" s="308"/>
      <c r="S881" s="308"/>
    </row>
    <row r="882" spans="1:41" ht="15.75" customHeight="1" x14ac:dyDescent="0.25">
      <c r="A882" s="79">
        <v>1602</v>
      </c>
      <c r="B882" s="80">
        <v>77</v>
      </c>
      <c r="C882" s="80"/>
      <c r="D882" s="80"/>
      <c r="E882" s="80"/>
      <c r="F882" s="80"/>
      <c r="G882" s="80"/>
      <c r="H882" s="80"/>
      <c r="I882" s="80"/>
      <c r="J882" s="80"/>
      <c r="K882" s="223"/>
      <c r="L882" s="116"/>
      <c r="M882" s="232"/>
      <c r="N882" s="233"/>
      <c r="O882" s="234"/>
      <c r="P882" s="242"/>
      <c r="Q882" s="85">
        <f>B882</f>
        <v>77</v>
      </c>
      <c r="R882" s="243"/>
      <c r="S882" s="242"/>
    </row>
    <row r="883" spans="1:41" ht="15.75" customHeight="1" x14ac:dyDescent="0.25">
      <c r="A883" s="79">
        <v>1701</v>
      </c>
      <c r="B883" s="80"/>
      <c r="C883" s="80">
        <v>69</v>
      </c>
      <c r="D883" s="80"/>
      <c r="E883" s="80"/>
      <c r="F883" s="80"/>
      <c r="G883" s="80"/>
      <c r="H883" s="80"/>
      <c r="I883" s="80"/>
      <c r="J883" s="80"/>
      <c r="K883" s="223"/>
      <c r="L883" s="116"/>
      <c r="M883" s="235"/>
      <c r="N883" s="134"/>
      <c r="O883" s="236"/>
      <c r="P883" s="90">
        <f>IF(C883=0,"",C883/B882)</f>
        <v>0.89610389610389607</v>
      </c>
      <c r="Q883" s="91">
        <v>69</v>
      </c>
      <c r="R883" s="241">
        <f t="shared" ref="R883:R890" si="124">IF(Q883=0,"",Q883/Q882)</f>
        <v>0.89610389610389607</v>
      </c>
      <c r="S883" s="241">
        <f t="shared" ref="S883:S890" si="125">IF(Q883=0,"",100%-R883)</f>
        <v>0.10389610389610393</v>
      </c>
    </row>
    <row r="884" spans="1:41" ht="15.75" customHeight="1" x14ac:dyDescent="0.25">
      <c r="A884" s="79">
        <v>1702</v>
      </c>
      <c r="B884" s="80"/>
      <c r="C884" s="80"/>
      <c r="D884" s="80">
        <v>64</v>
      </c>
      <c r="E884" s="80"/>
      <c r="F884" s="80"/>
      <c r="G884" s="80"/>
      <c r="H884" s="80"/>
      <c r="I884" s="80"/>
      <c r="J884" s="80"/>
      <c r="K884" s="223"/>
      <c r="L884" s="116"/>
      <c r="M884" s="235"/>
      <c r="N884" s="134"/>
      <c r="O884" s="236"/>
      <c r="P884" s="90">
        <f>IF(D884=0,"",D884/C883)</f>
        <v>0.92753623188405798</v>
      </c>
      <c r="Q884" s="91">
        <v>66</v>
      </c>
      <c r="R884" s="241">
        <f t="shared" si="124"/>
        <v>0.95652173913043481</v>
      </c>
      <c r="S884" s="241">
        <f t="shared" si="125"/>
        <v>4.3478260869565188E-2</v>
      </c>
      <c r="T884" s="93">
        <f>Q884/Q882</f>
        <v>0.8571428571428571</v>
      </c>
    </row>
    <row r="885" spans="1:41" ht="15.75" customHeight="1" x14ac:dyDescent="0.25">
      <c r="A885" s="79">
        <v>1801</v>
      </c>
      <c r="B885" s="80"/>
      <c r="C885" s="80"/>
      <c r="D885" s="80"/>
      <c r="E885" s="80">
        <v>64</v>
      </c>
      <c r="F885" s="80"/>
      <c r="G885" s="80"/>
      <c r="H885" s="80"/>
      <c r="I885" s="80"/>
      <c r="J885" s="80"/>
      <c r="K885" s="223"/>
      <c r="L885" s="116"/>
      <c r="M885" s="235"/>
      <c r="N885" s="134"/>
      <c r="O885" s="236"/>
      <c r="P885" s="90">
        <f>IF(E885=0,"",E885/D884)</f>
        <v>1</v>
      </c>
      <c r="Q885" s="91">
        <v>66</v>
      </c>
      <c r="R885" s="241">
        <f t="shared" si="124"/>
        <v>1</v>
      </c>
      <c r="S885" s="241">
        <f t="shared" si="125"/>
        <v>0</v>
      </c>
      <c r="T885" s="94"/>
    </row>
    <row r="886" spans="1:41" ht="15.75" customHeight="1" x14ac:dyDescent="0.25">
      <c r="A886" s="79">
        <v>1802</v>
      </c>
      <c r="B886" s="80"/>
      <c r="C886" s="80"/>
      <c r="D886" s="80"/>
      <c r="E886" s="80"/>
      <c r="F886" s="80">
        <v>64</v>
      </c>
      <c r="G886" s="80"/>
      <c r="H886" s="80"/>
      <c r="I886" s="80"/>
      <c r="J886" s="80"/>
      <c r="K886" s="223"/>
      <c r="L886" s="116"/>
      <c r="M886" s="235"/>
      <c r="N886" s="134"/>
      <c r="O886" s="236"/>
      <c r="P886" s="90">
        <f>IF(F886=0,"",F886/E885)</f>
        <v>1</v>
      </c>
      <c r="Q886" s="91">
        <v>66</v>
      </c>
      <c r="R886" s="241">
        <f t="shared" si="124"/>
        <v>1</v>
      </c>
      <c r="S886" s="241">
        <f t="shared" si="125"/>
        <v>0</v>
      </c>
      <c r="T886" s="94"/>
    </row>
    <row r="887" spans="1:41" ht="15.75" customHeight="1" x14ac:dyDescent="0.25">
      <c r="A887" s="79">
        <v>1901</v>
      </c>
      <c r="B887" s="80"/>
      <c r="C887" s="80"/>
      <c r="D887" s="80"/>
      <c r="E887" s="80"/>
      <c r="F887" s="80"/>
      <c r="G887" s="80">
        <v>59</v>
      </c>
      <c r="H887" s="80"/>
      <c r="I887" s="80"/>
      <c r="J887" s="80"/>
      <c r="K887" s="223"/>
      <c r="L887" s="116"/>
      <c r="M887" s="235"/>
      <c r="N887" s="134"/>
      <c r="O887" s="236"/>
      <c r="P887" s="90">
        <f>IF(G887=0,"",G887/F886)</f>
        <v>0.921875</v>
      </c>
      <c r="Q887" s="91">
        <v>62</v>
      </c>
      <c r="R887" s="241">
        <f t="shared" si="124"/>
        <v>0.93939393939393945</v>
      </c>
      <c r="S887" s="241">
        <f t="shared" si="125"/>
        <v>6.0606060606060552E-2</v>
      </c>
      <c r="T887" s="94"/>
      <c r="AN887" s="3"/>
      <c r="AO887" s="3"/>
    </row>
    <row r="888" spans="1:41" ht="15.75" customHeight="1" x14ac:dyDescent="0.25">
      <c r="A888" s="79">
        <v>1902</v>
      </c>
      <c r="B888" s="80"/>
      <c r="C888" s="80"/>
      <c r="D888" s="80"/>
      <c r="E888" s="80"/>
      <c r="F888" s="80"/>
      <c r="G888" s="80"/>
      <c r="H888" s="80">
        <v>59</v>
      </c>
      <c r="I888" s="80"/>
      <c r="J888" s="80"/>
      <c r="K888" s="223"/>
      <c r="L888" s="116"/>
      <c r="M888" s="235"/>
      <c r="N888" s="134"/>
      <c r="O888" s="236"/>
      <c r="P888" s="90">
        <f>IF(H888=0,"",H888/G887)</f>
        <v>1</v>
      </c>
      <c r="Q888" s="91">
        <v>62</v>
      </c>
      <c r="R888" s="241">
        <f t="shared" si="124"/>
        <v>1</v>
      </c>
      <c r="S888" s="241">
        <f t="shared" si="125"/>
        <v>0</v>
      </c>
      <c r="T888" s="94"/>
      <c r="AN888" s="3"/>
      <c r="AO888" s="3"/>
    </row>
    <row r="889" spans="1:41" ht="15.75" customHeight="1" x14ac:dyDescent="0.25">
      <c r="A889" s="79">
        <v>2001</v>
      </c>
      <c r="B889" s="80"/>
      <c r="C889" s="80"/>
      <c r="D889" s="80"/>
      <c r="E889" s="80"/>
      <c r="F889" s="80"/>
      <c r="G889" s="80"/>
      <c r="H889" s="80"/>
      <c r="I889" s="80">
        <v>57</v>
      </c>
      <c r="J889" s="80"/>
      <c r="K889" s="223"/>
      <c r="L889" s="116">
        <v>1</v>
      </c>
      <c r="M889" s="235"/>
      <c r="N889" s="134"/>
      <c r="O889" s="236"/>
      <c r="P889" s="90">
        <f>IF(I889=0,"",I889/H888)</f>
        <v>0.96610169491525422</v>
      </c>
      <c r="Q889" s="91">
        <v>62</v>
      </c>
      <c r="R889" s="241">
        <f t="shared" si="124"/>
        <v>1</v>
      </c>
      <c r="S889" s="241">
        <f t="shared" si="125"/>
        <v>0</v>
      </c>
      <c r="T889" s="94"/>
      <c r="AN889" s="3"/>
      <c r="AO889" s="3"/>
    </row>
    <row r="890" spans="1:41" ht="15.75" customHeight="1" x14ac:dyDescent="0.25">
      <c r="A890" s="79">
        <v>2002</v>
      </c>
      <c r="B890" s="80"/>
      <c r="C890" s="80"/>
      <c r="D890" s="80"/>
      <c r="E890" s="80"/>
      <c r="F890" s="80"/>
      <c r="G890" s="80"/>
      <c r="H890" s="80"/>
      <c r="I890" s="80"/>
      <c r="J890" s="80">
        <v>56</v>
      </c>
      <c r="K890" s="223"/>
      <c r="L890" s="116">
        <v>50</v>
      </c>
      <c r="M890" s="235"/>
      <c r="N890" s="134"/>
      <c r="O890" s="236"/>
      <c r="P890" s="90">
        <f>IF(J890=0,"",J890/I889)</f>
        <v>0.98245614035087714</v>
      </c>
      <c r="Q890" s="91">
        <v>60</v>
      </c>
      <c r="R890" s="241">
        <f t="shared" si="124"/>
        <v>0.967741935483871</v>
      </c>
      <c r="S890" s="241">
        <f t="shared" si="125"/>
        <v>3.2258064516129004E-2</v>
      </c>
      <c r="T890" s="94"/>
      <c r="AN890" s="3"/>
      <c r="AO890" s="3"/>
    </row>
    <row r="891" spans="1:41" ht="15.75" customHeight="1" x14ac:dyDescent="0.25">
      <c r="A891" s="79">
        <v>2101</v>
      </c>
      <c r="B891" s="80"/>
      <c r="C891" s="80"/>
      <c r="D891" s="80"/>
      <c r="E891" s="80"/>
      <c r="F891" s="80"/>
      <c r="G891" s="80"/>
      <c r="H891" s="80"/>
      <c r="I891" s="80"/>
      <c r="J891" s="80">
        <v>8</v>
      </c>
      <c r="K891" s="223"/>
      <c r="L891" s="116">
        <v>8</v>
      </c>
      <c r="M891" s="235"/>
      <c r="N891" s="134"/>
      <c r="O891" s="134"/>
      <c r="P891" s="246"/>
      <c r="Q891" s="91">
        <v>9</v>
      </c>
      <c r="R891" s="247"/>
      <c r="S891" s="246"/>
      <c r="T891" s="94"/>
      <c r="AN891" s="3"/>
      <c r="AO891" s="3"/>
    </row>
    <row r="892" spans="1:41" ht="15.75" customHeight="1" x14ac:dyDescent="0.25">
      <c r="A892" s="79">
        <v>2102</v>
      </c>
      <c r="B892" s="80"/>
      <c r="C892" s="80"/>
      <c r="D892" s="80"/>
      <c r="E892" s="80"/>
      <c r="F892" s="80"/>
      <c r="G892" s="80"/>
      <c r="H892" s="80"/>
      <c r="I892" s="80"/>
      <c r="J892" s="80">
        <v>1</v>
      </c>
      <c r="K892" s="223"/>
      <c r="L892" s="116"/>
      <c r="M892" s="235"/>
      <c r="N892" s="134"/>
      <c r="O892" s="237"/>
      <c r="P892" s="246"/>
      <c r="Q892" s="96">
        <v>1</v>
      </c>
      <c r="R892" s="247"/>
      <c r="S892" s="246"/>
      <c r="T892" s="94"/>
      <c r="AN892" s="3"/>
      <c r="AO892" s="3"/>
    </row>
    <row r="893" spans="1:41" ht="15.75" customHeight="1" x14ac:dyDescent="0.25">
      <c r="A893" s="79">
        <v>2201</v>
      </c>
      <c r="B893" s="80"/>
      <c r="C893" s="80"/>
      <c r="D893" s="80"/>
      <c r="E893" s="80"/>
      <c r="F893" s="80"/>
      <c r="G893" s="80"/>
      <c r="H893" s="80"/>
      <c r="I893" s="80"/>
      <c r="J893" s="80">
        <v>1</v>
      </c>
      <c r="K893" s="223"/>
      <c r="L893" s="116"/>
      <c r="M893" s="235"/>
      <c r="N893" s="134"/>
      <c r="O893" s="237"/>
      <c r="P893" s="246"/>
      <c r="Q893" s="96">
        <v>1</v>
      </c>
      <c r="R893" s="247"/>
      <c r="S893" s="246"/>
      <c r="T893" s="94"/>
      <c r="AN893" s="3"/>
      <c r="AO893" s="3"/>
    </row>
    <row r="894" spans="1:41" ht="15.75" customHeight="1" x14ac:dyDescent="0.25">
      <c r="A894" s="79">
        <v>2202</v>
      </c>
      <c r="B894" s="80"/>
      <c r="C894" s="80"/>
      <c r="D894" s="80"/>
      <c r="E894" s="80"/>
      <c r="F894" s="80"/>
      <c r="G894" s="80"/>
      <c r="H894" s="80"/>
      <c r="I894" s="80"/>
      <c r="J894" s="80">
        <v>1</v>
      </c>
      <c r="K894" s="223"/>
      <c r="L894" s="116">
        <v>1</v>
      </c>
      <c r="M894" s="235"/>
      <c r="N894" s="134"/>
      <c r="O894" s="237"/>
      <c r="P894" s="246"/>
      <c r="Q894" s="96">
        <v>1</v>
      </c>
      <c r="R894" s="247"/>
      <c r="S894" s="246"/>
      <c r="T894" s="94"/>
      <c r="AN894" s="3"/>
      <c r="AO894" s="3"/>
    </row>
    <row r="895" spans="1:41" ht="15.75" customHeight="1" x14ac:dyDescent="0.25">
      <c r="A895" s="79">
        <v>2301</v>
      </c>
      <c r="B895" s="80"/>
      <c r="C895" s="80"/>
      <c r="D895" s="80"/>
      <c r="E895" s="80"/>
      <c r="F895" s="80"/>
      <c r="G895" s="80"/>
      <c r="H895" s="80"/>
      <c r="I895" s="80"/>
      <c r="J895" s="80"/>
      <c r="K895" s="223"/>
      <c r="L895" s="116"/>
      <c r="M895" s="235"/>
      <c r="N895" s="134"/>
      <c r="O895" s="237"/>
      <c r="P895" s="248"/>
      <c r="Q895" s="251"/>
      <c r="R895" s="249"/>
      <c r="S895" s="250"/>
      <c r="T895" s="94"/>
    </row>
    <row r="896" spans="1:41" ht="15.75" customHeight="1" x14ac:dyDescent="0.25">
      <c r="A896" s="79">
        <v>2302</v>
      </c>
      <c r="B896" s="80"/>
      <c r="C896" s="80"/>
      <c r="D896" s="80"/>
      <c r="E896" s="80"/>
      <c r="F896" s="80"/>
      <c r="G896" s="80"/>
      <c r="H896" s="80"/>
      <c r="I896" s="80"/>
      <c r="J896" s="80"/>
      <c r="K896" s="223"/>
      <c r="L896" s="116"/>
      <c r="M896" s="235"/>
      <c r="N896" s="134"/>
      <c r="O896" s="237"/>
      <c r="P896" s="228" t="s">
        <v>80</v>
      </c>
      <c r="Q896" s="102">
        <v>58</v>
      </c>
      <c r="R896" s="103">
        <f>L899</f>
        <v>60</v>
      </c>
      <c r="S896" s="230" t="s">
        <v>10</v>
      </c>
      <c r="T896" s="94"/>
    </row>
    <row r="897" spans="1:41" ht="15.75" customHeight="1" x14ac:dyDescent="0.25">
      <c r="A897" s="79">
        <v>2401</v>
      </c>
      <c r="B897" s="80"/>
      <c r="C897" s="80"/>
      <c r="D897" s="80"/>
      <c r="E897" s="80"/>
      <c r="F897" s="80"/>
      <c r="G897" s="80"/>
      <c r="H897" s="80"/>
      <c r="I897" s="80"/>
      <c r="J897" s="80"/>
      <c r="K897" s="223"/>
      <c r="L897" s="116"/>
      <c r="M897" s="235"/>
      <c r="N897" s="134"/>
      <c r="O897" s="237"/>
      <c r="P897" s="229" t="s">
        <v>81</v>
      </c>
      <c r="Q897" s="104">
        <f>IF(Q896/B882=0,"",Q896/B882)</f>
        <v>0.75324675324675328</v>
      </c>
      <c r="R897" s="105">
        <f>IF(Q896/R896=0,"",Q896/R896)</f>
        <v>0.96666666666666667</v>
      </c>
      <c r="S897" s="231" t="s">
        <v>82</v>
      </c>
      <c r="T897" s="94"/>
    </row>
    <row r="898" spans="1:41" ht="15.75" customHeight="1" x14ac:dyDescent="0.25">
      <c r="A898" s="79">
        <v>2402</v>
      </c>
      <c r="B898" s="80"/>
      <c r="C898" s="80"/>
      <c r="D898" s="80"/>
      <c r="E898" s="80"/>
      <c r="F898" s="80"/>
      <c r="G898" s="80"/>
      <c r="H898" s="80"/>
      <c r="I898" s="80"/>
      <c r="J898" s="80"/>
      <c r="K898" s="223"/>
      <c r="L898" s="116"/>
      <c r="M898" s="238"/>
      <c r="N898" s="239"/>
      <c r="O898" s="240"/>
      <c r="P898" s="109"/>
      <c r="Q898" s="110"/>
      <c r="R898" s="110"/>
      <c r="S898" s="111"/>
      <c r="T898" s="94"/>
    </row>
    <row r="899" spans="1:41" ht="18" customHeight="1" x14ac:dyDescent="0.25">
      <c r="A899" s="33"/>
      <c r="B899" s="327" t="s">
        <v>108</v>
      </c>
      <c r="C899" s="327"/>
      <c r="D899" s="327"/>
      <c r="E899" s="327"/>
      <c r="F899" s="327"/>
      <c r="G899" s="327"/>
      <c r="H899" s="327"/>
      <c r="I899" s="327"/>
      <c r="J899" s="327"/>
      <c r="K899" s="327"/>
      <c r="L899" s="112">
        <f>SUM(L882:L895)</f>
        <v>60</v>
      </c>
      <c r="M899" s="113">
        <f>(SUM(L889:L890)/B882)</f>
        <v>0.66233766233766234</v>
      </c>
      <c r="N899" s="113">
        <f>IF(L899=0,"",L899/B882)</f>
        <v>0.77922077922077926</v>
      </c>
      <c r="O899" s="113">
        <f>IF(L890=0,"",N899-M899)</f>
        <v>0.11688311688311692</v>
      </c>
      <c r="P899" s="5"/>
      <c r="Q899" s="25"/>
      <c r="R899" s="24"/>
      <c r="S899" s="5"/>
      <c r="T899" s="94"/>
    </row>
    <row r="900" spans="1:41" ht="12.75" customHeight="1" x14ac:dyDescent="0.2">
      <c r="M900" s="5"/>
      <c r="N900" s="5"/>
      <c r="P900" s="5"/>
      <c r="Q900" s="6"/>
      <c r="R900" s="6"/>
      <c r="S900" s="5"/>
      <c r="T900" s="4"/>
      <c r="AN900" s="3"/>
      <c r="AO900" s="3"/>
    </row>
    <row r="901" spans="1:41" ht="12.75" customHeight="1" x14ac:dyDescent="0.2">
      <c r="M901" s="5"/>
      <c r="N901" s="5"/>
      <c r="P901" s="5"/>
      <c r="Q901" s="6"/>
      <c r="R901" s="6"/>
      <c r="S901" s="5"/>
      <c r="T901" s="4"/>
      <c r="AN901" s="3"/>
      <c r="AO901" s="3"/>
    </row>
    <row r="902" spans="1:41" s="197" customFormat="1" ht="26.25" customHeight="1" x14ac:dyDescent="0.4">
      <c r="A902" s="205"/>
      <c r="B902" s="318" t="s">
        <v>96</v>
      </c>
      <c r="C902" s="318"/>
      <c r="D902" s="318"/>
      <c r="E902" s="318"/>
      <c r="F902" s="318"/>
      <c r="G902" s="318"/>
      <c r="H902" s="318"/>
      <c r="I902" s="318"/>
      <c r="J902" s="318"/>
      <c r="K902" s="318"/>
      <c r="L902" s="201" t="s">
        <v>111</v>
      </c>
      <c r="M902" s="5"/>
      <c r="N902" s="5"/>
      <c r="O902" s="25"/>
      <c r="P902" s="5"/>
      <c r="Q902" s="25"/>
      <c r="R902" s="25"/>
      <c r="S902" s="25"/>
      <c r="T902" s="4"/>
      <c r="AN902" s="3"/>
      <c r="AO902" s="3"/>
    </row>
    <row r="903" spans="1:41" ht="20.25" customHeight="1" x14ac:dyDescent="0.2">
      <c r="A903" s="309" t="s">
        <v>9</v>
      </c>
      <c r="B903" s="311" t="s">
        <v>97</v>
      </c>
      <c r="C903" s="312"/>
      <c r="D903" s="312"/>
      <c r="E903" s="312"/>
      <c r="F903" s="312"/>
      <c r="G903" s="312"/>
      <c r="H903" s="312"/>
      <c r="I903" s="312"/>
      <c r="J903" s="312"/>
      <c r="K903" s="313"/>
      <c r="L903" s="314" t="s">
        <v>10</v>
      </c>
      <c r="M903" s="307" t="s">
        <v>2</v>
      </c>
      <c r="N903" s="307" t="s">
        <v>3</v>
      </c>
      <c r="O903" s="316" t="s">
        <v>4</v>
      </c>
      <c r="P903" s="307" t="s">
        <v>5</v>
      </c>
      <c r="Q903" s="317" t="s">
        <v>6</v>
      </c>
      <c r="R903" s="317" t="s">
        <v>7</v>
      </c>
      <c r="S903" s="307" t="s">
        <v>8</v>
      </c>
      <c r="T903" s="4"/>
    </row>
    <row r="904" spans="1:41" ht="15.75" customHeight="1" x14ac:dyDescent="0.25">
      <c r="A904" s="310"/>
      <c r="B904" s="79" t="s">
        <v>98</v>
      </c>
      <c r="C904" s="79" t="s">
        <v>99</v>
      </c>
      <c r="D904" s="79" t="s">
        <v>100</v>
      </c>
      <c r="E904" s="79" t="s">
        <v>101</v>
      </c>
      <c r="F904" s="79" t="s">
        <v>102</v>
      </c>
      <c r="G904" s="79" t="s">
        <v>103</v>
      </c>
      <c r="H904" s="79" t="s">
        <v>104</v>
      </c>
      <c r="I904" s="79" t="s">
        <v>105</v>
      </c>
      <c r="J904" s="79" t="s">
        <v>106</v>
      </c>
      <c r="K904" s="221" t="s">
        <v>109</v>
      </c>
      <c r="L904" s="315"/>
      <c r="M904" s="308"/>
      <c r="N904" s="308"/>
      <c r="O904" s="308"/>
      <c r="P904" s="308"/>
      <c r="Q904" s="308"/>
      <c r="R904" s="308"/>
      <c r="S904" s="308"/>
      <c r="T904" s="4"/>
    </row>
    <row r="905" spans="1:41" ht="15.75" customHeight="1" x14ac:dyDescent="0.25">
      <c r="A905" s="79">
        <v>1701</v>
      </c>
      <c r="B905" s="80">
        <v>84</v>
      </c>
      <c r="C905" s="80"/>
      <c r="D905" s="80"/>
      <c r="E905" s="80"/>
      <c r="F905" s="80"/>
      <c r="G905" s="80"/>
      <c r="H905" s="80"/>
      <c r="I905" s="80"/>
      <c r="J905" s="80"/>
      <c r="K905" s="223"/>
      <c r="L905" s="116"/>
      <c r="M905" s="232"/>
      <c r="N905" s="233"/>
      <c r="O905" s="234"/>
      <c r="P905" s="242"/>
      <c r="Q905" s="85">
        <f>B905</f>
        <v>84</v>
      </c>
      <c r="R905" s="243"/>
      <c r="S905" s="242"/>
      <c r="T905" s="4"/>
    </row>
    <row r="906" spans="1:41" ht="15.75" customHeight="1" x14ac:dyDescent="0.25">
      <c r="A906" s="79">
        <v>1702</v>
      </c>
      <c r="B906" s="80"/>
      <c r="C906" s="80">
        <v>72</v>
      </c>
      <c r="D906" s="80"/>
      <c r="E906" s="80"/>
      <c r="F906" s="80"/>
      <c r="G906" s="80"/>
      <c r="H906" s="80"/>
      <c r="I906" s="80"/>
      <c r="J906" s="80"/>
      <c r="K906" s="223"/>
      <c r="L906" s="116"/>
      <c r="M906" s="235"/>
      <c r="N906" s="134"/>
      <c r="O906" s="236"/>
      <c r="P906" s="90">
        <f>IF(C906=0,"",C906/B905)</f>
        <v>0.8571428571428571</v>
      </c>
      <c r="Q906" s="91">
        <v>72</v>
      </c>
      <c r="R906" s="241">
        <f t="shared" ref="R906:R913" si="126">IF(Q906=0,"",Q906/Q905)</f>
        <v>0.8571428571428571</v>
      </c>
      <c r="S906" s="241">
        <f t="shared" ref="S906:S913" si="127">IF(Q906=0,"",100%-R906)</f>
        <v>0.1428571428571429</v>
      </c>
      <c r="T906" s="4"/>
    </row>
    <row r="907" spans="1:41" ht="15.75" customHeight="1" x14ac:dyDescent="0.25">
      <c r="A907" s="79">
        <v>1801</v>
      </c>
      <c r="B907" s="80"/>
      <c r="C907" s="80"/>
      <c r="D907" s="80">
        <v>72</v>
      </c>
      <c r="E907" s="80"/>
      <c r="F907" s="80"/>
      <c r="G907" s="80"/>
      <c r="H907" s="80"/>
      <c r="I907" s="80"/>
      <c r="J907" s="80"/>
      <c r="K907" s="223"/>
      <c r="L907" s="116"/>
      <c r="M907" s="235"/>
      <c r="N907" s="134"/>
      <c r="O907" s="236"/>
      <c r="P907" s="90">
        <f>IF(D907=0,"",D907/C906)</f>
        <v>1</v>
      </c>
      <c r="Q907" s="91">
        <v>72</v>
      </c>
      <c r="R907" s="241">
        <f t="shared" si="126"/>
        <v>1</v>
      </c>
      <c r="S907" s="241">
        <f t="shared" si="127"/>
        <v>0</v>
      </c>
      <c r="T907" s="93">
        <f>Q907/Q905</f>
        <v>0.8571428571428571</v>
      </c>
    </row>
    <row r="908" spans="1:41" ht="15.75" customHeight="1" x14ac:dyDescent="0.25">
      <c r="A908" s="79">
        <v>1802</v>
      </c>
      <c r="B908" s="80"/>
      <c r="C908" s="80"/>
      <c r="D908" s="80"/>
      <c r="E908" s="80">
        <v>72</v>
      </c>
      <c r="F908" s="80"/>
      <c r="G908" s="80"/>
      <c r="H908" s="80"/>
      <c r="I908" s="80"/>
      <c r="J908" s="80"/>
      <c r="K908" s="223"/>
      <c r="L908" s="116"/>
      <c r="M908" s="235"/>
      <c r="N908" s="134"/>
      <c r="O908" s="236"/>
      <c r="P908" s="90">
        <f>IF(E908=0,"",E908/D907)</f>
        <v>1</v>
      </c>
      <c r="Q908" s="91">
        <v>72</v>
      </c>
      <c r="R908" s="241">
        <f t="shared" si="126"/>
        <v>1</v>
      </c>
      <c r="S908" s="241">
        <f t="shared" si="127"/>
        <v>0</v>
      </c>
      <c r="T908" s="4"/>
    </row>
    <row r="909" spans="1:41" ht="15.75" customHeight="1" x14ac:dyDescent="0.25">
      <c r="A909" s="79">
        <v>1901</v>
      </c>
      <c r="B909" s="80"/>
      <c r="C909" s="80"/>
      <c r="D909" s="80"/>
      <c r="E909" s="80"/>
      <c r="F909" s="80">
        <v>59</v>
      </c>
      <c r="G909" s="80"/>
      <c r="H909" s="80"/>
      <c r="I909" s="80"/>
      <c r="J909" s="80"/>
      <c r="K909" s="223"/>
      <c r="L909" s="116"/>
      <c r="M909" s="235"/>
      <c r="N909" s="134"/>
      <c r="O909" s="236"/>
      <c r="P909" s="90">
        <f>IF(F909=0,"",F909/E908)</f>
        <v>0.81944444444444442</v>
      </c>
      <c r="Q909" s="91">
        <v>70</v>
      </c>
      <c r="R909" s="241">
        <f t="shared" si="126"/>
        <v>0.97222222222222221</v>
      </c>
      <c r="S909" s="241">
        <f t="shared" si="127"/>
        <v>2.777777777777779E-2</v>
      </c>
      <c r="T909" s="4"/>
    </row>
    <row r="910" spans="1:41" ht="15.75" customHeight="1" x14ac:dyDescent="0.25">
      <c r="A910" s="79">
        <v>1902</v>
      </c>
      <c r="B910" s="80"/>
      <c r="C910" s="80"/>
      <c r="D910" s="80"/>
      <c r="E910" s="80"/>
      <c r="F910" s="80"/>
      <c r="G910" s="80">
        <v>59</v>
      </c>
      <c r="H910" s="80"/>
      <c r="I910" s="80"/>
      <c r="J910" s="80"/>
      <c r="K910" s="223"/>
      <c r="L910" s="116"/>
      <c r="M910" s="235"/>
      <c r="N910" s="134"/>
      <c r="O910" s="236"/>
      <c r="P910" s="90">
        <f>IF(G910=0,"",G910/F909)</f>
        <v>1</v>
      </c>
      <c r="Q910" s="91">
        <v>65</v>
      </c>
      <c r="R910" s="241">
        <f t="shared" si="126"/>
        <v>0.9285714285714286</v>
      </c>
      <c r="S910" s="241">
        <f t="shared" si="127"/>
        <v>7.1428571428571397E-2</v>
      </c>
      <c r="T910" s="4"/>
    </row>
    <row r="911" spans="1:41" ht="15.75" customHeight="1" x14ac:dyDescent="0.25">
      <c r="A911" s="79">
        <v>2001</v>
      </c>
      <c r="B911" s="80"/>
      <c r="C911" s="80"/>
      <c r="D911" s="80"/>
      <c r="E911" s="80"/>
      <c r="F911" s="80"/>
      <c r="G911" s="80"/>
      <c r="H911" s="80">
        <v>56</v>
      </c>
      <c r="I911" s="80"/>
      <c r="J911" s="80"/>
      <c r="K911" s="223"/>
      <c r="L911" s="116"/>
      <c r="M911" s="235"/>
      <c r="N911" s="134"/>
      <c r="O911" s="236"/>
      <c r="P911" s="90">
        <f>IF(H911=0,"",H911/G910)</f>
        <v>0.94915254237288138</v>
      </c>
      <c r="Q911" s="91">
        <v>63</v>
      </c>
      <c r="R911" s="241">
        <f t="shared" si="126"/>
        <v>0.96923076923076923</v>
      </c>
      <c r="S911" s="241">
        <f t="shared" si="127"/>
        <v>3.0769230769230771E-2</v>
      </c>
      <c r="T911" s="4"/>
    </row>
    <row r="912" spans="1:41" ht="15.75" customHeight="1" x14ac:dyDescent="0.25">
      <c r="A912" s="79">
        <v>2002</v>
      </c>
      <c r="B912" s="80"/>
      <c r="C912" s="80"/>
      <c r="D912" s="80"/>
      <c r="E912" s="80"/>
      <c r="F912" s="80"/>
      <c r="G912" s="80"/>
      <c r="H912" s="80"/>
      <c r="I912" s="80">
        <v>56</v>
      </c>
      <c r="J912" s="80"/>
      <c r="K912" s="223"/>
      <c r="L912" s="116"/>
      <c r="M912" s="235"/>
      <c r="N912" s="134"/>
      <c r="O912" s="236"/>
      <c r="P912" s="90">
        <f>IF(I912=0,"",I912/H911)</f>
        <v>1</v>
      </c>
      <c r="Q912" s="91">
        <v>62</v>
      </c>
      <c r="R912" s="241">
        <f t="shared" si="126"/>
        <v>0.98412698412698407</v>
      </c>
      <c r="S912" s="241">
        <f t="shared" si="127"/>
        <v>1.5873015873015928E-2</v>
      </c>
      <c r="T912" s="4"/>
    </row>
    <row r="913" spans="1:41" ht="15.75" customHeight="1" x14ac:dyDescent="0.25">
      <c r="A913" s="79">
        <v>2101</v>
      </c>
      <c r="B913" s="80"/>
      <c r="C913" s="80"/>
      <c r="D913" s="80"/>
      <c r="E913" s="80"/>
      <c r="F913" s="80"/>
      <c r="G913" s="80"/>
      <c r="H913" s="80"/>
      <c r="I913" s="80"/>
      <c r="J913" s="80">
        <v>55</v>
      </c>
      <c r="K913" s="223"/>
      <c r="L913" s="116">
        <v>49</v>
      </c>
      <c r="M913" s="235"/>
      <c r="N913" s="134"/>
      <c r="O913" s="236"/>
      <c r="P913" s="90">
        <f>IF(J913=0,"",J913/I912)</f>
        <v>0.9821428571428571</v>
      </c>
      <c r="Q913" s="91">
        <v>61</v>
      </c>
      <c r="R913" s="241">
        <f t="shared" si="126"/>
        <v>0.9838709677419355</v>
      </c>
      <c r="S913" s="241">
        <f t="shared" si="127"/>
        <v>1.6129032258064502E-2</v>
      </c>
      <c r="T913" s="4"/>
    </row>
    <row r="914" spans="1:41" ht="15.75" customHeight="1" x14ac:dyDescent="0.25">
      <c r="A914" s="79">
        <v>2102</v>
      </c>
      <c r="B914" s="80"/>
      <c r="C914" s="80"/>
      <c r="D914" s="80"/>
      <c r="E914" s="80"/>
      <c r="F914" s="80"/>
      <c r="G914" s="80"/>
      <c r="H914" s="80"/>
      <c r="I914" s="80"/>
      <c r="J914" s="80">
        <v>8</v>
      </c>
      <c r="K914" s="223"/>
      <c r="L914" s="116">
        <v>6</v>
      </c>
      <c r="M914" s="235"/>
      <c r="N914" s="134"/>
      <c r="O914" s="134"/>
      <c r="P914" s="246"/>
      <c r="Q914" s="91">
        <v>10</v>
      </c>
      <c r="R914" s="247"/>
      <c r="S914" s="246"/>
      <c r="T914" s="4"/>
    </row>
    <row r="915" spans="1:41" ht="15.75" customHeight="1" x14ac:dyDescent="0.25">
      <c r="A915" s="79">
        <v>2201</v>
      </c>
      <c r="B915" s="80"/>
      <c r="C915" s="80"/>
      <c r="D915" s="80"/>
      <c r="E915" s="80"/>
      <c r="F915" s="80"/>
      <c r="G915" s="80"/>
      <c r="H915" s="80"/>
      <c r="I915" s="80"/>
      <c r="J915" s="80">
        <v>2</v>
      </c>
      <c r="K915" s="223"/>
      <c r="L915" s="116">
        <v>1</v>
      </c>
      <c r="M915" s="235"/>
      <c r="N915" s="134"/>
      <c r="O915" s="237"/>
      <c r="P915" s="246"/>
      <c r="Q915" s="96">
        <v>5</v>
      </c>
      <c r="R915" s="247"/>
      <c r="S915" s="246"/>
      <c r="T915" s="4"/>
    </row>
    <row r="916" spans="1:41" ht="15.75" customHeight="1" x14ac:dyDescent="0.25">
      <c r="A916" s="79">
        <v>2202</v>
      </c>
      <c r="B916" s="80"/>
      <c r="C916" s="80"/>
      <c r="D916" s="80"/>
      <c r="E916" s="80"/>
      <c r="F916" s="80"/>
      <c r="G916" s="80"/>
      <c r="H916" s="80"/>
      <c r="I916" s="80"/>
      <c r="J916" s="80">
        <v>2</v>
      </c>
      <c r="K916" s="223"/>
      <c r="L916" s="116">
        <v>2</v>
      </c>
      <c r="M916" s="235"/>
      <c r="N916" s="134"/>
      <c r="O916" s="237"/>
      <c r="P916" s="246"/>
      <c r="Q916" s="254">
        <v>3</v>
      </c>
      <c r="R916" s="247"/>
      <c r="S916" s="246"/>
      <c r="T916" s="4"/>
    </row>
    <row r="917" spans="1:41" ht="15.75" customHeight="1" x14ac:dyDescent="0.25">
      <c r="A917" s="79">
        <v>2301</v>
      </c>
      <c r="B917" s="80"/>
      <c r="C917" s="80"/>
      <c r="D917" s="80"/>
      <c r="E917" s="80"/>
      <c r="F917" s="80"/>
      <c r="G917" s="80"/>
      <c r="H917" s="80"/>
      <c r="I917" s="80"/>
      <c r="J917" s="80">
        <v>1</v>
      </c>
      <c r="K917" s="223"/>
      <c r="L917" s="116">
        <v>1</v>
      </c>
      <c r="M917" s="235"/>
      <c r="N917" s="134"/>
      <c r="O917" s="237"/>
      <c r="P917" s="252"/>
      <c r="Q917" s="192">
        <v>1</v>
      </c>
      <c r="R917" s="253"/>
      <c r="S917" s="246"/>
      <c r="T917" s="4"/>
    </row>
    <row r="918" spans="1:41" ht="15.75" customHeight="1" x14ac:dyDescent="0.25">
      <c r="A918" s="79">
        <v>2302</v>
      </c>
      <c r="B918" s="80"/>
      <c r="C918" s="80"/>
      <c r="D918" s="80"/>
      <c r="E918" s="80"/>
      <c r="F918" s="80"/>
      <c r="G918" s="80"/>
      <c r="H918" s="80"/>
      <c r="I918" s="80"/>
      <c r="J918" s="80">
        <v>1</v>
      </c>
      <c r="K918" s="223"/>
      <c r="L918" s="116">
        <v>1</v>
      </c>
      <c r="M918" s="235"/>
      <c r="N918" s="134"/>
      <c r="O918" s="237"/>
      <c r="P918" s="248"/>
      <c r="Q918" s="192">
        <v>1</v>
      </c>
      <c r="R918" s="249"/>
      <c r="S918" s="250"/>
      <c r="T918" s="4"/>
    </row>
    <row r="919" spans="1:41" ht="15.75" customHeight="1" x14ac:dyDescent="0.25">
      <c r="A919" s="79">
        <v>2401</v>
      </c>
      <c r="B919" s="80"/>
      <c r="C919" s="80"/>
      <c r="D919" s="80"/>
      <c r="E919" s="80"/>
      <c r="F919" s="80"/>
      <c r="G919" s="80"/>
      <c r="H919" s="80"/>
      <c r="I919" s="80"/>
      <c r="J919" s="80"/>
      <c r="K919" s="223"/>
      <c r="L919" s="116"/>
      <c r="M919" s="235"/>
      <c r="N919" s="134"/>
      <c r="O919" s="237"/>
      <c r="P919" s="228" t="s">
        <v>80</v>
      </c>
      <c r="Q919" s="255">
        <v>58</v>
      </c>
      <c r="R919" s="103">
        <f>L922</f>
        <v>60</v>
      </c>
      <c r="S919" s="230" t="s">
        <v>10</v>
      </c>
      <c r="T919" s="4"/>
    </row>
    <row r="920" spans="1:41" ht="15.75" customHeight="1" x14ac:dyDescent="0.25">
      <c r="A920" s="79">
        <v>2402</v>
      </c>
      <c r="B920" s="80"/>
      <c r="C920" s="80"/>
      <c r="D920" s="80"/>
      <c r="E920" s="80"/>
      <c r="F920" s="80"/>
      <c r="G920" s="80"/>
      <c r="H920" s="80"/>
      <c r="I920" s="80"/>
      <c r="J920" s="80"/>
      <c r="K920" s="223"/>
      <c r="L920" s="116"/>
      <c r="M920" s="235"/>
      <c r="N920" s="134"/>
      <c r="O920" s="237"/>
      <c r="P920" s="229" t="s">
        <v>81</v>
      </c>
      <c r="Q920" s="104">
        <f>IF(Q919/B905=0,"",Q919/B905)</f>
        <v>0.69047619047619047</v>
      </c>
      <c r="R920" s="105">
        <f>IF(Q919/R919=0,"",Q919/R919)</f>
        <v>0.96666666666666667</v>
      </c>
      <c r="S920" s="231" t="s">
        <v>82</v>
      </c>
    </row>
    <row r="921" spans="1:41" ht="15.75" customHeight="1" x14ac:dyDescent="0.25">
      <c r="A921" s="79">
        <v>2501</v>
      </c>
      <c r="B921" s="80"/>
      <c r="C921" s="80"/>
      <c r="D921" s="80"/>
      <c r="E921" s="80"/>
      <c r="F921" s="80"/>
      <c r="G921" s="80"/>
      <c r="H921" s="80"/>
      <c r="I921" s="80"/>
      <c r="J921" s="80"/>
      <c r="K921" s="223"/>
      <c r="L921" s="116"/>
      <c r="M921" s="238"/>
      <c r="N921" s="239"/>
      <c r="O921" s="240"/>
      <c r="P921" s="109"/>
      <c r="Q921" s="110"/>
      <c r="R921" s="110"/>
      <c r="S921" s="111"/>
    </row>
    <row r="922" spans="1:41" ht="18" customHeight="1" x14ac:dyDescent="0.25">
      <c r="A922" s="33"/>
      <c r="B922" s="327" t="s">
        <v>108</v>
      </c>
      <c r="C922" s="327"/>
      <c r="D922" s="327"/>
      <c r="E922" s="327"/>
      <c r="F922" s="327"/>
      <c r="G922" s="327"/>
      <c r="H922" s="327"/>
      <c r="I922" s="327"/>
      <c r="J922" s="327"/>
      <c r="K922" s="327"/>
      <c r="L922" s="112">
        <f>SUM(L913:L918)</f>
        <v>60</v>
      </c>
      <c r="M922" s="113">
        <f>IF(L913=0,"",L913/B905)</f>
        <v>0.58333333333333337</v>
      </c>
      <c r="N922" s="113">
        <f>IF(L922=0,"",L922/B905)</f>
        <v>0.7142857142857143</v>
      </c>
      <c r="O922" s="113">
        <f>IF(L914=0,"",N922-M922)</f>
        <v>0.13095238095238093</v>
      </c>
      <c r="P922" s="5"/>
      <c r="Q922" s="25"/>
      <c r="R922" s="24"/>
      <c r="S922" s="5"/>
    </row>
    <row r="923" spans="1:41" ht="12.75" customHeight="1" x14ac:dyDescent="0.2">
      <c r="M923" s="5"/>
      <c r="N923" s="5"/>
      <c r="P923" s="5"/>
      <c r="Q923" s="6"/>
      <c r="R923" s="6"/>
      <c r="S923" s="5"/>
      <c r="AN923" s="3"/>
      <c r="AO923" s="3"/>
    </row>
    <row r="924" spans="1:41" ht="12.75" customHeight="1" x14ac:dyDescent="0.2">
      <c r="M924" s="5"/>
      <c r="N924" s="5"/>
      <c r="P924" s="5"/>
      <c r="Q924" s="6"/>
      <c r="R924" s="6"/>
      <c r="S924" s="5"/>
      <c r="AN924" s="3"/>
      <c r="AO924" s="3"/>
    </row>
    <row r="925" spans="1:41" ht="26.25" customHeight="1" x14ac:dyDescent="0.4">
      <c r="A925" s="205"/>
      <c r="B925" s="318" t="s">
        <v>96</v>
      </c>
      <c r="C925" s="318"/>
      <c r="D925" s="318"/>
      <c r="E925" s="318"/>
      <c r="F925" s="318"/>
      <c r="G925" s="318"/>
      <c r="H925" s="318"/>
      <c r="I925" s="318"/>
      <c r="J925" s="318"/>
      <c r="K925" s="318"/>
      <c r="L925" s="201" t="s">
        <v>112</v>
      </c>
      <c r="M925" s="5"/>
      <c r="N925" s="5"/>
      <c r="O925" s="25"/>
      <c r="P925" s="5"/>
      <c r="Q925" s="25"/>
      <c r="R925" s="25"/>
      <c r="S925" s="25"/>
      <c r="W925" s="174">
        <f>AVERAGE(Q920,Q943)</f>
        <v>0.69708994708994709</v>
      </c>
    </row>
    <row r="926" spans="1:41" ht="20.25" customHeight="1" x14ac:dyDescent="0.2">
      <c r="A926" s="309" t="s">
        <v>9</v>
      </c>
      <c r="B926" s="311" t="s">
        <v>97</v>
      </c>
      <c r="C926" s="312"/>
      <c r="D926" s="312"/>
      <c r="E926" s="312"/>
      <c r="F926" s="312"/>
      <c r="G926" s="312"/>
      <c r="H926" s="312"/>
      <c r="I926" s="312"/>
      <c r="J926" s="312"/>
      <c r="K926" s="313"/>
      <c r="L926" s="314" t="s">
        <v>10</v>
      </c>
      <c r="M926" s="307" t="s">
        <v>2</v>
      </c>
      <c r="N926" s="307" t="s">
        <v>3</v>
      </c>
      <c r="O926" s="316" t="s">
        <v>4</v>
      </c>
      <c r="P926" s="307" t="s">
        <v>5</v>
      </c>
      <c r="Q926" s="317" t="s">
        <v>6</v>
      </c>
      <c r="R926" s="317" t="s">
        <v>7</v>
      </c>
      <c r="S926" s="307" t="s">
        <v>8</v>
      </c>
    </row>
    <row r="927" spans="1:41" ht="15.75" customHeight="1" x14ac:dyDescent="0.25">
      <c r="A927" s="310"/>
      <c r="B927" s="79" t="s">
        <v>98</v>
      </c>
      <c r="C927" s="79" t="s">
        <v>99</v>
      </c>
      <c r="D927" s="79" t="s">
        <v>100</v>
      </c>
      <c r="E927" s="79" t="s">
        <v>101</v>
      </c>
      <c r="F927" s="79" t="s">
        <v>102</v>
      </c>
      <c r="G927" s="79" t="s">
        <v>103</v>
      </c>
      <c r="H927" s="79" t="s">
        <v>104</v>
      </c>
      <c r="I927" s="79" t="s">
        <v>105</v>
      </c>
      <c r="J927" s="79" t="s">
        <v>106</v>
      </c>
      <c r="K927" s="221" t="s">
        <v>109</v>
      </c>
      <c r="L927" s="315"/>
      <c r="M927" s="308"/>
      <c r="N927" s="308"/>
      <c r="O927" s="308"/>
      <c r="P927" s="308"/>
      <c r="Q927" s="308"/>
      <c r="R927" s="308"/>
      <c r="S927" s="308"/>
    </row>
    <row r="928" spans="1:41" ht="15.75" customHeight="1" x14ac:dyDescent="0.25">
      <c r="A928" s="79">
        <v>1702</v>
      </c>
      <c r="B928" s="80">
        <v>81</v>
      </c>
      <c r="C928" s="80"/>
      <c r="D928" s="80"/>
      <c r="E928" s="80"/>
      <c r="F928" s="80"/>
      <c r="G928" s="80"/>
      <c r="H928" s="80"/>
      <c r="I928" s="80"/>
      <c r="J928" s="80"/>
      <c r="K928" s="223"/>
      <c r="L928" s="116"/>
      <c r="M928" s="232"/>
      <c r="N928" s="233"/>
      <c r="O928" s="234"/>
      <c r="P928" s="242"/>
      <c r="Q928" s="85">
        <f>B928</f>
        <v>81</v>
      </c>
      <c r="R928" s="243"/>
      <c r="S928" s="242"/>
    </row>
    <row r="929" spans="1:20" ht="15.75" customHeight="1" x14ac:dyDescent="0.25">
      <c r="A929" s="79">
        <v>1801</v>
      </c>
      <c r="B929" s="80"/>
      <c r="C929" s="80">
        <v>81</v>
      </c>
      <c r="D929" s="80"/>
      <c r="E929" s="80"/>
      <c r="F929" s="80"/>
      <c r="G929" s="80"/>
      <c r="H929" s="80"/>
      <c r="I929" s="80"/>
      <c r="J929" s="80"/>
      <c r="K929" s="223"/>
      <c r="L929" s="116"/>
      <c r="M929" s="235"/>
      <c r="N929" s="134"/>
      <c r="O929" s="236"/>
      <c r="P929" s="90">
        <f>IF(C929=0,"",C929/B928)</f>
        <v>1</v>
      </c>
      <c r="Q929" s="91">
        <v>81</v>
      </c>
      <c r="R929" s="241">
        <f t="shared" ref="R929:R936" si="128">IF(Q929=0,"",Q929/Q928)</f>
        <v>1</v>
      </c>
      <c r="S929" s="241">
        <f t="shared" ref="S929:S936" si="129">IF(Q929=0,"",100%-R929)</f>
        <v>0</v>
      </c>
    </row>
    <row r="930" spans="1:20" ht="15.75" customHeight="1" x14ac:dyDescent="0.25">
      <c r="A930" s="79">
        <v>1802</v>
      </c>
      <c r="B930" s="80"/>
      <c r="C930" s="80"/>
      <c r="D930" s="80">
        <v>81</v>
      </c>
      <c r="E930" s="80"/>
      <c r="F930" s="80"/>
      <c r="G930" s="80"/>
      <c r="H930" s="80"/>
      <c r="I930" s="80"/>
      <c r="J930" s="80"/>
      <c r="K930" s="223"/>
      <c r="L930" s="116"/>
      <c r="M930" s="235"/>
      <c r="N930" s="134"/>
      <c r="O930" s="236"/>
      <c r="P930" s="90">
        <f>IF(D930=0,"",D930/C929)</f>
        <v>1</v>
      </c>
      <c r="Q930" s="91">
        <v>81</v>
      </c>
      <c r="R930" s="241">
        <f t="shared" si="128"/>
        <v>1</v>
      </c>
      <c r="S930" s="241">
        <f t="shared" si="129"/>
        <v>0</v>
      </c>
      <c r="T930" s="93">
        <f>Q930/Q928</f>
        <v>1</v>
      </c>
    </row>
    <row r="931" spans="1:20" ht="15.75" customHeight="1" x14ac:dyDescent="0.25">
      <c r="A931" s="79">
        <v>1901</v>
      </c>
      <c r="B931" s="80"/>
      <c r="C931" s="80"/>
      <c r="D931" s="80"/>
      <c r="E931" s="80">
        <v>62</v>
      </c>
      <c r="F931" s="80"/>
      <c r="G931" s="80"/>
      <c r="H931" s="80"/>
      <c r="I931" s="80"/>
      <c r="J931" s="80"/>
      <c r="K931" s="223"/>
      <c r="L931" s="116"/>
      <c r="M931" s="235"/>
      <c r="N931" s="134"/>
      <c r="O931" s="236"/>
      <c r="P931" s="90">
        <f>IF(E931=0,"",E931/D930)</f>
        <v>0.76543209876543206</v>
      </c>
      <c r="Q931" s="91">
        <v>64</v>
      </c>
      <c r="R931" s="241">
        <f t="shared" si="128"/>
        <v>0.79012345679012341</v>
      </c>
      <c r="S931" s="241">
        <f t="shared" si="129"/>
        <v>0.20987654320987659</v>
      </c>
    </row>
    <row r="932" spans="1:20" ht="15.75" customHeight="1" x14ac:dyDescent="0.25">
      <c r="A932" s="79">
        <v>1902</v>
      </c>
      <c r="B932" s="80"/>
      <c r="C932" s="80"/>
      <c r="D932" s="80"/>
      <c r="E932" s="80"/>
      <c r="F932" s="80">
        <v>59</v>
      </c>
      <c r="G932" s="80"/>
      <c r="H932" s="80"/>
      <c r="I932" s="80"/>
      <c r="J932" s="80"/>
      <c r="K932" s="223"/>
      <c r="L932" s="116"/>
      <c r="M932" s="235"/>
      <c r="N932" s="134"/>
      <c r="O932" s="236"/>
      <c r="P932" s="90">
        <f>IF(F932=0,"",F932/E931)</f>
        <v>0.95161290322580649</v>
      </c>
      <c r="Q932" s="91">
        <v>61</v>
      </c>
      <c r="R932" s="241">
        <f t="shared" si="128"/>
        <v>0.953125</v>
      </c>
      <c r="S932" s="241">
        <f t="shared" si="129"/>
        <v>4.6875E-2</v>
      </c>
    </row>
    <row r="933" spans="1:20" ht="15.75" customHeight="1" x14ac:dyDescent="0.25">
      <c r="A933" s="79">
        <v>2001</v>
      </c>
      <c r="B933" s="80"/>
      <c r="C933" s="80"/>
      <c r="D933" s="80"/>
      <c r="E933" s="80"/>
      <c r="F933" s="80"/>
      <c r="G933" s="80">
        <v>56</v>
      </c>
      <c r="H933" s="80"/>
      <c r="I933" s="80"/>
      <c r="J933" s="80"/>
      <c r="K933" s="223"/>
      <c r="L933" s="116"/>
      <c r="M933" s="235"/>
      <c r="N933" s="134"/>
      <c r="O933" s="236"/>
      <c r="P933" s="90">
        <f>IF(G933=0,"",G933/F932)</f>
        <v>0.94915254237288138</v>
      </c>
      <c r="Q933" s="91">
        <v>59</v>
      </c>
      <c r="R933" s="241">
        <f t="shared" si="128"/>
        <v>0.96721311475409832</v>
      </c>
      <c r="S933" s="241">
        <f t="shared" si="129"/>
        <v>3.2786885245901676E-2</v>
      </c>
    </row>
    <row r="934" spans="1:20" ht="15.75" customHeight="1" x14ac:dyDescent="0.25">
      <c r="A934" s="79">
        <v>2002</v>
      </c>
      <c r="B934" s="80"/>
      <c r="C934" s="80"/>
      <c r="D934" s="80"/>
      <c r="E934" s="80"/>
      <c r="F934" s="80"/>
      <c r="G934" s="80"/>
      <c r="H934" s="80">
        <v>56</v>
      </c>
      <c r="I934" s="80"/>
      <c r="J934" s="80"/>
      <c r="K934" s="223"/>
      <c r="L934" s="116"/>
      <c r="M934" s="235"/>
      <c r="N934" s="134"/>
      <c r="O934" s="236"/>
      <c r="P934" s="90">
        <f>IF(H934=0,"",H934/G933)</f>
        <v>1</v>
      </c>
      <c r="Q934" s="91">
        <v>59</v>
      </c>
      <c r="R934" s="241">
        <f t="shared" si="128"/>
        <v>1</v>
      </c>
      <c r="S934" s="241">
        <f t="shared" si="129"/>
        <v>0</v>
      </c>
    </row>
    <row r="935" spans="1:20" ht="15.75" customHeight="1" x14ac:dyDescent="0.25">
      <c r="A935" s="79">
        <v>2101</v>
      </c>
      <c r="B935" s="80"/>
      <c r="C935" s="80"/>
      <c r="D935" s="80"/>
      <c r="E935" s="80"/>
      <c r="F935" s="80"/>
      <c r="G935" s="80"/>
      <c r="H935" s="80"/>
      <c r="I935" s="80">
        <v>56</v>
      </c>
      <c r="J935" s="80"/>
      <c r="K935" s="223"/>
      <c r="L935" s="116"/>
      <c r="M935" s="235"/>
      <c r="N935" s="134"/>
      <c r="O935" s="236"/>
      <c r="P935" s="90">
        <f>IF(I935=0,"",I935/H934)</f>
        <v>1</v>
      </c>
      <c r="Q935" s="91">
        <v>59</v>
      </c>
      <c r="R935" s="241">
        <f t="shared" si="128"/>
        <v>1</v>
      </c>
      <c r="S935" s="241">
        <f t="shared" si="129"/>
        <v>0</v>
      </c>
    </row>
    <row r="936" spans="1:20" ht="15.75" customHeight="1" x14ac:dyDescent="0.25">
      <c r="A936" s="79">
        <v>2102</v>
      </c>
      <c r="B936" s="80"/>
      <c r="C936" s="80"/>
      <c r="D936" s="80"/>
      <c r="E936" s="80"/>
      <c r="F936" s="80"/>
      <c r="G936" s="80"/>
      <c r="H936" s="80"/>
      <c r="I936" s="80"/>
      <c r="J936" s="80">
        <v>56</v>
      </c>
      <c r="K936" s="223"/>
      <c r="L936" s="116">
        <v>54</v>
      </c>
      <c r="M936" s="235"/>
      <c r="N936" s="134"/>
      <c r="O936" s="236"/>
      <c r="P936" s="90">
        <f>IF(J936=0,"",J936/I935)</f>
        <v>1</v>
      </c>
      <c r="Q936" s="91">
        <v>59</v>
      </c>
      <c r="R936" s="241">
        <f t="shared" si="128"/>
        <v>1</v>
      </c>
      <c r="S936" s="241">
        <f t="shared" si="129"/>
        <v>0</v>
      </c>
    </row>
    <row r="937" spans="1:20" ht="15.75" customHeight="1" x14ac:dyDescent="0.25">
      <c r="A937" s="79">
        <v>2201</v>
      </c>
      <c r="B937" s="80"/>
      <c r="C937" s="80"/>
      <c r="D937" s="80"/>
      <c r="E937" s="80"/>
      <c r="F937" s="80"/>
      <c r="G937" s="80"/>
      <c r="H937" s="80"/>
      <c r="I937" s="80"/>
      <c r="J937" s="80">
        <v>3</v>
      </c>
      <c r="K937" s="223"/>
      <c r="L937" s="116">
        <v>2</v>
      </c>
      <c r="M937" s="235"/>
      <c r="N937" s="134"/>
      <c r="O937" s="134"/>
      <c r="P937" s="246"/>
      <c r="Q937" s="91">
        <v>5</v>
      </c>
      <c r="R937" s="247"/>
      <c r="S937" s="246"/>
    </row>
    <row r="938" spans="1:20" ht="15.75" customHeight="1" x14ac:dyDescent="0.25">
      <c r="A938" s="79">
        <v>2202</v>
      </c>
      <c r="B938" s="80"/>
      <c r="C938" s="80"/>
      <c r="D938" s="80"/>
      <c r="E938" s="80"/>
      <c r="F938" s="80"/>
      <c r="G938" s="80"/>
      <c r="H938" s="80"/>
      <c r="I938" s="80"/>
      <c r="J938" s="80">
        <v>3</v>
      </c>
      <c r="K938" s="223"/>
      <c r="L938" s="116">
        <v>2</v>
      </c>
      <c r="M938" s="235"/>
      <c r="N938" s="134"/>
      <c r="O938" s="237"/>
      <c r="P938" s="246"/>
      <c r="Q938" s="96">
        <v>3</v>
      </c>
      <c r="R938" s="247"/>
      <c r="S938" s="246"/>
    </row>
    <row r="939" spans="1:20" ht="15.75" customHeight="1" x14ac:dyDescent="0.25">
      <c r="A939" s="79">
        <v>2301</v>
      </c>
      <c r="B939" s="80"/>
      <c r="C939" s="80"/>
      <c r="D939" s="80"/>
      <c r="E939" s="80"/>
      <c r="F939" s="80"/>
      <c r="G939" s="80"/>
      <c r="H939" s="80"/>
      <c r="I939" s="80"/>
      <c r="J939" s="80">
        <v>1</v>
      </c>
      <c r="K939" s="223"/>
      <c r="L939" s="116">
        <v>1</v>
      </c>
      <c r="M939" s="235"/>
      <c r="N939" s="134"/>
      <c r="O939" s="237"/>
      <c r="P939" s="246"/>
      <c r="Q939" s="96">
        <v>1</v>
      </c>
      <c r="R939" s="247"/>
      <c r="S939" s="246"/>
    </row>
    <row r="940" spans="1:20" ht="15.75" customHeight="1" x14ac:dyDescent="0.25">
      <c r="A940" s="79">
        <v>2302</v>
      </c>
      <c r="B940" s="80"/>
      <c r="C940" s="80"/>
      <c r="D940" s="80"/>
      <c r="E940" s="80"/>
      <c r="F940" s="80"/>
      <c r="G940" s="80"/>
      <c r="H940" s="80"/>
      <c r="I940" s="80"/>
      <c r="J940" s="80"/>
      <c r="K940" s="223"/>
      <c r="L940" s="116"/>
      <c r="M940" s="235"/>
      <c r="N940" s="134"/>
      <c r="O940" s="237"/>
      <c r="P940" s="246"/>
      <c r="Q940" s="96"/>
      <c r="R940" s="247"/>
      <c r="S940" s="246"/>
    </row>
    <row r="941" spans="1:20" ht="15.75" customHeight="1" x14ac:dyDescent="0.25">
      <c r="A941" s="79">
        <v>2401</v>
      </c>
      <c r="B941" s="80"/>
      <c r="C941" s="80"/>
      <c r="D941" s="80"/>
      <c r="E941" s="80"/>
      <c r="F941" s="80"/>
      <c r="G941" s="80"/>
      <c r="H941" s="80"/>
      <c r="I941" s="80"/>
      <c r="J941" s="80"/>
      <c r="K941" s="223"/>
      <c r="L941" s="116"/>
      <c r="M941" s="235"/>
      <c r="N941" s="134"/>
      <c r="O941" s="237"/>
      <c r="P941" s="248"/>
      <c r="Q941" s="251"/>
      <c r="R941" s="249"/>
      <c r="S941" s="250"/>
    </row>
    <row r="942" spans="1:20" ht="15.75" customHeight="1" x14ac:dyDescent="0.25">
      <c r="A942" s="79">
        <v>2402</v>
      </c>
      <c r="B942" s="80"/>
      <c r="C942" s="80"/>
      <c r="D942" s="80"/>
      <c r="E942" s="80"/>
      <c r="F942" s="80"/>
      <c r="G942" s="80"/>
      <c r="H942" s="80"/>
      <c r="I942" s="80"/>
      <c r="J942" s="80"/>
      <c r="K942" s="223"/>
      <c r="L942" s="116"/>
      <c r="M942" s="235"/>
      <c r="N942" s="134"/>
      <c r="O942" s="237"/>
      <c r="P942" s="228" t="s">
        <v>80</v>
      </c>
      <c r="Q942" s="102">
        <v>57</v>
      </c>
      <c r="R942" s="103">
        <f>L945</f>
        <v>59</v>
      </c>
      <c r="S942" s="230" t="s">
        <v>10</v>
      </c>
    </row>
    <row r="943" spans="1:20" ht="15.75" customHeight="1" x14ac:dyDescent="0.25">
      <c r="A943" s="79">
        <v>2501</v>
      </c>
      <c r="B943" s="80"/>
      <c r="C943" s="80"/>
      <c r="D943" s="80"/>
      <c r="E943" s="80"/>
      <c r="F943" s="80"/>
      <c r="G943" s="80"/>
      <c r="H943" s="80"/>
      <c r="I943" s="80"/>
      <c r="J943" s="80"/>
      <c r="K943" s="223"/>
      <c r="L943" s="116"/>
      <c r="M943" s="235"/>
      <c r="N943" s="134"/>
      <c r="O943" s="237"/>
      <c r="P943" s="229" t="s">
        <v>81</v>
      </c>
      <c r="Q943" s="104">
        <f>IF(Q942/B928=0,"",Q942/B928)</f>
        <v>0.70370370370370372</v>
      </c>
      <c r="R943" s="105">
        <f>IF(Q942/R942=0,"",Q942/R942)</f>
        <v>0.96610169491525422</v>
      </c>
      <c r="S943" s="231" t="s">
        <v>82</v>
      </c>
    </row>
    <row r="944" spans="1:20" ht="15.75" customHeight="1" x14ac:dyDescent="0.25">
      <c r="A944" s="79">
        <v>2502</v>
      </c>
      <c r="B944" s="80"/>
      <c r="C944" s="80"/>
      <c r="D944" s="80"/>
      <c r="E944" s="80"/>
      <c r="F944" s="80"/>
      <c r="G944" s="80"/>
      <c r="H944" s="80"/>
      <c r="I944" s="80"/>
      <c r="J944" s="80"/>
      <c r="K944" s="223"/>
      <c r="L944" s="116"/>
      <c r="M944" s="238"/>
      <c r="N944" s="239"/>
      <c r="O944" s="240"/>
      <c r="P944" s="109"/>
      <c r="Q944" s="110"/>
      <c r="R944" s="110"/>
      <c r="S944" s="111"/>
    </row>
    <row r="945" spans="1:41" ht="18" customHeight="1" x14ac:dyDescent="0.25">
      <c r="A945" s="33"/>
      <c r="B945" s="327" t="s">
        <v>108</v>
      </c>
      <c r="C945" s="327"/>
      <c r="D945" s="327"/>
      <c r="E945" s="327"/>
      <c r="F945" s="327"/>
      <c r="G945" s="327"/>
      <c r="H945" s="327"/>
      <c r="I945" s="327"/>
      <c r="J945" s="327"/>
      <c r="K945" s="327"/>
      <c r="L945" s="112">
        <f>SUM(L936:L941)</f>
        <v>59</v>
      </c>
      <c r="M945" s="113">
        <f>IF(L936=0,"",L936/B928)</f>
        <v>0.66666666666666663</v>
      </c>
      <c r="N945" s="113">
        <f>IF(L945=0,"",L945/B928)</f>
        <v>0.72839506172839508</v>
      </c>
      <c r="O945" s="113">
        <f>IF(L937=0,"",N945-M945)</f>
        <v>6.1728395061728447E-2</v>
      </c>
      <c r="P945" s="5"/>
      <c r="Q945" s="25"/>
      <c r="R945" s="24"/>
      <c r="S945" s="5"/>
    </row>
    <row r="946" spans="1:41" ht="12.75" customHeight="1" x14ac:dyDescent="0.2">
      <c r="M946" s="5"/>
      <c r="N946" s="5"/>
      <c r="P946" s="5"/>
      <c r="Q946" s="6"/>
      <c r="R946" s="6"/>
      <c r="S946" s="5"/>
      <c r="AN946" s="3"/>
      <c r="AO946" s="3"/>
    </row>
    <row r="947" spans="1:41" s="197" customFormat="1" ht="12.75" customHeight="1" x14ac:dyDescent="0.2">
      <c r="K947" s="213"/>
      <c r="L947" s="260"/>
      <c r="M947" s="5"/>
      <c r="N947" s="5"/>
      <c r="P947" s="5"/>
      <c r="Q947" s="6"/>
      <c r="R947" s="6"/>
      <c r="S947" s="5"/>
      <c r="AN947" s="3"/>
      <c r="AO947" s="3"/>
    </row>
    <row r="948" spans="1:41" ht="26.25" customHeight="1" x14ac:dyDescent="0.4">
      <c r="A948" s="205"/>
      <c r="B948" s="318" t="s">
        <v>96</v>
      </c>
      <c r="C948" s="318"/>
      <c r="D948" s="318"/>
      <c r="E948" s="318"/>
      <c r="F948" s="318"/>
      <c r="G948" s="318"/>
      <c r="H948" s="318"/>
      <c r="I948" s="318"/>
      <c r="J948" s="318"/>
      <c r="K948" s="318"/>
      <c r="L948" s="201" t="s">
        <v>113</v>
      </c>
      <c r="M948" s="5"/>
      <c r="N948" s="5"/>
      <c r="O948" s="25"/>
      <c r="P948" s="5"/>
      <c r="Q948" s="25"/>
      <c r="R948" s="25"/>
      <c r="S948" s="25"/>
      <c r="AN948" s="3"/>
      <c r="AO948" s="3"/>
    </row>
    <row r="949" spans="1:41" ht="20.25" customHeight="1" x14ac:dyDescent="0.2">
      <c r="A949" s="309" t="s">
        <v>9</v>
      </c>
      <c r="B949" s="311" t="s">
        <v>97</v>
      </c>
      <c r="C949" s="312"/>
      <c r="D949" s="312"/>
      <c r="E949" s="312"/>
      <c r="F949" s="312"/>
      <c r="G949" s="312"/>
      <c r="H949" s="312"/>
      <c r="I949" s="312"/>
      <c r="J949" s="312"/>
      <c r="K949" s="313"/>
      <c r="L949" s="314" t="s">
        <v>10</v>
      </c>
      <c r="M949" s="307" t="s">
        <v>2</v>
      </c>
      <c r="N949" s="307" t="s">
        <v>3</v>
      </c>
      <c r="O949" s="316" t="s">
        <v>4</v>
      </c>
      <c r="P949" s="307" t="s">
        <v>5</v>
      </c>
      <c r="Q949" s="317" t="s">
        <v>6</v>
      </c>
      <c r="R949" s="317" t="s">
        <v>7</v>
      </c>
      <c r="S949" s="307" t="s">
        <v>8</v>
      </c>
      <c r="AN949" s="3"/>
      <c r="AO949" s="3"/>
    </row>
    <row r="950" spans="1:41" ht="15.75" customHeight="1" x14ac:dyDescent="0.25">
      <c r="A950" s="310"/>
      <c r="B950" s="79" t="s">
        <v>98</v>
      </c>
      <c r="C950" s="79" t="s">
        <v>99</v>
      </c>
      <c r="D950" s="79" t="s">
        <v>100</v>
      </c>
      <c r="E950" s="79" t="s">
        <v>101</v>
      </c>
      <c r="F950" s="79" t="s">
        <v>102</v>
      </c>
      <c r="G950" s="79" t="s">
        <v>103</v>
      </c>
      <c r="H950" s="79" t="s">
        <v>104</v>
      </c>
      <c r="I950" s="79" t="s">
        <v>105</v>
      </c>
      <c r="J950" s="79" t="s">
        <v>106</v>
      </c>
      <c r="K950" s="221" t="s">
        <v>109</v>
      </c>
      <c r="L950" s="315"/>
      <c r="M950" s="308"/>
      <c r="N950" s="308"/>
      <c r="O950" s="308"/>
      <c r="P950" s="308"/>
      <c r="Q950" s="308"/>
      <c r="R950" s="308"/>
      <c r="S950" s="308"/>
      <c r="AN950" s="3"/>
      <c r="AO950" s="3"/>
    </row>
    <row r="951" spans="1:41" ht="15.75" customHeight="1" x14ac:dyDescent="0.25">
      <c r="A951" s="79">
        <v>1801</v>
      </c>
      <c r="B951" s="80">
        <v>79</v>
      </c>
      <c r="C951" s="80"/>
      <c r="D951" s="80"/>
      <c r="E951" s="80"/>
      <c r="F951" s="80"/>
      <c r="G951" s="80"/>
      <c r="H951" s="80"/>
      <c r="I951" s="80"/>
      <c r="J951" s="80"/>
      <c r="K951" s="223"/>
      <c r="L951" s="116"/>
      <c r="M951" s="232"/>
      <c r="N951" s="233"/>
      <c r="O951" s="234"/>
      <c r="P951" s="242"/>
      <c r="Q951" s="85">
        <f>B951</f>
        <v>79</v>
      </c>
      <c r="R951" s="243"/>
      <c r="S951" s="242"/>
      <c r="AN951" s="3"/>
      <c r="AO951" s="3"/>
    </row>
    <row r="952" spans="1:41" ht="15.75" customHeight="1" x14ac:dyDescent="0.25">
      <c r="A952" s="79">
        <v>1802</v>
      </c>
      <c r="B952" s="80"/>
      <c r="C952" s="80">
        <v>73</v>
      </c>
      <c r="D952" s="80"/>
      <c r="E952" s="80"/>
      <c r="F952" s="80"/>
      <c r="G952" s="80"/>
      <c r="H952" s="80"/>
      <c r="I952" s="80"/>
      <c r="J952" s="80"/>
      <c r="K952" s="223"/>
      <c r="L952" s="116"/>
      <c r="M952" s="235"/>
      <c r="N952" s="134"/>
      <c r="O952" s="236"/>
      <c r="P952" s="90">
        <f>IF(C952=0,"",C952/B951)</f>
        <v>0.92405063291139244</v>
      </c>
      <c r="Q952" s="91">
        <v>73</v>
      </c>
      <c r="R952" s="241">
        <f t="shared" ref="R952:R959" si="130">IF(Q952=0,"",Q952/Q951)</f>
        <v>0.92405063291139244</v>
      </c>
      <c r="S952" s="241">
        <f t="shared" ref="S952:S959" si="131">IF(Q952=0,"",100%-R952)</f>
        <v>7.5949367088607556E-2</v>
      </c>
      <c r="AN952" s="3"/>
      <c r="AO952" s="3"/>
    </row>
    <row r="953" spans="1:41" ht="15.75" customHeight="1" x14ac:dyDescent="0.25">
      <c r="A953" s="79">
        <v>1901</v>
      </c>
      <c r="B953" s="80"/>
      <c r="C953" s="80"/>
      <c r="D953" s="80">
        <v>67</v>
      </c>
      <c r="E953" s="80"/>
      <c r="F953" s="80"/>
      <c r="G953" s="80"/>
      <c r="H953" s="80"/>
      <c r="I953" s="80"/>
      <c r="J953" s="80"/>
      <c r="K953" s="223"/>
      <c r="L953" s="116"/>
      <c r="M953" s="235"/>
      <c r="N953" s="134"/>
      <c r="O953" s="236"/>
      <c r="P953" s="90">
        <f>IF(D953=0,"",D953/C952)</f>
        <v>0.9178082191780822</v>
      </c>
      <c r="Q953" s="91">
        <v>72</v>
      </c>
      <c r="R953" s="241">
        <f t="shared" si="130"/>
        <v>0.98630136986301364</v>
      </c>
      <c r="S953" s="241">
        <f t="shared" si="131"/>
        <v>1.3698630136986356E-2</v>
      </c>
      <c r="T953" s="117">
        <f>Q953/Q951</f>
        <v>0.91139240506329111</v>
      </c>
      <c r="AN953" s="3"/>
      <c r="AO953" s="3"/>
    </row>
    <row r="954" spans="1:41" ht="15.75" customHeight="1" x14ac:dyDescent="0.25">
      <c r="A954" s="79">
        <v>1902</v>
      </c>
      <c r="B954" s="80"/>
      <c r="C954" s="80"/>
      <c r="D954" s="80"/>
      <c r="E954" s="80">
        <v>66</v>
      </c>
      <c r="F954" s="80"/>
      <c r="G954" s="80"/>
      <c r="H954" s="80"/>
      <c r="I954" s="80"/>
      <c r="J954" s="80"/>
      <c r="K954" s="223"/>
      <c r="L954" s="116"/>
      <c r="M954" s="235"/>
      <c r="N954" s="134"/>
      <c r="O954" s="236"/>
      <c r="P954" s="90">
        <f>IF(E954=0,"",E954/D953)</f>
        <v>0.9850746268656716</v>
      </c>
      <c r="Q954" s="91">
        <v>71</v>
      </c>
      <c r="R954" s="241">
        <f t="shared" si="130"/>
        <v>0.98611111111111116</v>
      </c>
      <c r="S954" s="241">
        <f t="shared" si="131"/>
        <v>1.388888888888884E-2</v>
      </c>
      <c r="AN954" s="3"/>
      <c r="AO954" s="3"/>
    </row>
    <row r="955" spans="1:41" ht="15.75" customHeight="1" x14ac:dyDescent="0.25">
      <c r="A955" s="79">
        <v>2001</v>
      </c>
      <c r="B955" s="80"/>
      <c r="C955" s="80"/>
      <c r="D955" s="80"/>
      <c r="E955" s="80"/>
      <c r="F955" s="80">
        <v>66</v>
      </c>
      <c r="G955" s="80"/>
      <c r="H955" s="80"/>
      <c r="I955" s="80"/>
      <c r="J955" s="80"/>
      <c r="K955" s="223"/>
      <c r="L955" s="116"/>
      <c r="M955" s="235"/>
      <c r="N955" s="134"/>
      <c r="O955" s="236"/>
      <c r="P955" s="90">
        <f>IF(F955=0,"",F955/E954)</f>
        <v>1</v>
      </c>
      <c r="Q955" s="91">
        <v>71</v>
      </c>
      <c r="R955" s="241">
        <f t="shared" si="130"/>
        <v>1</v>
      </c>
      <c r="S955" s="241">
        <f t="shared" si="131"/>
        <v>0</v>
      </c>
      <c r="AN955" s="3"/>
      <c r="AO955" s="3"/>
    </row>
    <row r="956" spans="1:41" ht="15.75" customHeight="1" x14ac:dyDescent="0.25">
      <c r="A956" s="79">
        <v>2002</v>
      </c>
      <c r="B956" s="80"/>
      <c r="C956" s="80"/>
      <c r="D956" s="80"/>
      <c r="E956" s="80"/>
      <c r="F956" s="80"/>
      <c r="G956" s="80">
        <v>66</v>
      </c>
      <c r="H956" s="80"/>
      <c r="I956" s="80"/>
      <c r="J956" s="80"/>
      <c r="K956" s="223"/>
      <c r="L956" s="116"/>
      <c r="M956" s="235"/>
      <c r="N956" s="134"/>
      <c r="O956" s="236"/>
      <c r="P956" s="90">
        <f>IF(G956=0,"",G956/F955)</f>
        <v>1</v>
      </c>
      <c r="Q956" s="91">
        <v>71</v>
      </c>
      <c r="R956" s="241">
        <f t="shared" si="130"/>
        <v>1</v>
      </c>
      <c r="S956" s="241">
        <f t="shared" si="131"/>
        <v>0</v>
      </c>
      <c r="AN956" s="3"/>
      <c r="AO956" s="3"/>
    </row>
    <row r="957" spans="1:41" ht="15.75" customHeight="1" x14ac:dyDescent="0.25">
      <c r="A957" s="79">
        <v>2101</v>
      </c>
      <c r="B957" s="80"/>
      <c r="C957" s="80"/>
      <c r="D957" s="80"/>
      <c r="E957" s="80"/>
      <c r="F957" s="80"/>
      <c r="G957" s="80"/>
      <c r="H957" s="80">
        <v>64</v>
      </c>
      <c r="I957" s="80"/>
      <c r="J957" s="80"/>
      <c r="K957" s="223"/>
      <c r="L957" s="116"/>
      <c r="M957" s="235"/>
      <c r="N957" s="134"/>
      <c r="O957" s="236"/>
      <c r="P957" s="90">
        <f>IF(H957=0,"",H957/G956)</f>
        <v>0.96969696969696972</v>
      </c>
      <c r="Q957" s="91">
        <v>71</v>
      </c>
      <c r="R957" s="241">
        <f t="shared" si="130"/>
        <v>1</v>
      </c>
      <c r="S957" s="241">
        <f t="shared" si="131"/>
        <v>0</v>
      </c>
      <c r="AN957" s="3"/>
      <c r="AO957" s="3"/>
    </row>
    <row r="958" spans="1:41" ht="15.75" customHeight="1" x14ac:dyDescent="0.25">
      <c r="A958" s="79">
        <v>2102</v>
      </c>
      <c r="B958" s="80"/>
      <c r="C958" s="80"/>
      <c r="D958" s="80"/>
      <c r="E958" s="80"/>
      <c r="F958" s="80"/>
      <c r="G958" s="80"/>
      <c r="H958" s="80"/>
      <c r="I958" s="80">
        <v>64</v>
      </c>
      <c r="J958" s="80"/>
      <c r="K958" s="223"/>
      <c r="L958" s="116">
        <v>1</v>
      </c>
      <c r="M958" s="235"/>
      <c r="N958" s="134"/>
      <c r="O958" s="236"/>
      <c r="P958" s="90">
        <f>IF(I958=0,"",I958/H957)</f>
        <v>1</v>
      </c>
      <c r="Q958" s="91">
        <v>71</v>
      </c>
      <c r="R958" s="241">
        <f t="shared" si="130"/>
        <v>1</v>
      </c>
      <c r="S958" s="241">
        <f t="shared" si="131"/>
        <v>0</v>
      </c>
      <c r="AN958" s="3"/>
      <c r="AO958" s="3"/>
    </row>
    <row r="959" spans="1:41" ht="15.75" customHeight="1" x14ac:dyDescent="0.25">
      <c r="A959" s="79">
        <v>2201</v>
      </c>
      <c r="B959" s="80"/>
      <c r="C959" s="80"/>
      <c r="D959" s="80"/>
      <c r="E959" s="80"/>
      <c r="F959" s="80"/>
      <c r="G959" s="80"/>
      <c r="H959" s="80"/>
      <c r="I959" s="80"/>
      <c r="J959" s="80">
        <v>62</v>
      </c>
      <c r="K959" s="223"/>
      <c r="L959" s="116">
        <v>53</v>
      </c>
      <c r="M959" s="235"/>
      <c r="N959" s="134"/>
      <c r="O959" s="236"/>
      <c r="P959" s="90">
        <f>IF(J959=0,"",J959/I958)</f>
        <v>0.96875</v>
      </c>
      <c r="Q959" s="91">
        <v>69</v>
      </c>
      <c r="R959" s="241">
        <f t="shared" si="130"/>
        <v>0.971830985915493</v>
      </c>
      <c r="S959" s="241">
        <f t="shared" si="131"/>
        <v>2.8169014084507005E-2</v>
      </c>
      <c r="AN959" s="3"/>
      <c r="AO959" s="3"/>
    </row>
    <row r="960" spans="1:41" ht="15.75" customHeight="1" x14ac:dyDescent="0.25">
      <c r="A960" s="79">
        <v>2202</v>
      </c>
      <c r="B960" s="80"/>
      <c r="C960" s="80"/>
      <c r="D960" s="80"/>
      <c r="E960" s="80"/>
      <c r="F960" s="80"/>
      <c r="G960" s="80"/>
      <c r="H960" s="80"/>
      <c r="I960" s="80"/>
      <c r="J960" s="80">
        <v>7</v>
      </c>
      <c r="K960" s="223"/>
      <c r="L960" s="116">
        <v>9</v>
      </c>
      <c r="M960" s="235"/>
      <c r="N960" s="134"/>
      <c r="O960" s="134"/>
      <c r="P960" s="246"/>
      <c r="Q960" s="91">
        <v>11</v>
      </c>
      <c r="R960" s="247"/>
      <c r="S960" s="246"/>
      <c r="AN960" s="3"/>
      <c r="AO960" s="3"/>
    </row>
    <row r="961" spans="1:41" ht="15.75" customHeight="1" x14ac:dyDescent="0.25">
      <c r="A961" s="79">
        <v>2301</v>
      </c>
      <c r="B961" s="80"/>
      <c r="C961" s="80"/>
      <c r="D961" s="80"/>
      <c r="E961" s="80"/>
      <c r="F961" s="80"/>
      <c r="G961" s="80"/>
      <c r="H961" s="80"/>
      <c r="I961" s="80"/>
      <c r="J961" s="80">
        <v>3</v>
      </c>
      <c r="K961" s="223"/>
      <c r="L961" s="116">
        <v>3</v>
      </c>
      <c r="M961" s="235"/>
      <c r="N961" s="134"/>
      <c r="O961" s="237"/>
      <c r="P961" s="246"/>
      <c r="Q961" s="96">
        <v>4</v>
      </c>
      <c r="R961" s="247"/>
      <c r="S961" s="246"/>
      <c r="AN961" s="3"/>
      <c r="AO961" s="3"/>
    </row>
    <row r="962" spans="1:41" ht="15.75" customHeight="1" x14ac:dyDescent="0.25">
      <c r="A962" s="79">
        <v>2302</v>
      </c>
      <c r="B962" s="80"/>
      <c r="C962" s="80"/>
      <c r="D962" s="80"/>
      <c r="E962" s="80"/>
      <c r="F962" s="80"/>
      <c r="G962" s="80"/>
      <c r="H962" s="80"/>
      <c r="I962" s="80"/>
      <c r="J962" s="80">
        <v>2</v>
      </c>
      <c r="K962" s="223"/>
      <c r="L962" s="116"/>
      <c r="M962" s="235"/>
      <c r="N962" s="134"/>
      <c r="O962" s="237"/>
      <c r="P962" s="246"/>
      <c r="Q962" s="96">
        <v>2</v>
      </c>
      <c r="R962" s="247"/>
      <c r="S962" s="246"/>
      <c r="AN962" s="3"/>
      <c r="AO962" s="3"/>
    </row>
    <row r="963" spans="1:41" ht="15.75" customHeight="1" x14ac:dyDescent="0.25">
      <c r="A963" s="79">
        <v>2401</v>
      </c>
      <c r="B963" s="80"/>
      <c r="C963" s="80"/>
      <c r="D963" s="80"/>
      <c r="E963" s="80"/>
      <c r="F963" s="80"/>
      <c r="G963" s="80"/>
      <c r="H963" s="80"/>
      <c r="I963" s="80"/>
      <c r="J963" s="80">
        <v>1</v>
      </c>
      <c r="K963" s="223"/>
      <c r="L963" s="116">
        <v>2</v>
      </c>
      <c r="M963" s="235"/>
      <c r="N963" s="134"/>
      <c r="O963" s="237"/>
      <c r="P963" s="246"/>
      <c r="Q963" s="96">
        <v>1</v>
      </c>
      <c r="R963" s="247"/>
      <c r="S963" s="246"/>
      <c r="AN963" s="3"/>
      <c r="AO963" s="3"/>
    </row>
    <row r="964" spans="1:41" ht="15.75" customHeight="1" x14ac:dyDescent="0.25">
      <c r="A964" s="79">
        <v>2402</v>
      </c>
      <c r="B964" s="80"/>
      <c r="C964" s="80"/>
      <c r="D964" s="80"/>
      <c r="E964" s="80"/>
      <c r="F964" s="80"/>
      <c r="G964" s="80"/>
      <c r="H964" s="80"/>
      <c r="I964" s="80"/>
      <c r="J964" s="80"/>
      <c r="K964" s="223"/>
      <c r="L964" s="116"/>
      <c r="M964" s="235"/>
      <c r="N964" s="134"/>
      <c r="O964" s="237"/>
      <c r="P964" s="248"/>
      <c r="Q964" s="251"/>
      <c r="R964" s="249"/>
      <c r="S964" s="250"/>
      <c r="AN964" s="3"/>
      <c r="AO964" s="3"/>
    </row>
    <row r="965" spans="1:41" ht="15.75" customHeight="1" x14ac:dyDescent="0.25">
      <c r="A965" s="79">
        <v>2501</v>
      </c>
      <c r="B965" s="80"/>
      <c r="C965" s="80"/>
      <c r="D965" s="80"/>
      <c r="E965" s="80"/>
      <c r="F965" s="80"/>
      <c r="G965" s="80"/>
      <c r="H965" s="80"/>
      <c r="I965" s="80"/>
      <c r="J965" s="80"/>
      <c r="K965" s="223"/>
      <c r="L965" s="116"/>
      <c r="M965" s="235"/>
      <c r="N965" s="134"/>
      <c r="O965" s="237"/>
      <c r="P965" s="228" t="s">
        <v>80</v>
      </c>
      <c r="Q965" s="102">
        <v>65</v>
      </c>
      <c r="R965" s="103">
        <f>L968</f>
        <v>68</v>
      </c>
      <c r="S965" s="230" t="s">
        <v>10</v>
      </c>
      <c r="AN965" s="3"/>
      <c r="AO965" s="3"/>
    </row>
    <row r="966" spans="1:41" ht="15.75" customHeight="1" x14ac:dyDescent="0.25">
      <c r="A966" s="79">
        <v>2502</v>
      </c>
      <c r="B966" s="80"/>
      <c r="C966" s="80"/>
      <c r="D966" s="80"/>
      <c r="E966" s="80"/>
      <c r="F966" s="80"/>
      <c r="G966" s="80"/>
      <c r="H966" s="80"/>
      <c r="I966" s="80"/>
      <c r="J966" s="80"/>
      <c r="K966" s="223"/>
      <c r="L966" s="116"/>
      <c r="M966" s="235"/>
      <c r="N966" s="134"/>
      <c r="O966" s="237"/>
      <c r="P966" s="229" t="s">
        <v>81</v>
      </c>
      <c r="Q966" s="104">
        <f>IF(Q965/B951=0,"",Q965/B951)</f>
        <v>0.82278481012658233</v>
      </c>
      <c r="R966" s="105">
        <f>IF(Q965/R965=0,"",Q965/R965)</f>
        <v>0.95588235294117652</v>
      </c>
      <c r="S966" s="231" t="s">
        <v>82</v>
      </c>
      <c r="AN966" s="3"/>
      <c r="AO966" s="3"/>
    </row>
    <row r="967" spans="1:41" ht="15.75" customHeight="1" x14ac:dyDescent="0.25">
      <c r="A967" s="79">
        <v>2601</v>
      </c>
      <c r="B967" s="80"/>
      <c r="C967" s="80"/>
      <c r="D967" s="80"/>
      <c r="E967" s="80"/>
      <c r="F967" s="80"/>
      <c r="G967" s="80"/>
      <c r="H967" s="80"/>
      <c r="I967" s="80"/>
      <c r="J967" s="80"/>
      <c r="K967" s="223"/>
      <c r="L967" s="116"/>
      <c r="M967" s="238"/>
      <c r="N967" s="239"/>
      <c r="O967" s="240"/>
      <c r="P967" s="109"/>
      <c r="Q967" s="110"/>
      <c r="R967" s="110"/>
      <c r="S967" s="111"/>
      <c r="AN967" s="3"/>
      <c r="AO967" s="3"/>
    </row>
    <row r="968" spans="1:41" ht="18" customHeight="1" x14ac:dyDescent="0.25">
      <c r="A968" s="33"/>
      <c r="B968" s="327" t="s">
        <v>108</v>
      </c>
      <c r="C968" s="327"/>
      <c r="D968" s="327"/>
      <c r="E968" s="327"/>
      <c r="F968" s="327"/>
      <c r="G968" s="327"/>
      <c r="H968" s="327"/>
      <c r="I968" s="327"/>
      <c r="J968" s="327"/>
      <c r="K968" s="327"/>
      <c r="L968" s="112">
        <f>SUM(L958:L964)</f>
        <v>68</v>
      </c>
      <c r="M968" s="113">
        <f>(SUM(L958:L959)/B951)</f>
        <v>0.68354430379746833</v>
      </c>
      <c r="N968" s="113">
        <f>IF(L968=0,"",L968/B951)</f>
        <v>0.86075949367088611</v>
      </c>
      <c r="O968" s="113">
        <f>IF(L960=0,"",N968-M968)</f>
        <v>0.17721518987341778</v>
      </c>
      <c r="P968" s="5"/>
      <c r="Q968" s="25"/>
      <c r="R968" s="24"/>
      <c r="S968" s="5"/>
      <c r="AN968" s="3"/>
      <c r="AO968" s="3"/>
    </row>
    <row r="969" spans="1:41" ht="12.75" customHeight="1" x14ac:dyDescent="0.2">
      <c r="M969" s="5"/>
      <c r="N969" s="5"/>
      <c r="P969" s="5"/>
      <c r="Q969" s="6"/>
      <c r="R969" s="6"/>
      <c r="S969" s="5"/>
      <c r="AN969" s="3"/>
      <c r="AO969" s="3"/>
    </row>
    <row r="970" spans="1:41" ht="12.75" customHeight="1" x14ac:dyDescent="0.2">
      <c r="M970" s="5"/>
      <c r="N970" s="5"/>
      <c r="P970" s="5"/>
      <c r="Q970" s="6"/>
      <c r="R970" s="6"/>
      <c r="S970" s="5"/>
      <c r="AN970" s="3"/>
      <c r="AO970" s="3"/>
    </row>
    <row r="971" spans="1:41" ht="26.25" customHeight="1" x14ac:dyDescent="0.4">
      <c r="A971" s="205"/>
      <c r="B971" s="318" t="s">
        <v>96</v>
      </c>
      <c r="C971" s="318"/>
      <c r="D971" s="318"/>
      <c r="E971" s="318"/>
      <c r="F971" s="318"/>
      <c r="G971" s="318"/>
      <c r="H971" s="318"/>
      <c r="I971" s="318"/>
      <c r="J971" s="318"/>
      <c r="K971" s="318"/>
      <c r="L971" s="201" t="s">
        <v>114</v>
      </c>
      <c r="M971" s="5"/>
      <c r="N971" s="5"/>
      <c r="O971" s="25"/>
      <c r="P971" s="5"/>
      <c r="Q971" s="25"/>
      <c r="R971" s="25"/>
      <c r="S971" s="25"/>
      <c r="W971" s="175">
        <f>AVERAGE(M968,M990)</f>
        <v>0.66707335671801127</v>
      </c>
      <c r="AN971" s="3"/>
      <c r="AO971" s="3"/>
    </row>
    <row r="972" spans="1:41" ht="20.25" customHeight="1" x14ac:dyDescent="0.2">
      <c r="A972" s="309" t="s">
        <v>9</v>
      </c>
      <c r="B972" s="311" t="s">
        <v>97</v>
      </c>
      <c r="C972" s="312"/>
      <c r="D972" s="312"/>
      <c r="E972" s="312"/>
      <c r="F972" s="312"/>
      <c r="G972" s="312"/>
      <c r="H972" s="312"/>
      <c r="I972" s="312"/>
      <c r="J972" s="312"/>
      <c r="K972" s="313"/>
      <c r="L972" s="314" t="s">
        <v>10</v>
      </c>
      <c r="M972" s="307" t="s">
        <v>2</v>
      </c>
      <c r="N972" s="307" t="s">
        <v>3</v>
      </c>
      <c r="O972" s="316" t="s">
        <v>4</v>
      </c>
      <c r="P972" s="307" t="s">
        <v>5</v>
      </c>
      <c r="Q972" s="317" t="s">
        <v>6</v>
      </c>
      <c r="R972" s="317" t="s">
        <v>7</v>
      </c>
      <c r="S972" s="307" t="s">
        <v>8</v>
      </c>
      <c r="AN972" s="3"/>
      <c r="AO972" s="3"/>
    </row>
    <row r="973" spans="1:41" ht="15.75" customHeight="1" x14ac:dyDescent="0.25">
      <c r="A973" s="310"/>
      <c r="B973" s="79" t="s">
        <v>98</v>
      </c>
      <c r="C973" s="79" t="s">
        <v>99</v>
      </c>
      <c r="D973" s="79" t="s">
        <v>100</v>
      </c>
      <c r="E973" s="79" t="s">
        <v>101</v>
      </c>
      <c r="F973" s="79" t="s">
        <v>102</v>
      </c>
      <c r="G973" s="79" t="s">
        <v>103</v>
      </c>
      <c r="H973" s="79" t="s">
        <v>104</v>
      </c>
      <c r="I973" s="79" t="s">
        <v>105</v>
      </c>
      <c r="J973" s="79" t="s">
        <v>106</v>
      </c>
      <c r="K973" s="221" t="s">
        <v>109</v>
      </c>
      <c r="L973" s="315"/>
      <c r="M973" s="308"/>
      <c r="N973" s="308"/>
      <c r="O973" s="308"/>
      <c r="P973" s="308"/>
      <c r="Q973" s="308"/>
      <c r="R973" s="308"/>
      <c r="S973" s="308"/>
      <c r="AN973" s="3"/>
      <c r="AO973" s="3"/>
    </row>
    <row r="974" spans="1:41" ht="15.75" customHeight="1" x14ac:dyDescent="0.25">
      <c r="A974" s="79">
        <v>1802</v>
      </c>
      <c r="B974" s="80">
        <v>83</v>
      </c>
      <c r="C974" s="80"/>
      <c r="D974" s="80"/>
      <c r="E974" s="80"/>
      <c r="F974" s="80"/>
      <c r="G974" s="80"/>
      <c r="H974" s="80"/>
      <c r="I974" s="80"/>
      <c r="J974" s="80"/>
      <c r="K974" s="223"/>
      <c r="L974" s="116"/>
      <c r="M974" s="232"/>
      <c r="N974" s="233"/>
      <c r="O974" s="234"/>
      <c r="P974" s="242"/>
      <c r="Q974" s="85">
        <f>B974</f>
        <v>83</v>
      </c>
      <c r="R974" s="243"/>
      <c r="S974" s="242"/>
      <c r="AN974" s="3"/>
      <c r="AO974" s="3"/>
    </row>
    <row r="975" spans="1:41" ht="15.75" customHeight="1" x14ac:dyDescent="0.25">
      <c r="A975" s="79">
        <v>1901</v>
      </c>
      <c r="B975" s="80"/>
      <c r="C975" s="80">
        <v>71</v>
      </c>
      <c r="D975" s="80"/>
      <c r="E975" s="80"/>
      <c r="F975" s="80"/>
      <c r="G975" s="80"/>
      <c r="H975" s="80"/>
      <c r="I975" s="80"/>
      <c r="J975" s="80"/>
      <c r="K975" s="223"/>
      <c r="L975" s="116"/>
      <c r="M975" s="235"/>
      <c r="N975" s="134"/>
      <c r="O975" s="236"/>
      <c r="P975" s="90">
        <f>IF(C975=0,"",C975/B974)</f>
        <v>0.85542168674698793</v>
      </c>
      <c r="Q975" s="91">
        <v>71</v>
      </c>
      <c r="R975" s="241">
        <f t="shared" ref="R975:R982" si="132">IF(Q975=0,"",Q975/Q974)</f>
        <v>0.85542168674698793</v>
      </c>
      <c r="S975" s="241">
        <f t="shared" ref="S975:S982" si="133">IF(Q975=0,"",100%-R975)</f>
        <v>0.14457831325301207</v>
      </c>
      <c r="AN975" s="3"/>
      <c r="AO975" s="3"/>
    </row>
    <row r="976" spans="1:41" ht="15.75" customHeight="1" x14ac:dyDescent="0.25">
      <c r="A976" s="79">
        <v>1902</v>
      </c>
      <c r="B976" s="80"/>
      <c r="C976" s="80"/>
      <c r="D976" s="80">
        <v>67</v>
      </c>
      <c r="E976" s="80"/>
      <c r="F976" s="80"/>
      <c r="G976" s="80"/>
      <c r="H976" s="80"/>
      <c r="I976" s="80"/>
      <c r="J976" s="80"/>
      <c r="K976" s="223"/>
      <c r="L976" s="116"/>
      <c r="M976" s="235"/>
      <c r="N976" s="134"/>
      <c r="O976" s="236"/>
      <c r="P976" s="90">
        <f>IF(D976=0,"",D976/C975)</f>
        <v>0.94366197183098588</v>
      </c>
      <c r="Q976" s="91">
        <v>70</v>
      </c>
      <c r="R976" s="241">
        <f t="shared" si="132"/>
        <v>0.9859154929577465</v>
      </c>
      <c r="S976" s="241">
        <f t="shared" si="133"/>
        <v>1.4084507042253502E-2</v>
      </c>
      <c r="T976" s="93">
        <f>Q976/Q974</f>
        <v>0.84337349397590367</v>
      </c>
      <c r="AN976" s="3"/>
      <c r="AO976" s="3"/>
    </row>
    <row r="977" spans="1:41" ht="15.75" customHeight="1" x14ac:dyDescent="0.25">
      <c r="A977" s="79">
        <v>2001</v>
      </c>
      <c r="B977" s="80"/>
      <c r="C977" s="80"/>
      <c r="D977" s="80"/>
      <c r="E977" s="80">
        <v>65</v>
      </c>
      <c r="F977" s="80"/>
      <c r="G977" s="80"/>
      <c r="H977" s="80"/>
      <c r="I977" s="80"/>
      <c r="J977" s="80"/>
      <c r="K977" s="223"/>
      <c r="L977" s="116"/>
      <c r="M977" s="235"/>
      <c r="N977" s="134"/>
      <c r="O977" s="236"/>
      <c r="P977" s="90">
        <f>IF(E977=0,"",E977/D976)</f>
        <v>0.97014925373134331</v>
      </c>
      <c r="Q977" s="91">
        <v>68</v>
      </c>
      <c r="R977" s="241">
        <f t="shared" si="132"/>
        <v>0.97142857142857142</v>
      </c>
      <c r="S977" s="241">
        <f t="shared" si="133"/>
        <v>2.8571428571428581E-2</v>
      </c>
      <c r="AN977" s="3"/>
      <c r="AO977" s="3"/>
    </row>
    <row r="978" spans="1:41" ht="15.75" customHeight="1" x14ac:dyDescent="0.25">
      <c r="A978" s="79">
        <v>2002</v>
      </c>
      <c r="B978" s="80"/>
      <c r="C978" s="80"/>
      <c r="D978" s="80"/>
      <c r="E978" s="80"/>
      <c r="F978" s="80">
        <v>65</v>
      </c>
      <c r="G978" s="80"/>
      <c r="H978" s="80"/>
      <c r="I978" s="80"/>
      <c r="J978" s="80"/>
      <c r="K978" s="223"/>
      <c r="L978" s="116"/>
      <c r="M978" s="235"/>
      <c r="N978" s="134"/>
      <c r="O978" s="236"/>
      <c r="P978" s="90">
        <f>IF(F978=0,"",F978/E977)</f>
        <v>1</v>
      </c>
      <c r="Q978" s="91">
        <v>68</v>
      </c>
      <c r="R978" s="241">
        <f t="shared" si="132"/>
        <v>1</v>
      </c>
      <c r="S978" s="241">
        <f t="shared" si="133"/>
        <v>0</v>
      </c>
      <c r="AN978" s="3"/>
      <c r="AO978" s="3"/>
    </row>
    <row r="979" spans="1:41" ht="15.75" customHeight="1" x14ac:dyDescent="0.25">
      <c r="A979" s="79">
        <v>2101</v>
      </c>
      <c r="B979" s="80"/>
      <c r="C979" s="80"/>
      <c r="D979" s="80"/>
      <c r="E979" s="80"/>
      <c r="F979" s="80"/>
      <c r="G979" s="80">
        <v>64</v>
      </c>
      <c r="H979" s="80"/>
      <c r="I979" s="80"/>
      <c r="J979" s="80"/>
      <c r="K979" s="223"/>
      <c r="L979" s="116"/>
      <c r="M979" s="235"/>
      <c r="N979" s="134"/>
      <c r="O979" s="236"/>
      <c r="P979" s="90">
        <f>IF(G979=0,"",G979/F978)</f>
        <v>0.98461538461538467</v>
      </c>
      <c r="Q979" s="91">
        <v>67</v>
      </c>
      <c r="R979" s="241">
        <f t="shared" si="132"/>
        <v>0.98529411764705888</v>
      </c>
      <c r="S979" s="241">
        <f t="shared" si="133"/>
        <v>1.4705882352941124E-2</v>
      </c>
      <c r="AN979" s="3"/>
      <c r="AO979" s="3"/>
    </row>
    <row r="980" spans="1:41" ht="15.75" customHeight="1" x14ac:dyDescent="0.25">
      <c r="A980" s="79">
        <v>2102</v>
      </c>
      <c r="B980" s="80"/>
      <c r="C980" s="80"/>
      <c r="D980" s="80"/>
      <c r="E980" s="80"/>
      <c r="F980" s="80"/>
      <c r="G980" s="80"/>
      <c r="H980" s="80">
        <v>64</v>
      </c>
      <c r="I980" s="80"/>
      <c r="J980" s="80"/>
      <c r="K980" s="223"/>
      <c r="L980" s="116"/>
      <c r="M980" s="235"/>
      <c r="N980" s="134"/>
      <c r="O980" s="236"/>
      <c r="P980" s="90">
        <f>IF(H980=0,"",H980/G979)</f>
        <v>1</v>
      </c>
      <c r="Q980" s="91">
        <v>67</v>
      </c>
      <c r="R980" s="241">
        <f t="shared" si="132"/>
        <v>1</v>
      </c>
      <c r="S980" s="241">
        <f t="shared" si="133"/>
        <v>0</v>
      </c>
      <c r="AN980" s="3"/>
      <c r="AO980" s="3"/>
    </row>
    <row r="981" spans="1:41" ht="15.75" customHeight="1" x14ac:dyDescent="0.25">
      <c r="A981" s="79">
        <v>2201</v>
      </c>
      <c r="B981" s="80"/>
      <c r="C981" s="80"/>
      <c r="D981" s="80"/>
      <c r="E981" s="80"/>
      <c r="F981" s="80"/>
      <c r="G981" s="80"/>
      <c r="H981" s="80"/>
      <c r="I981" s="80">
        <v>64</v>
      </c>
      <c r="J981" s="80"/>
      <c r="K981" s="223"/>
      <c r="L981" s="116"/>
      <c r="M981" s="235"/>
      <c r="N981" s="134"/>
      <c r="O981" s="236"/>
      <c r="P981" s="90">
        <f>IF(I981=0,"",I981/H980)</f>
        <v>1</v>
      </c>
      <c r="Q981" s="91">
        <v>67</v>
      </c>
      <c r="R981" s="241">
        <f t="shared" si="132"/>
        <v>1</v>
      </c>
      <c r="S981" s="241">
        <f t="shared" si="133"/>
        <v>0</v>
      </c>
      <c r="AN981" s="3"/>
      <c r="AO981" s="3"/>
    </row>
    <row r="982" spans="1:41" ht="15.75" customHeight="1" x14ac:dyDescent="0.25">
      <c r="A982" s="79">
        <v>2202</v>
      </c>
      <c r="B982" s="80"/>
      <c r="C982" s="80"/>
      <c r="D982" s="80"/>
      <c r="E982" s="80"/>
      <c r="F982" s="80"/>
      <c r="G982" s="80"/>
      <c r="H982" s="80"/>
      <c r="I982" s="80"/>
      <c r="J982" s="80">
        <v>63</v>
      </c>
      <c r="K982" s="223"/>
      <c r="L982" s="116">
        <v>54</v>
      </c>
      <c r="M982" s="235"/>
      <c r="N982" s="134"/>
      <c r="O982" s="236"/>
      <c r="P982" s="90">
        <f>IF(J982=0,"",J982/I981)</f>
        <v>0.984375</v>
      </c>
      <c r="Q982" s="91">
        <v>66</v>
      </c>
      <c r="R982" s="241">
        <f t="shared" si="132"/>
        <v>0.9850746268656716</v>
      </c>
      <c r="S982" s="241">
        <f t="shared" si="133"/>
        <v>1.4925373134328401E-2</v>
      </c>
      <c r="AN982" s="3"/>
      <c r="AO982" s="3"/>
    </row>
    <row r="983" spans="1:41" ht="15.75" customHeight="1" x14ac:dyDescent="0.25">
      <c r="A983" s="79">
        <v>2301</v>
      </c>
      <c r="B983" s="80"/>
      <c r="C983" s="80"/>
      <c r="D983" s="80"/>
      <c r="E983" s="80"/>
      <c r="F983" s="80"/>
      <c r="G983" s="80"/>
      <c r="H983" s="80"/>
      <c r="I983" s="80"/>
      <c r="J983" s="80">
        <v>12</v>
      </c>
      <c r="K983" s="223"/>
      <c r="L983" s="116">
        <v>8</v>
      </c>
      <c r="M983" s="235"/>
      <c r="N983" s="134"/>
      <c r="O983" s="134"/>
      <c r="P983" s="246"/>
      <c r="Q983" s="91">
        <v>15</v>
      </c>
      <c r="R983" s="247"/>
      <c r="S983" s="246"/>
      <c r="AN983" s="3"/>
      <c r="AO983" s="3"/>
    </row>
    <row r="984" spans="1:41" ht="15.75" customHeight="1" x14ac:dyDescent="0.25">
      <c r="A984" s="79">
        <v>2302</v>
      </c>
      <c r="B984" s="80"/>
      <c r="C984" s="80"/>
      <c r="D984" s="80"/>
      <c r="E984" s="80"/>
      <c r="F984" s="80"/>
      <c r="G984" s="80"/>
      <c r="H984" s="80"/>
      <c r="I984" s="80"/>
      <c r="J984" s="80">
        <v>3</v>
      </c>
      <c r="K984" s="223"/>
      <c r="L984" s="116">
        <v>3</v>
      </c>
      <c r="M984" s="235"/>
      <c r="N984" s="134"/>
      <c r="O984" s="237"/>
      <c r="P984" s="246"/>
      <c r="Q984" s="96">
        <v>4</v>
      </c>
      <c r="R984" s="247"/>
      <c r="S984" s="246"/>
      <c r="AN984" s="3"/>
      <c r="AO984" s="3"/>
    </row>
    <row r="985" spans="1:41" ht="15.75" customHeight="1" x14ac:dyDescent="0.25">
      <c r="A985" s="79">
        <v>2401</v>
      </c>
      <c r="B985" s="80"/>
      <c r="C985" s="80"/>
      <c r="D985" s="80"/>
      <c r="E985" s="80"/>
      <c r="F985" s="80"/>
      <c r="G985" s="80"/>
      <c r="H985" s="80"/>
      <c r="I985" s="80"/>
      <c r="J985" s="80">
        <v>1</v>
      </c>
      <c r="K985" s="223"/>
      <c r="L985" s="116"/>
      <c r="M985" s="235"/>
      <c r="N985" s="134"/>
      <c r="O985" s="237"/>
      <c r="P985" s="246"/>
      <c r="Q985" s="254">
        <v>1</v>
      </c>
      <c r="R985" s="247"/>
      <c r="S985" s="246"/>
      <c r="AN985" s="3"/>
      <c r="AO985" s="3"/>
    </row>
    <row r="986" spans="1:41" ht="15.75" customHeight="1" x14ac:dyDescent="0.25">
      <c r="A986" s="79">
        <v>2402</v>
      </c>
      <c r="B986" s="80"/>
      <c r="C986" s="80"/>
      <c r="D986" s="80"/>
      <c r="E986" s="80"/>
      <c r="F986" s="80"/>
      <c r="G986" s="80"/>
      <c r="H986" s="80"/>
      <c r="I986" s="80"/>
      <c r="J986" s="80">
        <v>1</v>
      </c>
      <c r="K986" s="223"/>
      <c r="L986" s="116">
        <v>1</v>
      </c>
      <c r="M986" s="235"/>
      <c r="N986" s="134"/>
      <c r="O986" s="237"/>
      <c r="P986" s="248"/>
      <c r="Q986" s="192">
        <v>1</v>
      </c>
      <c r="R986" s="249"/>
      <c r="S986" s="250"/>
      <c r="AN986" s="3"/>
      <c r="AO986" s="3"/>
    </row>
    <row r="987" spans="1:41" ht="15.75" customHeight="1" x14ac:dyDescent="0.25">
      <c r="A987" s="79">
        <v>2501</v>
      </c>
      <c r="B987" s="80"/>
      <c r="C987" s="80"/>
      <c r="D987" s="80"/>
      <c r="E987" s="80"/>
      <c r="F987" s="80"/>
      <c r="G987" s="80"/>
      <c r="H987" s="80"/>
      <c r="I987" s="80"/>
      <c r="J987" s="80"/>
      <c r="K987" s="223"/>
      <c r="L987" s="116">
        <v>1</v>
      </c>
      <c r="M987" s="235"/>
      <c r="N987" s="134"/>
      <c r="O987" s="237"/>
      <c r="P987" s="228" t="s">
        <v>80</v>
      </c>
      <c r="Q987" s="255">
        <v>62</v>
      </c>
      <c r="R987" s="103">
        <f>L990</f>
        <v>67</v>
      </c>
      <c r="S987" s="230" t="s">
        <v>10</v>
      </c>
      <c r="AN987" s="3"/>
      <c r="AO987" s="3"/>
    </row>
    <row r="988" spans="1:41" ht="15.75" customHeight="1" x14ac:dyDescent="0.25">
      <c r="A988" s="79">
        <v>2502</v>
      </c>
      <c r="B988" s="80"/>
      <c r="C988" s="80"/>
      <c r="D988" s="80"/>
      <c r="E988" s="80"/>
      <c r="F988" s="80"/>
      <c r="G988" s="80"/>
      <c r="H988" s="80"/>
      <c r="I988" s="80"/>
      <c r="J988" s="80"/>
      <c r="K988" s="223"/>
      <c r="L988" s="116"/>
      <c r="M988" s="235"/>
      <c r="N988" s="134"/>
      <c r="O988" s="237"/>
      <c r="P988" s="229" t="s">
        <v>81</v>
      </c>
      <c r="Q988" s="104">
        <f>IF(Q987/B974=0,"",Q987/B974)</f>
        <v>0.74698795180722888</v>
      </c>
      <c r="R988" s="105">
        <f>IF(Q987/R987=0,"",Q987/R987)</f>
        <v>0.92537313432835822</v>
      </c>
      <c r="S988" s="231" t="s">
        <v>82</v>
      </c>
      <c r="AN988" s="3"/>
      <c r="AO988" s="3"/>
    </row>
    <row r="989" spans="1:41" ht="15.75" x14ac:dyDescent="0.25">
      <c r="A989" s="79">
        <v>2601</v>
      </c>
      <c r="B989" s="80"/>
      <c r="C989" s="80"/>
      <c r="D989" s="80"/>
      <c r="E989" s="80"/>
      <c r="F989" s="80"/>
      <c r="G989" s="80"/>
      <c r="H989" s="80"/>
      <c r="I989" s="80"/>
      <c r="J989" s="80"/>
      <c r="K989" s="223"/>
      <c r="L989" s="116"/>
      <c r="M989" s="238"/>
      <c r="N989" s="239"/>
      <c r="O989" s="240"/>
      <c r="P989" s="109"/>
      <c r="Q989" s="110"/>
      <c r="R989" s="110"/>
      <c r="S989" s="111"/>
      <c r="AN989" s="3"/>
      <c r="AO989" s="3"/>
    </row>
    <row r="990" spans="1:41" ht="18" customHeight="1" x14ac:dyDescent="0.25">
      <c r="A990" s="33"/>
      <c r="B990" s="327" t="s">
        <v>108</v>
      </c>
      <c r="C990" s="327"/>
      <c r="D990" s="327"/>
      <c r="E990" s="327"/>
      <c r="F990" s="327"/>
      <c r="G990" s="327"/>
      <c r="H990" s="327"/>
      <c r="I990" s="327"/>
      <c r="J990" s="327"/>
      <c r="K990" s="327"/>
      <c r="L990" s="112">
        <f>SUM(L981:L987)</f>
        <v>67</v>
      </c>
      <c r="M990" s="113">
        <f>IF(L982=0,"",L982/B974)</f>
        <v>0.6506024096385542</v>
      </c>
      <c r="N990" s="113">
        <f>IF(L990=0,"",L990/B974)</f>
        <v>0.80722891566265065</v>
      </c>
      <c r="O990" s="113">
        <f>N990-M990</f>
        <v>0.15662650602409645</v>
      </c>
      <c r="P990" s="5"/>
      <c r="Q990" s="25"/>
      <c r="R990" s="24"/>
      <c r="S990" s="5"/>
      <c r="AN990" s="3"/>
      <c r="AO990" s="3"/>
    </row>
    <row r="991" spans="1:41" ht="12.75" customHeight="1" x14ac:dyDescent="0.2">
      <c r="M991" s="5"/>
      <c r="N991" s="5"/>
      <c r="P991" s="5"/>
      <c r="Q991" s="6"/>
      <c r="R991" s="6"/>
      <c r="S991" s="5"/>
      <c r="AN991" s="3"/>
      <c r="AO991" s="3"/>
    </row>
    <row r="992" spans="1:41" ht="12.75" customHeight="1" x14ac:dyDescent="0.2">
      <c r="M992" s="5"/>
      <c r="N992" s="5"/>
      <c r="P992" s="5"/>
      <c r="Q992" s="6"/>
      <c r="R992" s="6"/>
      <c r="S992" s="5"/>
      <c r="AN992" s="3"/>
      <c r="AO992" s="3"/>
    </row>
    <row r="993" spans="1:41" ht="26.25" customHeight="1" x14ac:dyDescent="0.4">
      <c r="A993" s="205"/>
      <c r="B993" s="318" t="s">
        <v>96</v>
      </c>
      <c r="C993" s="318"/>
      <c r="D993" s="318"/>
      <c r="E993" s="318"/>
      <c r="F993" s="318"/>
      <c r="G993" s="318"/>
      <c r="H993" s="318"/>
      <c r="I993" s="318"/>
      <c r="J993" s="318"/>
      <c r="K993" s="318"/>
      <c r="L993" s="201" t="s">
        <v>115</v>
      </c>
      <c r="M993" s="5"/>
      <c r="N993" s="5"/>
      <c r="O993" s="25"/>
      <c r="P993" s="5"/>
      <c r="Q993" s="25"/>
      <c r="R993" s="25"/>
      <c r="S993" s="25"/>
      <c r="AN993" s="3"/>
      <c r="AO993" s="3"/>
    </row>
    <row r="994" spans="1:41" ht="20.25" customHeight="1" x14ac:dyDescent="0.2">
      <c r="A994" s="309" t="s">
        <v>9</v>
      </c>
      <c r="B994" s="311" t="s">
        <v>97</v>
      </c>
      <c r="C994" s="312"/>
      <c r="D994" s="312"/>
      <c r="E994" s="312"/>
      <c r="F994" s="312"/>
      <c r="G994" s="312"/>
      <c r="H994" s="312"/>
      <c r="I994" s="312"/>
      <c r="J994" s="312"/>
      <c r="K994" s="313"/>
      <c r="L994" s="314" t="s">
        <v>10</v>
      </c>
      <c r="M994" s="307" t="s">
        <v>2</v>
      </c>
      <c r="N994" s="307" t="s">
        <v>3</v>
      </c>
      <c r="O994" s="316" t="s">
        <v>4</v>
      </c>
      <c r="P994" s="307" t="s">
        <v>5</v>
      </c>
      <c r="Q994" s="317" t="s">
        <v>6</v>
      </c>
      <c r="R994" s="317" t="s">
        <v>7</v>
      </c>
      <c r="S994" s="307" t="s">
        <v>8</v>
      </c>
      <c r="AN994" s="3"/>
      <c r="AO994" s="3"/>
    </row>
    <row r="995" spans="1:41" ht="15.75" customHeight="1" x14ac:dyDescent="0.25">
      <c r="A995" s="310"/>
      <c r="B995" s="79" t="s">
        <v>98</v>
      </c>
      <c r="C995" s="79" t="s">
        <v>99</v>
      </c>
      <c r="D995" s="79" t="s">
        <v>100</v>
      </c>
      <c r="E995" s="79" t="s">
        <v>101</v>
      </c>
      <c r="F995" s="79" t="s">
        <v>102</v>
      </c>
      <c r="G995" s="79" t="s">
        <v>103</v>
      </c>
      <c r="H995" s="79" t="s">
        <v>104</v>
      </c>
      <c r="I995" s="79" t="s">
        <v>105</v>
      </c>
      <c r="J995" s="79" t="s">
        <v>106</v>
      </c>
      <c r="K995" s="221" t="s">
        <v>109</v>
      </c>
      <c r="L995" s="315"/>
      <c r="M995" s="308"/>
      <c r="N995" s="308"/>
      <c r="O995" s="308"/>
      <c r="P995" s="308"/>
      <c r="Q995" s="308"/>
      <c r="R995" s="308"/>
      <c r="S995" s="308"/>
      <c r="AN995" s="3"/>
      <c r="AO995" s="3"/>
    </row>
    <row r="996" spans="1:41" ht="15.75" customHeight="1" x14ac:dyDescent="0.25">
      <c r="A996" s="79">
        <v>1901</v>
      </c>
      <c r="B996" s="80">
        <v>79</v>
      </c>
      <c r="C996" s="80"/>
      <c r="D996" s="80"/>
      <c r="E996" s="80"/>
      <c r="F996" s="80"/>
      <c r="G996" s="80"/>
      <c r="H996" s="80"/>
      <c r="I996" s="80"/>
      <c r="J996" s="80"/>
      <c r="K996" s="223"/>
      <c r="L996" s="116"/>
      <c r="M996" s="232"/>
      <c r="N996" s="233"/>
      <c r="O996" s="234"/>
      <c r="P996" s="242"/>
      <c r="Q996" s="85">
        <f>B996</f>
        <v>79</v>
      </c>
      <c r="R996" s="243"/>
      <c r="S996" s="242"/>
      <c r="AN996" s="3"/>
      <c r="AO996" s="3"/>
    </row>
    <row r="997" spans="1:41" ht="15.75" customHeight="1" x14ac:dyDescent="0.25">
      <c r="A997" s="79">
        <v>1902</v>
      </c>
      <c r="B997" s="80"/>
      <c r="C997" s="80">
        <v>73</v>
      </c>
      <c r="D997" s="80"/>
      <c r="E997" s="80"/>
      <c r="F997" s="80"/>
      <c r="G997" s="80"/>
      <c r="H997" s="80"/>
      <c r="I997" s="80"/>
      <c r="J997" s="80"/>
      <c r="K997" s="223"/>
      <c r="L997" s="116"/>
      <c r="M997" s="235"/>
      <c r="N997" s="134"/>
      <c r="O997" s="236"/>
      <c r="P997" s="90">
        <f>IF(C997=0,"",C997/B996)</f>
        <v>0.92405063291139244</v>
      </c>
      <c r="Q997" s="91">
        <v>73</v>
      </c>
      <c r="R997" s="241">
        <f t="shared" ref="R997:R1004" si="134">IF(Q997=0,"",Q997/Q996)</f>
        <v>0.92405063291139244</v>
      </c>
      <c r="S997" s="241">
        <f t="shared" ref="S997:S1004" si="135">IF(Q997=0,"",100%-R997)</f>
        <v>7.5949367088607556E-2</v>
      </c>
      <c r="AN997" s="3"/>
      <c r="AO997" s="3"/>
    </row>
    <row r="998" spans="1:41" ht="15.75" customHeight="1" x14ac:dyDescent="0.25">
      <c r="A998" s="79">
        <v>2001</v>
      </c>
      <c r="B998" s="80"/>
      <c r="C998" s="80"/>
      <c r="D998" s="80">
        <v>67</v>
      </c>
      <c r="E998" s="80"/>
      <c r="F998" s="80"/>
      <c r="G998" s="80"/>
      <c r="H998" s="80"/>
      <c r="I998" s="80"/>
      <c r="J998" s="80"/>
      <c r="K998" s="223"/>
      <c r="L998" s="116"/>
      <c r="M998" s="235"/>
      <c r="N998" s="134"/>
      <c r="O998" s="236"/>
      <c r="P998" s="90">
        <f>IF(D998=0,"",D998/C997)</f>
        <v>0.9178082191780822</v>
      </c>
      <c r="Q998" s="91">
        <v>70</v>
      </c>
      <c r="R998" s="241">
        <f t="shared" si="134"/>
        <v>0.95890410958904104</v>
      </c>
      <c r="S998" s="241">
        <f t="shared" si="135"/>
        <v>4.1095890410958957E-2</v>
      </c>
      <c r="T998" s="93">
        <f>Q998/Q996</f>
        <v>0.88607594936708856</v>
      </c>
      <c r="AN998" s="3"/>
      <c r="AO998" s="3"/>
    </row>
    <row r="999" spans="1:41" ht="15.75" customHeight="1" x14ac:dyDescent="0.25">
      <c r="A999" s="79">
        <v>2002</v>
      </c>
      <c r="B999" s="80"/>
      <c r="C999" s="80"/>
      <c r="D999" s="80"/>
      <c r="E999" s="80">
        <v>66</v>
      </c>
      <c r="F999" s="80"/>
      <c r="G999" s="80"/>
      <c r="H999" s="80"/>
      <c r="I999" s="80"/>
      <c r="J999" s="80"/>
      <c r="K999" s="223"/>
      <c r="L999" s="116"/>
      <c r="M999" s="235"/>
      <c r="N999" s="134"/>
      <c r="O999" s="236"/>
      <c r="P999" s="90">
        <f>IF(E999=0,"",E999/D998)</f>
        <v>0.9850746268656716</v>
      </c>
      <c r="Q999" s="91">
        <v>70</v>
      </c>
      <c r="R999" s="241">
        <f t="shared" si="134"/>
        <v>1</v>
      </c>
      <c r="S999" s="241">
        <f t="shared" si="135"/>
        <v>0</v>
      </c>
      <c r="AN999" s="3"/>
      <c r="AO999" s="3"/>
    </row>
    <row r="1000" spans="1:41" ht="15.75" customHeight="1" x14ac:dyDescent="0.25">
      <c r="A1000" s="79">
        <v>2101</v>
      </c>
      <c r="B1000" s="80"/>
      <c r="C1000" s="80"/>
      <c r="D1000" s="80"/>
      <c r="E1000" s="80"/>
      <c r="F1000" s="80">
        <v>65</v>
      </c>
      <c r="G1000" s="80"/>
      <c r="H1000" s="80"/>
      <c r="I1000" s="80"/>
      <c r="J1000" s="80"/>
      <c r="K1000" s="223"/>
      <c r="L1000" s="116"/>
      <c r="M1000" s="235"/>
      <c r="N1000" s="134"/>
      <c r="O1000" s="236"/>
      <c r="P1000" s="90">
        <f>IF(F1000=0,"",F1000/E999)</f>
        <v>0.98484848484848486</v>
      </c>
      <c r="Q1000" s="91">
        <v>70</v>
      </c>
      <c r="R1000" s="241">
        <f t="shared" si="134"/>
        <v>1</v>
      </c>
      <c r="S1000" s="241">
        <f t="shared" si="135"/>
        <v>0</v>
      </c>
      <c r="AN1000" s="3"/>
      <c r="AO1000" s="3"/>
    </row>
    <row r="1001" spans="1:41" ht="15.75" customHeight="1" x14ac:dyDescent="0.25">
      <c r="A1001" s="79">
        <v>2102</v>
      </c>
      <c r="B1001" s="80"/>
      <c r="C1001" s="80"/>
      <c r="D1001" s="80"/>
      <c r="E1001" s="80"/>
      <c r="F1001" s="80"/>
      <c r="G1001" s="80">
        <v>65</v>
      </c>
      <c r="H1001" s="80"/>
      <c r="I1001" s="80"/>
      <c r="J1001" s="80"/>
      <c r="K1001" s="223"/>
      <c r="L1001" s="116"/>
      <c r="M1001" s="235"/>
      <c r="N1001" s="134"/>
      <c r="O1001" s="236"/>
      <c r="P1001" s="90">
        <f>IF(G1001=0,"",G1001/F1000)</f>
        <v>1</v>
      </c>
      <c r="Q1001" s="91">
        <v>70</v>
      </c>
      <c r="R1001" s="241">
        <f t="shared" si="134"/>
        <v>1</v>
      </c>
      <c r="S1001" s="241">
        <f t="shared" si="135"/>
        <v>0</v>
      </c>
      <c r="AN1001" s="3"/>
      <c r="AO1001" s="3"/>
    </row>
    <row r="1002" spans="1:41" ht="15.75" customHeight="1" x14ac:dyDescent="0.25">
      <c r="A1002" s="79">
        <v>2201</v>
      </c>
      <c r="B1002" s="80"/>
      <c r="C1002" s="80"/>
      <c r="D1002" s="80"/>
      <c r="E1002" s="80"/>
      <c r="F1002" s="80"/>
      <c r="G1002" s="80"/>
      <c r="H1002" s="80">
        <v>64</v>
      </c>
      <c r="I1002" s="80"/>
      <c r="J1002" s="80"/>
      <c r="K1002" s="223"/>
      <c r="L1002" s="116"/>
      <c r="M1002" s="235"/>
      <c r="N1002" s="134"/>
      <c r="O1002" s="236"/>
      <c r="P1002" s="90">
        <f>IF(H1002=0,"",H1002/G1001)</f>
        <v>0.98461538461538467</v>
      </c>
      <c r="Q1002" s="91">
        <v>69</v>
      </c>
      <c r="R1002" s="241">
        <f t="shared" si="134"/>
        <v>0.98571428571428577</v>
      </c>
      <c r="S1002" s="241">
        <f t="shared" si="135"/>
        <v>1.4285714285714235E-2</v>
      </c>
      <c r="AN1002" s="3"/>
      <c r="AO1002" s="3"/>
    </row>
    <row r="1003" spans="1:41" ht="15.75" customHeight="1" x14ac:dyDescent="0.25">
      <c r="A1003" s="79">
        <v>2202</v>
      </c>
      <c r="B1003" s="80"/>
      <c r="C1003" s="80"/>
      <c r="D1003" s="80"/>
      <c r="E1003" s="80"/>
      <c r="F1003" s="80"/>
      <c r="G1003" s="80"/>
      <c r="H1003" s="80"/>
      <c r="I1003" s="80">
        <v>64</v>
      </c>
      <c r="J1003" s="80"/>
      <c r="K1003" s="223"/>
      <c r="L1003" s="116"/>
      <c r="M1003" s="235"/>
      <c r="N1003" s="134"/>
      <c r="O1003" s="236"/>
      <c r="P1003" s="90">
        <f>IF(I1003=0,"",I1003/H1002)</f>
        <v>1</v>
      </c>
      <c r="Q1003" s="91">
        <v>67</v>
      </c>
      <c r="R1003" s="241">
        <f t="shared" si="134"/>
        <v>0.97101449275362317</v>
      </c>
      <c r="S1003" s="241">
        <f t="shared" si="135"/>
        <v>2.8985507246376829E-2</v>
      </c>
      <c r="AN1003" s="3"/>
      <c r="AO1003" s="3"/>
    </row>
    <row r="1004" spans="1:41" ht="15.75" customHeight="1" x14ac:dyDescent="0.25">
      <c r="A1004" s="79">
        <v>2301</v>
      </c>
      <c r="B1004" s="80"/>
      <c r="C1004" s="80"/>
      <c r="D1004" s="80"/>
      <c r="E1004" s="80"/>
      <c r="F1004" s="80"/>
      <c r="G1004" s="80"/>
      <c r="H1004" s="80"/>
      <c r="I1004" s="80"/>
      <c r="J1004" s="80">
        <v>64</v>
      </c>
      <c r="K1004" s="223"/>
      <c r="L1004" s="116">
        <v>53</v>
      </c>
      <c r="M1004" s="235"/>
      <c r="N1004" s="134"/>
      <c r="O1004" s="236"/>
      <c r="P1004" s="90">
        <f>IF(J1004=0,"",J1004/I1003)</f>
        <v>1</v>
      </c>
      <c r="Q1004" s="91">
        <v>67</v>
      </c>
      <c r="R1004" s="241">
        <f t="shared" si="134"/>
        <v>1</v>
      </c>
      <c r="S1004" s="241">
        <f t="shared" si="135"/>
        <v>0</v>
      </c>
      <c r="AN1004" s="3"/>
      <c r="AO1004" s="3"/>
    </row>
    <row r="1005" spans="1:41" ht="15.75" customHeight="1" x14ac:dyDescent="0.25">
      <c r="A1005" s="79">
        <v>2302</v>
      </c>
      <c r="B1005" s="80"/>
      <c r="C1005" s="80"/>
      <c r="D1005" s="80"/>
      <c r="E1005" s="80"/>
      <c r="F1005" s="80"/>
      <c r="G1005" s="80"/>
      <c r="H1005" s="80"/>
      <c r="I1005" s="80"/>
      <c r="J1005" s="80">
        <v>10</v>
      </c>
      <c r="K1005" s="223"/>
      <c r="L1005" s="116">
        <v>8</v>
      </c>
      <c r="M1005" s="235"/>
      <c r="N1005" s="134"/>
      <c r="O1005" s="134"/>
      <c r="P1005" s="246"/>
      <c r="Q1005" s="91">
        <v>13</v>
      </c>
      <c r="R1005" s="247"/>
      <c r="S1005" s="246"/>
      <c r="AN1005" s="3"/>
      <c r="AO1005" s="3"/>
    </row>
    <row r="1006" spans="1:41" ht="15.75" customHeight="1" x14ac:dyDescent="0.25">
      <c r="A1006" s="79">
        <v>2401</v>
      </c>
      <c r="B1006" s="80"/>
      <c r="C1006" s="80"/>
      <c r="D1006" s="80"/>
      <c r="E1006" s="80"/>
      <c r="F1006" s="80"/>
      <c r="G1006" s="80"/>
      <c r="H1006" s="80"/>
      <c r="I1006" s="80"/>
      <c r="J1006" s="80">
        <v>2</v>
      </c>
      <c r="K1006" s="223"/>
      <c r="L1006" s="116"/>
      <c r="M1006" s="235"/>
      <c r="N1006" s="134"/>
      <c r="O1006" s="237"/>
      <c r="P1006" s="246"/>
      <c r="Q1006" s="96">
        <v>2</v>
      </c>
      <c r="R1006" s="247"/>
      <c r="S1006" s="246"/>
      <c r="AN1006" s="3"/>
      <c r="AO1006" s="3"/>
    </row>
    <row r="1007" spans="1:41" ht="15.75" customHeight="1" x14ac:dyDescent="0.25">
      <c r="A1007" s="79">
        <v>2402</v>
      </c>
      <c r="B1007" s="80"/>
      <c r="C1007" s="80"/>
      <c r="D1007" s="80"/>
      <c r="E1007" s="80"/>
      <c r="F1007" s="80"/>
      <c r="G1007" s="80"/>
      <c r="H1007" s="80"/>
      <c r="I1007" s="80"/>
      <c r="J1007" s="80">
        <v>1</v>
      </c>
      <c r="K1007" s="223"/>
      <c r="L1007" s="189">
        <v>2</v>
      </c>
      <c r="M1007" s="235"/>
      <c r="N1007" s="134"/>
      <c r="O1007" s="237"/>
      <c r="P1007" s="246"/>
      <c r="Q1007" s="254">
        <v>1</v>
      </c>
      <c r="R1007" s="247"/>
      <c r="S1007" s="246"/>
      <c r="AN1007" s="3"/>
      <c r="AO1007" s="3"/>
    </row>
    <row r="1008" spans="1:41" ht="15.75" customHeight="1" x14ac:dyDescent="0.25">
      <c r="A1008" s="79">
        <v>2501</v>
      </c>
      <c r="B1008" s="80"/>
      <c r="C1008" s="80"/>
      <c r="D1008" s="80"/>
      <c r="E1008" s="80"/>
      <c r="F1008" s="80"/>
      <c r="G1008" s="80"/>
      <c r="H1008" s="80"/>
      <c r="I1008" s="80"/>
      <c r="J1008" s="80">
        <v>1</v>
      </c>
      <c r="K1008" s="223"/>
      <c r="L1008" s="116"/>
      <c r="M1008" s="235"/>
      <c r="N1008" s="134"/>
      <c r="O1008" s="237"/>
      <c r="P1008" s="248"/>
      <c r="Q1008" s="192">
        <v>1</v>
      </c>
      <c r="R1008" s="249"/>
      <c r="S1008" s="250"/>
      <c r="AN1008" s="3"/>
      <c r="AO1008" s="3"/>
    </row>
    <row r="1009" spans="1:41" ht="15.75" customHeight="1" x14ac:dyDescent="0.25">
      <c r="A1009" s="79">
        <v>2502</v>
      </c>
      <c r="B1009" s="80"/>
      <c r="C1009" s="80"/>
      <c r="D1009" s="80"/>
      <c r="E1009" s="80"/>
      <c r="F1009" s="80"/>
      <c r="G1009" s="80"/>
      <c r="H1009" s="80"/>
      <c r="I1009" s="80"/>
      <c r="J1009" s="80">
        <v>1</v>
      </c>
      <c r="K1009" s="223"/>
      <c r="L1009" s="116">
        <v>1</v>
      </c>
      <c r="M1009" s="235"/>
      <c r="N1009" s="134"/>
      <c r="O1009" s="237"/>
      <c r="P1009" s="228" t="s">
        <v>80</v>
      </c>
      <c r="Q1009" s="255">
        <v>55</v>
      </c>
      <c r="R1009" s="103">
        <f>L1012</f>
        <v>64</v>
      </c>
      <c r="S1009" s="230" t="s">
        <v>10</v>
      </c>
      <c r="AN1009" s="3"/>
      <c r="AO1009" s="3"/>
    </row>
    <row r="1010" spans="1:41" ht="15.75" customHeight="1" x14ac:dyDescent="0.25">
      <c r="A1010" s="79">
        <v>2601</v>
      </c>
      <c r="B1010" s="80"/>
      <c r="C1010" s="80"/>
      <c r="D1010" s="80"/>
      <c r="E1010" s="80"/>
      <c r="F1010" s="80"/>
      <c r="G1010" s="80"/>
      <c r="H1010" s="80"/>
      <c r="I1010" s="80"/>
      <c r="J1010" s="80"/>
      <c r="K1010" s="223"/>
      <c r="L1010" s="116"/>
      <c r="M1010" s="235"/>
      <c r="N1010" s="134"/>
      <c r="O1010" s="237"/>
      <c r="P1010" s="229" t="s">
        <v>81</v>
      </c>
      <c r="Q1010" s="104">
        <f>IF(Q1009/B996=0,"",Q1009/B996)</f>
        <v>0.69620253164556967</v>
      </c>
      <c r="R1010" s="105">
        <f>IF(Q1009/R1009=0,"",Q1009/R1009)</f>
        <v>0.859375</v>
      </c>
      <c r="S1010" s="231" t="s">
        <v>82</v>
      </c>
      <c r="AN1010" s="3"/>
      <c r="AO1010" s="3"/>
    </row>
    <row r="1011" spans="1:41" ht="15.75" customHeight="1" x14ac:dyDescent="0.25">
      <c r="A1011" s="79">
        <v>2602</v>
      </c>
      <c r="B1011" s="80"/>
      <c r="C1011" s="80"/>
      <c r="D1011" s="80"/>
      <c r="E1011" s="80"/>
      <c r="F1011" s="80"/>
      <c r="G1011" s="80"/>
      <c r="H1011" s="80"/>
      <c r="I1011" s="80"/>
      <c r="J1011" s="80"/>
      <c r="K1011" s="223"/>
      <c r="L1011" s="116"/>
      <c r="M1011" s="238"/>
      <c r="N1011" s="239"/>
      <c r="O1011" s="240"/>
      <c r="P1011" s="109"/>
      <c r="Q1011" s="110"/>
      <c r="R1011" s="110"/>
      <c r="S1011" s="111"/>
      <c r="AN1011" s="3"/>
      <c r="AO1011" s="3"/>
    </row>
    <row r="1012" spans="1:41" ht="18" customHeight="1" x14ac:dyDescent="0.25">
      <c r="A1012" s="33"/>
      <c r="B1012" s="327" t="s">
        <v>108</v>
      </c>
      <c r="C1012" s="327"/>
      <c r="D1012" s="327"/>
      <c r="E1012" s="327"/>
      <c r="F1012" s="327"/>
      <c r="G1012" s="327"/>
      <c r="H1012" s="327"/>
      <c r="I1012" s="327"/>
      <c r="J1012" s="327"/>
      <c r="K1012" s="327"/>
      <c r="L1012" s="112">
        <f>SUM(L1004:L1009)</f>
        <v>64</v>
      </c>
      <c r="M1012" s="113">
        <f>IF(L1004=0,"",L1004/B996)</f>
        <v>0.67088607594936711</v>
      </c>
      <c r="N1012" s="113">
        <f>IF(L1012=0,"",L1012/B996)</f>
        <v>0.810126582278481</v>
      </c>
      <c r="O1012" s="113">
        <f>IF(L1005=0,"",N1012-M1012)</f>
        <v>0.13924050632911389</v>
      </c>
      <c r="P1012" s="5"/>
      <c r="Q1012" s="25"/>
      <c r="R1012" s="24"/>
      <c r="S1012" s="5"/>
      <c r="AN1012" s="3"/>
      <c r="AO1012" s="3"/>
    </row>
    <row r="1013" spans="1:41" ht="12.75" customHeight="1" x14ac:dyDescent="0.2">
      <c r="M1013" s="5"/>
      <c r="N1013" s="5"/>
      <c r="P1013" s="5"/>
      <c r="Q1013" s="6"/>
      <c r="R1013" s="6"/>
      <c r="S1013" s="5"/>
      <c r="AN1013" s="3"/>
      <c r="AO1013" s="3"/>
    </row>
    <row r="1014" spans="1:41" ht="12.75" customHeight="1" x14ac:dyDescent="0.2">
      <c r="M1014" s="5"/>
      <c r="N1014" s="5"/>
      <c r="P1014" s="5"/>
      <c r="Q1014" s="6"/>
      <c r="R1014" s="6"/>
      <c r="S1014" s="5"/>
      <c r="AN1014" s="3"/>
      <c r="AO1014" s="3"/>
    </row>
    <row r="1015" spans="1:41" ht="26.25" customHeight="1" x14ac:dyDescent="0.4">
      <c r="A1015" s="205"/>
      <c r="B1015" s="318" t="s">
        <v>96</v>
      </c>
      <c r="C1015" s="318"/>
      <c r="D1015" s="318"/>
      <c r="E1015" s="318"/>
      <c r="F1015" s="318"/>
      <c r="G1015" s="318"/>
      <c r="H1015" s="318"/>
      <c r="I1015" s="318"/>
      <c r="J1015" s="318"/>
      <c r="K1015" s="318"/>
      <c r="L1015" s="201" t="s">
        <v>116</v>
      </c>
      <c r="M1015" s="5"/>
      <c r="N1015" s="5"/>
      <c r="O1015" s="25"/>
      <c r="P1015" s="5"/>
      <c r="Q1015" s="25"/>
      <c r="R1015" s="25"/>
      <c r="S1015" s="25"/>
      <c r="AN1015" s="3"/>
      <c r="AO1015" s="3"/>
    </row>
    <row r="1016" spans="1:41" ht="20.25" customHeight="1" x14ac:dyDescent="0.2">
      <c r="A1016" s="309" t="s">
        <v>9</v>
      </c>
      <c r="B1016" s="311" t="s">
        <v>97</v>
      </c>
      <c r="C1016" s="312"/>
      <c r="D1016" s="312"/>
      <c r="E1016" s="312"/>
      <c r="F1016" s="312"/>
      <c r="G1016" s="312"/>
      <c r="H1016" s="312"/>
      <c r="I1016" s="312"/>
      <c r="J1016" s="312"/>
      <c r="K1016" s="313"/>
      <c r="L1016" s="314" t="s">
        <v>10</v>
      </c>
      <c r="M1016" s="307" t="s">
        <v>2</v>
      </c>
      <c r="N1016" s="307" t="s">
        <v>3</v>
      </c>
      <c r="O1016" s="316" t="s">
        <v>4</v>
      </c>
      <c r="P1016" s="307" t="s">
        <v>5</v>
      </c>
      <c r="Q1016" s="317" t="s">
        <v>6</v>
      </c>
      <c r="R1016" s="317" t="s">
        <v>7</v>
      </c>
      <c r="S1016" s="307" t="s">
        <v>8</v>
      </c>
      <c r="AN1016" s="3"/>
      <c r="AO1016" s="3"/>
    </row>
    <row r="1017" spans="1:41" ht="15.75" customHeight="1" x14ac:dyDescent="0.25">
      <c r="A1017" s="310"/>
      <c r="B1017" s="79" t="s">
        <v>98</v>
      </c>
      <c r="C1017" s="79" t="s">
        <v>99</v>
      </c>
      <c r="D1017" s="79" t="s">
        <v>100</v>
      </c>
      <c r="E1017" s="79" t="s">
        <v>101</v>
      </c>
      <c r="F1017" s="79" t="s">
        <v>102</v>
      </c>
      <c r="G1017" s="79" t="s">
        <v>103</v>
      </c>
      <c r="H1017" s="79" t="s">
        <v>104</v>
      </c>
      <c r="I1017" s="79" t="s">
        <v>105</v>
      </c>
      <c r="J1017" s="79" t="s">
        <v>106</v>
      </c>
      <c r="K1017" s="221" t="s">
        <v>109</v>
      </c>
      <c r="L1017" s="315"/>
      <c r="M1017" s="308"/>
      <c r="N1017" s="308"/>
      <c r="O1017" s="308"/>
      <c r="P1017" s="308"/>
      <c r="Q1017" s="308"/>
      <c r="R1017" s="308"/>
      <c r="S1017" s="308"/>
      <c r="AN1017" s="3"/>
      <c r="AO1017" s="3"/>
    </row>
    <row r="1018" spans="1:41" ht="15.75" customHeight="1" x14ac:dyDescent="0.25">
      <c r="A1018" s="79">
        <v>1902</v>
      </c>
      <c r="B1018" s="80">
        <v>83</v>
      </c>
      <c r="C1018" s="80"/>
      <c r="D1018" s="80"/>
      <c r="E1018" s="80"/>
      <c r="F1018" s="80"/>
      <c r="G1018" s="80"/>
      <c r="H1018" s="80"/>
      <c r="I1018" s="80"/>
      <c r="J1018" s="80"/>
      <c r="K1018" s="223"/>
      <c r="L1018" s="116"/>
      <c r="M1018" s="232"/>
      <c r="N1018" s="233"/>
      <c r="O1018" s="234"/>
      <c r="P1018" s="242"/>
      <c r="Q1018" s="85">
        <f>B1018</f>
        <v>83</v>
      </c>
      <c r="R1018" s="243"/>
      <c r="S1018" s="242"/>
      <c r="AN1018" s="3"/>
      <c r="AO1018" s="3"/>
    </row>
    <row r="1019" spans="1:41" ht="15.75" customHeight="1" x14ac:dyDescent="0.25">
      <c r="A1019" s="79">
        <v>2001</v>
      </c>
      <c r="B1019" s="80"/>
      <c r="C1019" s="80">
        <v>74</v>
      </c>
      <c r="D1019" s="80"/>
      <c r="E1019" s="80"/>
      <c r="F1019" s="80"/>
      <c r="G1019" s="80"/>
      <c r="H1019" s="80"/>
      <c r="I1019" s="80"/>
      <c r="J1019" s="80"/>
      <c r="K1019" s="223"/>
      <c r="L1019" s="116"/>
      <c r="M1019" s="235"/>
      <c r="N1019" s="134"/>
      <c r="O1019" s="236"/>
      <c r="P1019" s="90">
        <f>IF(C1019=0,"",C1019/B1018)</f>
        <v>0.89156626506024095</v>
      </c>
      <c r="Q1019" s="91">
        <v>75</v>
      </c>
      <c r="R1019" s="241">
        <f t="shared" ref="R1019:R1026" si="136">IF(Q1019=0,"",Q1019/Q1018)</f>
        <v>0.90361445783132532</v>
      </c>
      <c r="S1019" s="241">
        <f t="shared" ref="S1019:S1026" si="137">IF(Q1019=0,"",100%-R1019)</f>
        <v>9.6385542168674676E-2</v>
      </c>
      <c r="AN1019" s="3"/>
      <c r="AO1019" s="3"/>
    </row>
    <row r="1020" spans="1:41" ht="15.75" customHeight="1" x14ac:dyDescent="0.25">
      <c r="A1020" s="79">
        <v>2002</v>
      </c>
      <c r="B1020" s="80"/>
      <c r="C1020" s="80"/>
      <c r="D1020" s="80">
        <v>73</v>
      </c>
      <c r="E1020" s="80"/>
      <c r="F1020" s="80"/>
      <c r="G1020" s="80"/>
      <c r="H1020" s="80"/>
      <c r="I1020" s="80"/>
      <c r="J1020" s="80"/>
      <c r="K1020" s="223"/>
      <c r="L1020" s="116"/>
      <c r="M1020" s="235"/>
      <c r="N1020" s="134"/>
      <c r="O1020" s="236"/>
      <c r="P1020" s="90">
        <f>IF(D1020=0,"",D1020/C1019)</f>
        <v>0.98648648648648651</v>
      </c>
      <c r="Q1020" s="91">
        <v>75</v>
      </c>
      <c r="R1020" s="241">
        <f t="shared" si="136"/>
        <v>1</v>
      </c>
      <c r="S1020" s="241">
        <f t="shared" si="137"/>
        <v>0</v>
      </c>
      <c r="T1020" s="93">
        <f>Q1020/Q1018</f>
        <v>0.90361445783132532</v>
      </c>
      <c r="AN1020" s="3"/>
      <c r="AO1020" s="3"/>
    </row>
    <row r="1021" spans="1:41" ht="15.75" customHeight="1" x14ac:dyDescent="0.25">
      <c r="A1021" s="79">
        <v>2101</v>
      </c>
      <c r="B1021" s="80"/>
      <c r="C1021" s="80"/>
      <c r="D1021" s="80"/>
      <c r="E1021" s="80">
        <v>73</v>
      </c>
      <c r="F1021" s="80"/>
      <c r="G1021" s="80"/>
      <c r="H1021" s="80"/>
      <c r="I1021" s="80"/>
      <c r="J1021" s="80"/>
      <c r="K1021" s="223"/>
      <c r="L1021" s="116"/>
      <c r="M1021" s="235"/>
      <c r="N1021" s="134"/>
      <c r="O1021" s="236"/>
      <c r="P1021" s="90">
        <f>IF(E1021=0,"",E1021/D1020)</f>
        <v>1</v>
      </c>
      <c r="Q1021" s="91">
        <v>74</v>
      </c>
      <c r="R1021" s="241">
        <f t="shared" si="136"/>
        <v>0.98666666666666669</v>
      </c>
      <c r="S1021" s="241">
        <f t="shared" si="137"/>
        <v>1.3333333333333308E-2</v>
      </c>
      <c r="AN1021" s="3"/>
      <c r="AO1021" s="3"/>
    </row>
    <row r="1022" spans="1:41" ht="15.75" customHeight="1" x14ac:dyDescent="0.25">
      <c r="A1022" s="79">
        <v>2102</v>
      </c>
      <c r="B1022" s="80"/>
      <c r="C1022" s="80"/>
      <c r="D1022" s="80"/>
      <c r="E1022" s="80"/>
      <c r="F1022" s="80">
        <v>73</v>
      </c>
      <c r="G1022" s="80"/>
      <c r="H1022" s="80"/>
      <c r="I1022" s="80"/>
      <c r="J1022" s="80"/>
      <c r="K1022" s="223"/>
      <c r="L1022" s="116"/>
      <c r="M1022" s="235"/>
      <c r="N1022" s="134"/>
      <c r="O1022" s="236"/>
      <c r="P1022" s="90">
        <f>IF(F1022=0,"",F1022/E1021)</f>
        <v>1</v>
      </c>
      <c r="Q1022" s="91">
        <v>74</v>
      </c>
      <c r="R1022" s="241">
        <f t="shared" si="136"/>
        <v>1</v>
      </c>
      <c r="S1022" s="241">
        <f t="shared" si="137"/>
        <v>0</v>
      </c>
      <c r="AN1022" s="3"/>
      <c r="AO1022" s="3"/>
    </row>
    <row r="1023" spans="1:41" ht="15.75" customHeight="1" x14ac:dyDescent="0.25">
      <c r="A1023" s="79">
        <v>2201</v>
      </c>
      <c r="B1023" s="80"/>
      <c r="C1023" s="80"/>
      <c r="D1023" s="80"/>
      <c r="E1023" s="80"/>
      <c r="F1023" s="80"/>
      <c r="G1023" s="80">
        <v>72</v>
      </c>
      <c r="H1023" s="80"/>
      <c r="I1023" s="80"/>
      <c r="J1023" s="80"/>
      <c r="K1023" s="223"/>
      <c r="L1023" s="116"/>
      <c r="M1023" s="235"/>
      <c r="N1023" s="134"/>
      <c r="O1023" s="236"/>
      <c r="P1023" s="90">
        <f>IF(G1023=0,"",G1023/F1022)</f>
        <v>0.98630136986301364</v>
      </c>
      <c r="Q1023" s="91">
        <v>73</v>
      </c>
      <c r="R1023" s="241">
        <f t="shared" si="136"/>
        <v>0.98648648648648651</v>
      </c>
      <c r="S1023" s="241">
        <f t="shared" si="137"/>
        <v>1.3513513513513487E-2</v>
      </c>
      <c r="AN1023" s="3"/>
      <c r="AO1023" s="3"/>
    </row>
    <row r="1024" spans="1:41" ht="15.75" customHeight="1" x14ac:dyDescent="0.25">
      <c r="A1024" s="79">
        <v>2202</v>
      </c>
      <c r="B1024" s="80"/>
      <c r="C1024" s="80"/>
      <c r="D1024" s="80"/>
      <c r="E1024" s="80"/>
      <c r="F1024" s="80"/>
      <c r="G1024" s="80"/>
      <c r="H1024" s="80">
        <v>71</v>
      </c>
      <c r="I1024" s="80"/>
      <c r="J1024" s="80"/>
      <c r="K1024" s="223"/>
      <c r="L1024" s="116"/>
      <c r="M1024" s="235"/>
      <c r="N1024" s="134"/>
      <c r="O1024" s="236"/>
      <c r="P1024" s="90">
        <f>IF(H1024=0,"",H1024/G1023)</f>
        <v>0.98611111111111116</v>
      </c>
      <c r="Q1024" s="91">
        <v>72</v>
      </c>
      <c r="R1024" s="241">
        <f t="shared" si="136"/>
        <v>0.98630136986301364</v>
      </c>
      <c r="S1024" s="241">
        <f t="shared" si="137"/>
        <v>1.3698630136986356E-2</v>
      </c>
      <c r="AN1024" s="3"/>
      <c r="AO1024" s="3"/>
    </row>
    <row r="1025" spans="1:41" ht="15.75" customHeight="1" x14ac:dyDescent="0.25">
      <c r="A1025" s="79">
        <v>2301</v>
      </c>
      <c r="B1025" s="80"/>
      <c r="C1025" s="80"/>
      <c r="D1025" s="80"/>
      <c r="E1025" s="80"/>
      <c r="F1025" s="80"/>
      <c r="G1025" s="80"/>
      <c r="H1025" s="80"/>
      <c r="I1025" s="80">
        <v>70</v>
      </c>
      <c r="J1025" s="80"/>
      <c r="K1025" s="223"/>
      <c r="L1025" s="116"/>
      <c r="M1025" s="235"/>
      <c r="N1025" s="134"/>
      <c r="O1025" s="236"/>
      <c r="P1025" s="90">
        <f>IF(I1025=0,"",I1025/H1024)</f>
        <v>0.9859154929577465</v>
      </c>
      <c r="Q1025" s="91">
        <v>72</v>
      </c>
      <c r="R1025" s="241">
        <f t="shared" si="136"/>
        <v>1</v>
      </c>
      <c r="S1025" s="241">
        <f t="shared" si="137"/>
        <v>0</v>
      </c>
      <c r="AN1025" s="3"/>
      <c r="AO1025" s="3"/>
    </row>
    <row r="1026" spans="1:41" ht="15.75" customHeight="1" x14ac:dyDescent="0.25">
      <c r="A1026" s="79">
        <v>2302</v>
      </c>
      <c r="B1026" s="80"/>
      <c r="C1026" s="80"/>
      <c r="D1026" s="80"/>
      <c r="E1026" s="80"/>
      <c r="F1026" s="80"/>
      <c r="G1026" s="80"/>
      <c r="H1026" s="80"/>
      <c r="I1026" s="80"/>
      <c r="J1026" s="80">
        <v>68</v>
      </c>
      <c r="K1026" s="223"/>
      <c r="L1026" s="116">
        <v>62</v>
      </c>
      <c r="M1026" s="235"/>
      <c r="N1026" s="134"/>
      <c r="O1026" s="236"/>
      <c r="P1026" s="90">
        <f>IF(J1026=0,"",J1026/I1025)</f>
        <v>0.97142857142857142</v>
      </c>
      <c r="Q1026" s="91">
        <v>72</v>
      </c>
      <c r="R1026" s="241">
        <f t="shared" si="136"/>
        <v>1</v>
      </c>
      <c r="S1026" s="241">
        <f t="shared" si="137"/>
        <v>0</v>
      </c>
      <c r="AN1026" s="3"/>
      <c r="AO1026" s="3"/>
    </row>
    <row r="1027" spans="1:41" ht="15.75" customHeight="1" x14ac:dyDescent="0.25">
      <c r="A1027" s="79">
        <v>2401</v>
      </c>
      <c r="B1027" s="80"/>
      <c r="C1027" s="80"/>
      <c r="D1027" s="80"/>
      <c r="E1027" s="80"/>
      <c r="F1027" s="80"/>
      <c r="G1027" s="80"/>
      <c r="H1027" s="80"/>
      <c r="I1027" s="80"/>
      <c r="J1027" s="80">
        <v>8</v>
      </c>
      <c r="K1027" s="223"/>
      <c r="L1027" s="116">
        <v>4</v>
      </c>
      <c r="M1027" s="235"/>
      <c r="N1027" s="134"/>
      <c r="O1027" s="134"/>
      <c r="P1027" s="246"/>
      <c r="Q1027" s="91">
        <v>9</v>
      </c>
      <c r="R1027" s="247"/>
      <c r="S1027" s="246"/>
      <c r="AN1027" s="3"/>
      <c r="AO1027" s="3"/>
    </row>
    <row r="1028" spans="1:41" ht="15.75" customHeight="1" x14ac:dyDescent="0.25">
      <c r="A1028" s="79">
        <v>2402</v>
      </c>
      <c r="B1028" s="80"/>
      <c r="C1028" s="80"/>
      <c r="D1028" s="80"/>
      <c r="E1028" s="80"/>
      <c r="F1028" s="80"/>
      <c r="G1028" s="80"/>
      <c r="H1028" s="80"/>
      <c r="I1028" s="80"/>
      <c r="J1028" s="80">
        <v>4</v>
      </c>
      <c r="K1028" s="223"/>
      <c r="L1028" s="116">
        <v>3</v>
      </c>
      <c r="M1028" s="235"/>
      <c r="N1028" s="134"/>
      <c r="O1028" s="237"/>
      <c r="P1028" s="246"/>
      <c r="Q1028" s="96">
        <v>6</v>
      </c>
      <c r="R1028" s="247"/>
      <c r="S1028" s="246"/>
      <c r="AN1028" s="3"/>
      <c r="AO1028" s="3"/>
    </row>
    <row r="1029" spans="1:41" ht="15.75" customHeight="1" x14ac:dyDescent="0.25">
      <c r="A1029" s="79">
        <v>2501</v>
      </c>
      <c r="B1029" s="80"/>
      <c r="C1029" s="80"/>
      <c r="D1029" s="80"/>
      <c r="E1029" s="80"/>
      <c r="F1029" s="80"/>
      <c r="G1029" s="80"/>
      <c r="H1029" s="80"/>
      <c r="I1029" s="80"/>
      <c r="J1029" s="80">
        <v>1</v>
      </c>
      <c r="K1029" s="223"/>
      <c r="L1029" s="116">
        <v>2</v>
      </c>
      <c r="M1029" s="235"/>
      <c r="N1029" s="134"/>
      <c r="O1029" s="237"/>
      <c r="P1029" s="246"/>
      <c r="Q1029" s="96">
        <v>1</v>
      </c>
      <c r="R1029" s="247"/>
      <c r="S1029" s="246"/>
      <c r="AN1029" s="3"/>
      <c r="AO1029" s="3"/>
    </row>
    <row r="1030" spans="1:41" ht="15.75" customHeight="1" x14ac:dyDescent="0.25">
      <c r="A1030" s="79">
        <v>2502</v>
      </c>
      <c r="B1030" s="80"/>
      <c r="C1030" s="80"/>
      <c r="D1030" s="80"/>
      <c r="E1030" s="80"/>
      <c r="F1030" s="80"/>
      <c r="G1030" s="80"/>
      <c r="H1030" s="80"/>
      <c r="I1030" s="80"/>
      <c r="J1030" s="80">
        <v>1</v>
      </c>
      <c r="K1030" s="223"/>
      <c r="L1030" s="116"/>
      <c r="M1030" s="235"/>
      <c r="N1030" s="134"/>
      <c r="O1030" s="237"/>
      <c r="P1030" s="248"/>
      <c r="Q1030" s="251"/>
      <c r="R1030" s="249"/>
      <c r="S1030" s="250"/>
      <c r="AN1030" s="3"/>
      <c r="AO1030" s="3"/>
    </row>
    <row r="1031" spans="1:41" ht="15.75" customHeight="1" x14ac:dyDescent="0.25">
      <c r="A1031" s="79">
        <v>2601</v>
      </c>
      <c r="B1031" s="80"/>
      <c r="C1031" s="80"/>
      <c r="D1031" s="80"/>
      <c r="E1031" s="80"/>
      <c r="F1031" s="80"/>
      <c r="G1031" s="80"/>
      <c r="H1031" s="80"/>
      <c r="I1031" s="80"/>
      <c r="J1031" s="80"/>
      <c r="K1031" s="223"/>
      <c r="L1031" s="116"/>
      <c r="M1031" s="235"/>
      <c r="N1031" s="134"/>
      <c r="O1031" s="237"/>
      <c r="P1031" s="228" t="s">
        <v>80</v>
      </c>
      <c r="Q1031" s="102">
        <v>44</v>
      </c>
      <c r="R1031" s="103">
        <f>L1034</f>
        <v>71</v>
      </c>
      <c r="S1031" s="230" t="s">
        <v>10</v>
      </c>
      <c r="AN1031" s="3"/>
      <c r="AO1031" s="3"/>
    </row>
    <row r="1032" spans="1:41" ht="15.75" customHeight="1" x14ac:dyDescent="0.25">
      <c r="A1032" s="79">
        <v>2602</v>
      </c>
      <c r="B1032" s="80"/>
      <c r="C1032" s="80"/>
      <c r="D1032" s="80"/>
      <c r="E1032" s="80"/>
      <c r="F1032" s="80"/>
      <c r="G1032" s="80"/>
      <c r="H1032" s="80"/>
      <c r="I1032" s="80"/>
      <c r="J1032" s="80"/>
      <c r="K1032" s="223"/>
      <c r="L1032" s="116"/>
      <c r="M1032" s="235"/>
      <c r="N1032" s="134"/>
      <c r="O1032" s="237"/>
      <c r="P1032" s="229" t="s">
        <v>81</v>
      </c>
      <c r="Q1032" s="104">
        <f>IF(Q1031/B1018=0,"",Q1031/B1018)</f>
        <v>0.53012048192771088</v>
      </c>
      <c r="R1032" s="105">
        <f>IF(Q1031/R1031=0,"",Q1031/R1031)</f>
        <v>0.61971830985915488</v>
      </c>
      <c r="S1032" s="231" t="s">
        <v>82</v>
      </c>
      <c r="AN1032" s="3"/>
      <c r="AO1032" s="3"/>
    </row>
    <row r="1033" spans="1:41" ht="15.75" customHeight="1" x14ac:dyDescent="0.25">
      <c r="A1033" s="79">
        <v>2701</v>
      </c>
      <c r="B1033" s="80"/>
      <c r="C1033" s="80"/>
      <c r="D1033" s="80"/>
      <c r="E1033" s="80"/>
      <c r="F1033" s="80"/>
      <c r="G1033" s="80"/>
      <c r="H1033" s="80"/>
      <c r="I1033" s="80"/>
      <c r="J1033" s="80"/>
      <c r="K1033" s="223"/>
      <c r="L1033" s="116"/>
      <c r="M1033" s="238"/>
      <c r="N1033" s="239"/>
      <c r="O1033" s="240"/>
      <c r="P1033" s="109"/>
      <c r="Q1033" s="110"/>
      <c r="R1033" s="110"/>
      <c r="S1033" s="111"/>
      <c r="AN1033" s="3"/>
      <c r="AO1033" s="3"/>
    </row>
    <row r="1034" spans="1:41" ht="18" customHeight="1" x14ac:dyDescent="0.25">
      <c r="A1034" s="33"/>
      <c r="B1034" s="327" t="s">
        <v>108</v>
      </c>
      <c r="C1034" s="327"/>
      <c r="D1034" s="327"/>
      <c r="E1034" s="327"/>
      <c r="F1034" s="327"/>
      <c r="G1034" s="327"/>
      <c r="H1034" s="327"/>
      <c r="I1034" s="327"/>
      <c r="J1034" s="327"/>
      <c r="K1034" s="327"/>
      <c r="L1034" s="112">
        <f>SUM(L1026:L1030)</f>
        <v>71</v>
      </c>
      <c r="M1034" s="113">
        <f>IF(L1026=0,"",L1026/B1018)</f>
        <v>0.74698795180722888</v>
      </c>
      <c r="N1034" s="113">
        <f>IF(L1034=0,"",L1034/B1018)</f>
        <v>0.85542168674698793</v>
      </c>
      <c r="O1034" s="113">
        <f>IF(L1026=0,"",N1034-M1034)</f>
        <v>0.10843373493975905</v>
      </c>
      <c r="P1034" s="5"/>
      <c r="Q1034" s="25"/>
      <c r="R1034" s="24"/>
      <c r="S1034" s="5"/>
      <c r="AN1034" s="3"/>
      <c r="AO1034" s="3"/>
    </row>
    <row r="1035" spans="1:41" ht="12.75" customHeight="1" x14ac:dyDescent="0.2">
      <c r="M1035" s="5"/>
      <c r="N1035" s="5"/>
      <c r="P1035" s="5"/>
      <c r="Q1035" s="6"/>
      <c r="R1035" s="6"/>
      <c r="S1035" s="5"/>
      <c r="AN1035" s="3"/>
      <c r="AO1035" s="3"/>
    </row>
    <row r="1036" spans="1:41" ht="12.75" customHeight="1" x14ac:dyDescent="0.2">
      <c r="M1036" s="5"/>
      <c r="N1036" s="5"/>
      <c r="P1036" s="5"/>
      <c r="Q1036" s="6"/>
      <c r="R1036" s="6"/>
      <c r="S1036" s="5"/>
      <c r="AN1036" s="3"/>
      <c r="AO1036" s="3"/>
    </row>
    <row r="1037" spans="1:41" ht="26.25" customHeight="1" x14ac:dyDescent="0.4">
      <c r="A1037" s="205"/>
      <c r="B1037" s="318" t="s">
        <v>96</v>
      </c>
      <c r="C1037" s="318"/>
      <c r="D1037" s="318"/>
      <c r="E1037" s="318"/>
      <c r="F1037" s="318"/>
      <c r="G1037" s="318"/>
      <c r="H1037" s="318"/>
      <c r="I1037" s="318"/>
      <c r="J1037" s="318"/>
      <c r="K1037" s="318"/>
      <c r="L1037" s="201" t="s">
        <v>117</v>
      </c>
      <c r="M1037" s="5"/>
      <c r="N1037" s="5"/>
      <c r="O1037" s="25"/>
      <c r="P1037" s="5"/>
      <c r="Q1037" s="25"/>
      <c r="R1037" s="25"/>
      <c r="S1037" s="25"/>
      <c r="AN1037" s="3"/>
      <c r="AO1037" s="3"/>
    </row>
    <row r="1038" spans="1:41" ht="20.25" customHeight="1" x14ac:dyDescent="0.2">
      <c r="A1038" s="309" t="s">
        <v>9</v>
      </c>
      <c r="B1038" s="311" t="s">
        <v>97</v>
      </c>
      <c r="C1038" s="312"/>
      <c r="D1038" s="312"/>
      <c r="E1038" s="312"/>
      <c r="F1038" s="312"/>
      <c r="G1038" s="312"/>
      <c r="H1038" s="312"/>
      <c r="I1038" s="312"/>
      <c r="J1038" s="312"/>
      <c r="K1038" s="313"/>
      <c r="L1038" s="314" t="s">
        <v>10</v>
      </c>
      <c r="M1038" s="307" t="s">
        <v>2</v>
      </c>
      <c r="N1038" s="307" t="s">
        <v>3</v>
      </c>
      <c r="O1038" s="316" t="s">
        <v>4</v>
      </c>
      <c r="P1038" s="307" t="s">
        <v>5</v>
      </c>
      <c r="Q1038" s="317" t="s">
        <v>6</v>
      </c>
      <c r="R1038" s="317" t="s">
        <v>7</v>
      </c>
      <c r="S1038" s="307" t="s">
        <v>8</v>
      </c>
      <c r="AN1038" s="3"/>
      <c r="AO1038" s="3"/>
    </row>
    <row r="1039" spans="1:41" ht="15.75" customHeight="1" x14ac:dyDescent="0.25">
      <c r="A1039" s="310"/>
      <c r="B1039" s="79" t="s">
        <v>98</v>
      </c>
      <c r="C1039" s="79" t="s">
        <v>99</v>
      </c>
      <c r="D1039" s="79" t="s">
        <v>100</v>
      </c>
      <c r="E1039" s="79" t="s">
        <v>101</v>
      </c>
      <c r="F1039" s="79" t="s">
        <v>102</v>
      </c>
      <c r="G1039" s="79" t="s">
        <v>103</v>
      </c>
      <c r="H1039" s="79" t="s">
        <v>104</v>
      </c>
      <c r="I1039" s="79" t="s">
        <v>105</v>
      </c>
      <c r="J1039" s="79" t="s">
        <v>106</v>
      </c>
      <c r="K1039" s="221" t="s">
        <v>109</v>
      </c>
      <c r="L1039" s="315"/>
      <c r="M1039" s="308"/>
      <c r="N1039" s="308"/>
      <c r="O1039" s="308"/>
      <c r="P1039" s="308"/>
      <c r="Q1039" s="308"/>
      <c r="R1039" s="308"/>
      <c r="S1039" s="308"/>
      <c r="AN1039" s="3"/>
      <c r="AO1039" s="3"/>
    </row>
    <row r="1040" spans="1:41" ht="15.75" customHeight="1" x14ac:dyDescent="0.25">
      <c r="A1040" s="79">
        <v>2001</v>
      </c>
      <c r="B1040" s="80">
        <v>84</v>
      </c>
      <c r="C1040" s="80"/>
      <c r="D1040" s="80"/>
      <c r="E1040" s="80"/>
      <c r="F1040" s="80"/>
      <c r="G1040" s="80"/>
      <c r="H1040" s="80"/>
      <c r="I1040" s="80"/>
      <c r="J1040" s="80"/>
      <c r="K1040" s="223"/>
      <c r="L1040" s="116"/>
      <c r="M1040" s="232"/>
      <c r="N1040" s="233"/>
      <c r="O1040" s="234"/>
      <c r="P1040" s="242"/>
      <c r="Q1040" s="85">
        <f>B1040</f>
        <v>84</v>
      </c>
      <c r="R1040" s="243"/>
      <c r="S1040" s="242"/>
      <c r="AN1040" s="3"/>
      <c r="AO1040" s="3"/>
    </row>
    <row r="1041" spans="1:41" ht="15.75" customHeight="1" x14ac:dyDescent="0.25">
      <c r="A1041" s="79">
        <v>2002</v>
      </c>
      <c r="B1041" s="80"/>
      <c r="C1041" s="80">
        <v>76</v>
      </c>
      <c r="D1041" s="80"/>
      <c r="E1041" s="80"/>
      <c r="F1041" s="80"/>
      <c r="G1041" s="80"/>
      <c r="H1041" s="80"/>
      <c r="I1041" s="80"/>
      <c r="J1041" s="80"/>
      <c r="K1041" s="223"/>
      <c r="L1041" s="116"/>
      <c r="M1041" s="235"/>
      <c r="N1041" s="134"/>
      <c r="O1041" s="236"/>
      <c r="P1041" s="90">
        <f>IF(C1041=0,"",C1041/B1040)</f>
        <v>0.90476190476190477</v>
      </c>
      <c r="Q1041" s="91">
        <v>76</v>
      </c>
      <c r="R1041" s="241">
        <f t="shared" ref="R1041:R1048" si="138">IF(Q1041=0,"",Q1041/Q1040)</f>
        <v>0.90476190476190477</v>
      </c>
      <c r="S1041" s="241">
        <f t="shared" ref="S1041:S1048" si="139">IF(Q1041=0,"",100%-R1041)</f>
        <v>9.5238095238095233E-2</v>
      </c>
      <c r="AN1041" s="3"/>
      <c r="AO1041" s="3"/>
    </row>
    <row r="1042" spans="1:41" ht="15.75" customHeight="1" x14ac:dyDescent="0.25">
      <c r="A1042" s="79">
        <v>2101</v>
      </c>
      <c r="B1042" s="80"/>
      <c r="C1042" s="80"/>
      <c r="D1042" s="80">
        <v>74</v>
      </c>
      <c r="E1042" s="80"/>
      <c r="F1042" s="80"/>
      <c r="G1042" s="80"/>
      <c r="H1042" s="80"/>
      <c r="I1042" s="80"/>
      <c r="J1042" s="80"/>
      <c r="K1042" s="223"/>
      <c r="L1042" s="116"/>
      <c r="M1042" s="235"/>
      <c r="N1042" s="134"/>
      <c r="O1042" s="236"/>
      <c r="P1042" s="90">
        <f>IF(D1042=0,"",D1042/C1041)</f>
        <v>0.97368421052631582</v>
      </c>
      <c r="Q1042" s="91">
        <v>75</v>
      </c>
      <c r="R1042" s="241">
        <f t="shared" si="138"/>
        <v>0.98684210526315785</v>
      </c>
      <c r="S1042" s="241">
        <f t="shared" si="139"/>
        <v>1.3157894736842146E-2</v>
      </c>
      <c r="T1042" s="93">
        <f>Q1042/Q1040</f>
        <v>0.8928571428571429</v>
      </c>
      <c r="AN1042" s="3"/>
      <c r="AO1042" s="3"/>
    </row>
    <row r="1043" spans="1:41" ht="15.75" customHeight="1" x14ac:dyDescent="0.25">
      <c r="A1043" s="79">
        <v>2102</v>
      </c>
      <c r="B1043" s="80"/>
      <c r="C1043" s="80"/>
      <c r="D1043" s="80"/>
      <c r="E1043" s="80">
        <v>70</v>
      </c>
      <c r="F1043" s="80"/>
      <c r="G1043" s="80"/>
      <c r="H1043" s="80"/>
      <c r="I1043" s="80"/>
      <c r="J1043" s="80"/>
      <c r="K1043" s="223"/>
      <c r="L1043" s="116"/>
      <c r="M1043" s="235"/>
      <c r="N1043" s="134"/>
      <c r="O1043" s="236"/>
      <c r="P1043" s="90">
        <f>IF(E1043=0,"",E1043/D1042)</f>
        <v>0.94594594594594594</v>
      </c>
      <c r="Q1043" s="91">
        <v>73</v>
      </c>
      <c r="R1043" s="241">
        <f t="shared" si="138"/>
        <v>0.97333333333333338</v>
      </c>
      <c r="S1043" s="241">
        <f t="shared" si="139"/>
        <v>2.6666666666666616E-2</v>
      </c>
      <c r="AN1043" s="3"/>
      <c r="AO1043" s="3"/>
    </row>
    <row r="1044" spans="1:41" ht="15.75" customHeight="1" x14ac:dyDescent="0.25">
      <c r="A1044" s="79">
        <v>2201</v>
      </c>
      <c r="B1044" s="80"/>
      <c r="C1044" s="80"/>
      <c r="D1044" s="80"/>
      <c r="E1044" s="80"/>
      <c r="F1044" s="80">
        <v>68</v>
      </c>
      <c r="G1044" s="80"/>
      <c r="H1044" s="80"/>
      <c r="I1044" s="80"/>
      <c r="J1044" s="80"/>
      <c r="K1044" s="223"/>
      <c r="L1044" s="116"/>
      <c r="M1044" s="235"/>
      <c r="N1044" s="134"/>
      <c r="O1044" s="236"/>
      <c r="P1044" s="90">
        <f>IF(F1044=0,"",F1044/E1043)</f>
        <v>0.97142857142857142</v>
      </c>
      <c r="Q1044" s="91">
        <v>73</v>
      </c>
      <c r="R1044" s="241">
        <f t="shared" si="138"/>
        <v>1</v>
      </c>
      <c r="S1044" s="241">
        <f t="shared" si="139"/>
        <v>0</v>
      </c>
      <c r="AN1044" s="3"/>
      <c r="AO1044" s="3"/>
    </row>
    <row r="1045" spans="1:41" ht="15.75" customHeight="1" x14ac:dyDescent="0.25">
      <c r="A1045" s="79">
        <v>2202</v>
      </c>
      <c r="B1045" s="80"/>
      <c r="C1045" s="80"/>
      <c r="D1045" s="80"/>
      <c r="E1045" s="80"/>
      <c r="F1045" s="80"/>
      <c r="G1045" s="80">
        <v>67</v>
      </c>
      <c r="H1045" s="80"/>
      <c r="I1045" s="80"/>
      <c r="J1045" s="80"/>
      <c r="K1045" s="223"/>
      <c r="L1045" s="116"/>
      <c r="M1045" s="235"/>
      <c r="N1045" s="134"/>
      <c r="O1045" s="236"/>
      <c r="P1045" s="90">
        <f>IF(G1045=0,"",G1045/F1044)</f>
        <v>0.98529411764705888</v>
      </c>
      <c r="Q1045" s="91">
        <v>73</v>
      </c>
      <c r="R1045" s="241">
        <f t="shared" si="138"/>
        <v>1</v>
      </c>
      <c r="S1045" s="241">
        <f t="shared" si="139"/>
        <v>0</v>
      </c>
      <c r="AN1045" s="3"/>
      <c r="AO1045" s="3"/>
    </row>
    <row r="1046" spans="1:41" ht="15.75" customHeight="1" x14ac:dyDescent="0.25">
      <c r="A1046" s="79">
        <v>2301</v>
      </c>
      <c r="B1046" s="80"/>
      <c r="C1046" s="80"/>
      <c r="D1046" s="80"/>
      <c r="E1046" s="80"/>
      <c r="F1046" s="80"/>
      <c r="G1046" s="80"/>
      <c r="H1046" s="80">
        <v>67</v>
      </c>
      <c r="I1046" s="80"/>
      <c r="J1046" s="80"/>
      <c r="K1046" s="223"/>
      <c r="L1046" s="116"/>
      <c r="M1046" s="235"/>
      <c r="N1046" s="134"/>
      <c r="O1046" s="236"/>
      <c r="P1046" s="90">
        <f>IF(H1046=0,"",H1046/G1045)</f>
        <v>1</v>
      </c>
      <c r="Q1046" s="91">
        <v>73</v>
      </c>
      <c r="R1046" s="241">
        <f t="shared" si="138"/>
        <v>1</v>
      </c>
      <c r="S1046" s="241">
        <f t="shared" si="139"/>
        <v>0</v>
      </c>
      <c r="AN1046" s="3"/>
      <c r="AO1046" s="3"/>
    </row>
    <row r="1047" spans="1:41" ht="15.75" customHeight="1" x14ac:dyDescent="0.25">
      <c r="A1047" s="79">
        <v>2302</v>
      </c>
      <c r="B1047" s="80"/>
      <c r="C1047" s="80"/>
      <c r="D1047" s="80"/>
      <c r="E1047" s="80"/>
      <c r="F1047" s="80"/>
      <c r="G1047" s="80"/>
      <c r="H1047" s="80"/>
      <c r="I1047" s="80">
        <v>67</v>
      </c>
      <c r="J1047" s="80"/>
      <c r="K1047" s="223"/>
      <c r="L1047" s="116"/>
      <c r="M1047" s="235"/>
      <c r="N1047" s="134"/>
      <c r="O1047" s="236"/>
      <c r="P1047" s="90">
        <f>IF(I1047=0,"",I1047/H1046)</f>
        <v>1</v>
      </c>
      <c r="Q1047" s="91">
        <v>73</v>
      </c>
      <c r="R1047" s="241">
        <f t="shared" si="138"/>
        <v>1</v>
      </c>
      <c r="S1047" s="241">
        <f t="shared" si="139"/>
        <v>0</v>
      </c>
      <c r="AN1047" s="3"/>
      <c r="AO1047" s="3"/>
    </row>
    <row r="1048" spans="1:41" ht="15.75" customHeight="1" x14ac:dyDescent="0.25">
      <c r="A1048" s="79">
        <v>2401</v>
      </c>
      <c r="B1048" s="80"/>
      <c r="C1048" s="80"/>
      <c r="D1048" s="80"/>
      <c r="E1048" s="80"/>
      <c r="F1048" s="80"/>
      <c r="G1048" s="80"/>
      <c r="H1048" s="80"/>
      <c r="I1048" s="80"/>
      <c r="J1048" s="80">
        <v>66</v>
      </c>
      <c r="K1048" s="223"/>
      <c r="L1048" s="116">
        <v>50</v>
      </c>
      <c r="M1048" s="235"/>
      <c r="N1048" s="134"/>
      <c r="O1048" s="236"/>
      <c r="P1048" s="90">
        <f>IF(J1048=0,"",J1048/I1047)</f>
        <v>0.9850746268656716</v>
      </c>
      <c r="Q1048" s="91">
        <v>72</v>
      </c>
      <c r="R1048" s="241">
        <f t="shared" si="138"/>
        <v>0.98630136986301364</v>
      </c>
      <c r="S1048" s="241">
        <f t="shared" si="139"/>
        <v>1.3698630136986356E-2</v>
      </c>
      <c r="AN1048" s="3"/>
      <c r="AO1048" s="3"/>
    </row>
    <row r="1049" spans="1:41" ht="15.75" customHeight="1" x14ac:dyDescent="0.25">
      <c r="A1049" s="79">
        <v>2402</v>
      </c>
      <c r="B1049" s="80"/>
      <c r="C1049" s="80"/>
      <c r="D1049" s="80"/>
      <c r="E1049" s="80"/>
      <c r="F1049" s="80"/>
      <c r="G1049" s="80"/>
      <c r="H1049" s="80"/>
      <c r="I1049" s="80"/>
      <c r="J1049" s="80">
        <v>12</v>
      </c>
      <c r="K1049" s="223"/>
      <c r="L1049" s="116">
        <v>7</v>
      </c>
      <c r="M1049" s="235"/>
      <c r="N1049" s="134"/>
      <c r="O1049" s="134"/>
      <c r="P1049" s="134"/>
      <c r="Q1049" s="91">
        <v>15</v>
      </c>
      <c r="R1049" s="247"/>
      <c r="S1049" s="246"/>
      <c r="AN1049" s="3"/>
      <c r="AO1049" s="3"/>
    </row>
    <row r="1050" spans="1:41" ht="15.75" customHeight="1" x14ac:dyDescent="0.25">
      <c r="A1050" s="79">
        <v>2501</v>
      </c>
      <c r="B1050" s="80"/>
      <c r="C1050" s="80"/>
      <c r="D1050" s="80"/>
      <c r="E1050" s="80"/>
      <c r="F1050" s="80"/>
      <c r="G1050" s="80"/>
      <c r="H1050" s="80"/>
      <c r="I1050" s="80"/>
      <c r="J1050" s="80">
        <v>3</v>
      </c>
      <c r="K1050" s="223"/>
      <c r="L1050" s="116">
        <v>3</v>
      </c>
      <c r="M1050" s="235"/>
      <c r="N1050" s="134"/>
      <c r="O1050" s="237"/>
      <c r="P1050" s="246"/>
      <c r="Q1050" s="96">
        <v>5</v>
      </c>
      <c r="R1050" s="247"/>
      <c r="S1050" s="246"/>
      <c r="AN1050" s="3"/>
      <c r="AO1050" s="3"/>
    </row>
    <row r="1051" spans="1:41" ht="15.75" customHeight="1" x14ac:dyDescent="0.25">
      <c r="A1051" s="79">
        <v>2502</v>
      </c>
      <c r="B1051" s="80"/>
      <c r="C1051" s="80"/>
      <c r="D1051" s="80"/>
      <c r="E1051" s="80"/>
      <c r="F1051" s="80"/>
      <c r="G1051" s="80"/>
      <c r="H1051" s="80"/>
      <c r="I1051" s="80"/>
      <c r="J1051" s="80">
        <v>1</v>
      </c>
      <c r="K1051" s="223"/>
      <c r="L1051" s="116">
        <v>1</v>
      </c>
      <c r="M1051" s="235"/>
      <c r="N1051" s="134"/>
      <c r="O1051" s="237"/>
      <c r="P1051" s="246"/>
      <c r="Q1051" s="96">
        <v>2</v>
      </c>
      <c r="R1051" s="247"/>
      <c r="S1051" s="246"/>
      <c r="AN1051" s="3"/>
      <c r="AO1051" s="3"/>
    </row>
    <row r="1052" spans="1:41" ht="15.75" customHeight="1" x14ac:dyDescent="0.25">
      <c r="A1052" s="79">
        <v>2601</v>
      </c>
      <c r="B1052" s="80"/>
      <c r="C1052" s="80"/>
      <c r="D1052" s="80"/>
      <c r="E1052" s="80"/>
      <c r="F1052" s="80"/>
      <c r="G1052" s="80"/>
      <c r="H1052" s="80"/>
      <c r="I1052" s="80"/>
      <c r="J1052" s="80"/>
      <c r="K1052" s="223"/>
      <c r="L1052" s="116"/>
      <c r="M1052" s="235"/>
      <c r="N1052" s="134"/>
      <c r="O1052" s="237"/>
      <c r="P1052" s="248"/>
      <c r="Q1052" s="251"/>
      <c r="R1052" s="249"/>
      <c r="S1052" s="250"/>
      <c r="AN1052" s="3"/>
      <c r="AO1052" s="3"/>
    </row>
    <row r="1053" spans="1:41" ht="15.75" customHeight="1" x14ac:dyDescent="0.25">
      <c r="A1053" s="79">
        <v>2602</v>
      </c>
      <c r="B1053" s="80"/>
      <c r="C1053" s="80"/>
      <c r="D1053" s="80"/>
      <c r="E1053" s="80"/>
      <c r="F1053" s="80"/>
      <c r="G1053" s="80"/>
      <c r="H1053" s="80"/>
      <c r="I1053" s="80"/>
      <c r="J1053" s="80"/>
      <c r="K1053" s="223"/>
      <c r="L1053" s="116"/>
      <c r="M1053" s="235"/>
      <c r="N1053" s="134"/>
      <c r="O1053" s="237"/>
      <c r="P1053" s="228" t="s">
        <v>80</v>
      </c>
      <c r="Q1053" s="102">
        <v>26</v>
      </c>
      <c r="R1053" s="103">
        <f>L1056</f>
        <v>61</v>
      </c>
      <c r="S1053" s="230" t="s">
        <v>10</v>
      </c>
      <c r="AN1053" s="3"/>
      <c r="AO1053" s="3"/>
    </row>
    <row r="1054" spans="1:41" ht="15.75" customHeight="1" x14ac:dyDescent="0.25">
      <c r="A1054" s="79">
        <v>2701</v>
      </c>
      <c r="B1054" s="80"/>
      <c r="C1054" s="80"/>
      <c r="D1054" s="80"/>
      <c r="E1054" s="80"/>
      <c r="F1054" s="80"/>
      <c r="G1054" s="80"/>
      <c r="H1054" s="80"/>
      <c r="I1054" s="80"/>
      <c r="J1054" s="80"/>
      <c r="K1054" s="223"/>
      <c r="L1054" s="116"/>
      <c r="M1054" s="235"/>
      <c r="N1054" s="134"/>
      <c r="O1054" s="237"/>
      <c r="P1054" s="229" t="s">
        <v>81</v>
      </c>
      <c r="Q1054" s="104">
        <f>IF(Q1053/B1040=0,"",Q1053/B1040)</f>
        <v>0.30952380952380953</v>
      </c>
      <c r="R1054" s="105">
        <f>IF(Q1053/R1053=0,"",Q1053/R1053)</f>
        <v>0.42622950819672129</v>
      </c>
      <c r="S1054" s="231" t="s">
        <v>82</v>
      </c>
      <c r="AN1054" s="3"/>
      <c r="AO1054" s="3"/>
    </row>
    <row r="1055" spans="1:41" ht="15.75" customHeight="1" x14ac:dyDescent="0.25">
      <c r="A1055" s="79">
        <v>2702</v>
      </c>
      <c r="B1055" s="80"/>
      <c r="C1055" s="80"/>
      <c r="D1055" s="80"/>
      <c r="E1055" s="80"/>
      <c r="F1055" s="80"/>
      <c r="G1055" s="80"/>
      <c r="H1055" s="80"/>
      <c r="I1055" s="80"/>
      <c r="J1055" s="80"/>
      <c r="K1055" s="223"/>
      <c r="L1055" s="116"/>
      <c r="M1055" s="238"/>
      <c r="N1055" s="239"/>
      <c r="O1055" s="240"/>
      <c r="P1055" s="109"/>
      <c r="Q1055" s="110"/>
      <c r="R1055" s="110"/>
      <c r="S1055" s="111"/>
      <c r="AN1055" s="3"/>
      <c r="AO1055" s="3"/>
    </row>
    <row r="1056" spans="1:41" ht="18" customHeight="1" x14ac:dyDescent="0.25">
      <c r="A1056" s="33"/>
      <c r="B1056" s="327" t="s">
        <v>108</v>
      </c>
      <c r="C1056" s="327"/>
      <c r="D1056" s="327"/>
      <c r="E1056" s="327"/>
      <c r="F1056" s="327"/>
      <c r="G1056" s="327"/>
      <c r="H1056" s="327"/>
      <c r="I1056" s="327"/>
      <c r="J1056" s="327"/>
      <c r="K1056" s="327"/>
      <c r="L1056" s="112">
        <f>SUM(L1048:L1052)</f>
        <v>61</v>
      </c>
      <c r="M1056" s="113">
        <f>IF(L1048=0,"",L1048/B1040)</f>
        <v>0.59523809523809523</v>
      </c>
      <c r="N1056" s="113">
        <f>IF(L1056=0,"",L1056/B1040)</f>
        <v>0.72619047619047616</v>
      </c>
      <c r="O1056" s="113">
        <f>IF(L1049=0,"",N1056-M1056)</f>
        <v>0.13095238095238093</v>
      </c>
      <c r="P1056" s="5"/>
      <c r="Q1056" s="25"/>
      <c r="R1056" s="24"/>
      <c r="S1056" s="5"/>
      <c r="AN1056" s="3"/>
      <c r="AO1056" s="3"/>
    </row>
    <row r="1057" spans="1:41" ht="12.75" customHeight="1" x14ac:dyDescent="0.2">
      <c r="M1057" s="5"/>
      <c r="N1057" s="5"/>
      <c r="P1057" s="5"/>
      <c r="Q1057" s="6"/>
      <c r="R1057" s="6"/>
      <c r="S1057" s="5"/>
      <c r="AN1057" s="3"/>
      <c r="AO1057" s="3"/>
    </row>
    <row r="1058" spans="1:41" ht="12.75" customHeight="1" x14ac:dyDescent="0.2">
      <c r="M1058" s="5"/>
      <c r="N1058" s="5"/>
      <c r="P1058" s="5"/>
      <c r="Q1058" s="6"/>
      <c r="R1058" s="6"/>
      <c r="S1058" s="5"/>
      <c r="AN1058" s="3"/>
      <c r="AO1058" s="3"/>
    </row>
    <row r="1059" spans="1:41" ht="26.25" customHeight="1" x14ac:dyDescent="0.4">
      <c r="A1059" s="205"/>
      <c r="B1059" s="318" t="s">
        <v>96</v>
      </c>
      <c r="C1059" s="318"/>
      <c r="D1059" s="318"/>
      <c r="E1059" s="318"/>
      <c r="F1059" s="318"/>
      <c r="G1059" s="318"/>
      <c r="H1059" s="318"/>
      <c r="I1059" s="318"/>
      <c r="J1059" s="318"/>
      <c r="K1059" s="318"/>
      <c r="L1059" s="201" t="s">
        <v>118</v>
      </c>
      <c r="M1059" s="5"/>
      <c r="N1059" s="5"/>
      <c r="O1059" s="25"/>
      <c r="P1059" s="5"/>
      <c r="Q1059" s="25"/>
      <c r="R1059" s="25"/>
      <c r="S1059" s="25"/>
      <c r="AN1059" s="3"/>
      <c r="AO1059" s="3"/>
    </row>
    <row r="1060" spans="1:41" ht="20.25" customHeight="1" x14ac:dyDescent="0.2">
      <c r="A1060" s="309" t="s">
        <v>9</v>
      </c>
      <c r="B1060" s="311" t="s">
        <v>97</v>
      </c>
      <c r="C1060" s="312"/>
      <c r="D1060" s="312"/>
      <c r="E1060" s="312"/>
      <c r="F1060" s="312"/>
      <c r="G1060" s="312"/>
      <c r="H1060" s="312"/>
      <c r="I1060" s="312"/>
      <c r="J1060" s="312"/>
      <c r="K1060" s="313"/>
      <c r="L1060" s="314" t="s">
        <v>10</v>
      </c>
      <c r="M1060" s="307" t="s">
        <v>2</v>
      </c>
      <c r="N1060" s="307" t="s">
        <v>3</v>
      </c>
      <c r="O1060" s="316" t="s">
        <v>4</v>
      </c>
      <c r="P1060" s="307" t="s">
        <v>5</v>
      </c>
      <c r="Q1060" s="317" t="s">
        <v>6</v>
      </c>
      <c r="R1060" s="317" t="s">
        <v>7</v>
      </c>
      <c r="S1060" s="307" t="s">
        <v>8</v>
      </c>
      <c r="AN1060" s="3"/>
      <c r="AO1060" s="3"/>
    </row>
    <row r="1061" spans="1:41" ht="15.75" customHeight="1" x14ac:dyDescent="0.25">
      <c r="A1061" s="310"/>
      <c r="B1061" s="79" t="s">
        <v>98</v>
      </c>
      <c r="C1061" s="79" t="s">
        <v>99</v>
      </c>
      <c r="D1061" s="79" t="s">
        <v>100</v>
      </c>
      <c r="E1061" s="79" t="s">
        <v>101</v>
      </c>
      <c r="F1061" s="79" t="s">
        <v>102</v>
      </c>
      <c r="G1061" s="79" t="s">
        <v>103</v>
      </c>
      <c r="H1061" s="79" t="s">
        <v>104</v>
      </c>
      <c r="I1061" s="79" t="s">
        <v>105</v>
      </c>
      <c r="J1061" s="79" t="s">
        <v>106</v>
      </c>
      <c r="K1061" s="221" t="s">
        <v>109</v>
      </c>
      <c r="L1061" s="315"/>
      <c r="M1061" s="308"/>
      <c r="N1061" s="308"/>
      <c r="O1061" s="308"/>
      <c r="P1061" s="308"/>
      <c r="Q1061" s="308"/>
      <c r="R1061" s="308"/>
      <c r="S1061" s="308"/>
      <c r="AN1061" s="3"/>
      <c r="AO1061" s="3"/>
    </row>
    <row r="1062" spans="1:41" ht="15.75" customHeight="1" x14ac:dyDescent="0.25">
      <c r="A1062" s="79">
        <v>2002</v>
      </c>
      <c r="B1062" s="80">
        <v>83</v>
      </c>
      <c r="C1062" s="80"/>
      <c r="D1062" s="80"/>
      <c r="E1062" s="80"/>
      <c r="F1062" s="80"/>
      <c r="G1062" s="80"/>
      <c r="H1062" s="80"/>
      <c r="I1062" s="80"/>
      <c r="J1062" s="80"/>
      <c r="K1062" s="223"/>
      <c r="L1062" s="116"/>
      <c r="M1062" s="232"/>
      <c r="N1062" s="233"/>
      <c r="O1062" s="234"/>
      <c r="P1062" s="242"/>
      <c r="Q1062" s="85">
        <f>B1062</f>
        <v>83</v>
      </c>
      <c r="R1062" s="243"/>
      <c r="S1062" s="242"/>
      <c r="AN1062" s="3"/>
      <c r="AO1062" s="3"/>
    </row>
    <row r="1063" spans="1:41" ht="15.75" customHeight="1" x14ac:dyDescent="0.25">
      <c r="A1063" s="79">
        <v>2101</v>
      </c>
      <c r="B1063" s="80"/>
      <c r="C1063" s="80">
        <v>70</v>
      </c>
      <c r="D1063" s="80"/>
      <c r="E1063" s="80"/>
      <c r="F1063" s="80"/>
      <c r="G1063" s="80"/>
      <c r="H1063" s="80"/>
      <c r="I1063" s="80"/>
      <c r="J1063" s="80"/>
      <c r="K1063" s="223"/>
      <c r="L1063" s="116"/>
      <c r="M1063" s="235"/>
      <c r="N1063" s="134"/>
      <c r="O1063" s="236"/>
      <c r="P1063" s="90">
        <f>IF(C1063=0,"",C1063/B1062)</f>
        <v>0.84337349397590367</v>
      </c>
      <c r="Q1063" s="91">
        <v>70</v>
      </c>
      <c r="R1063" s="241">
        <f t="shared" ref="R1063:R1070" si="140">IF(Q1063=0,"",Q1063/Q1062)</f>
        <v>0.84337349397590367</v>
      </c>
      <c r="S1063" s="241">
        <f t="shared" ref="S1063:S1070" si="141">IF(Q1063=0,"",100%-R1063)</f>
        <v>0.15662650602409633</v>
      </c>
      <c r="AN1063" s="3"/>
      <c r="AO1063" s="3"/>
    </row>
    <row r="1064" spans="1:41" ht="15.75" customHeight="1" x14ac:dyDescent="0.25">
      <c r="A1064" s="79">
        <v>2102</v>
      </c>
      <c r="B1064" s="80"/>
      <c r="C1064" s="80"/>
      <c r="D1064" s="80">
        <v>65</v>
      </c>
      <c r="E1064" s="80"/>
      <c r="F1064" s="80"/>
      <c r="G1064" s="80"/>
      <c r="H1064" s="80"/>
      <c r="I1064" s="80"/>
      <c r="J1064" s="80"/>
      <c r="K1064" s="223"/>
      <c r="L1064" s="116"/>
      <c r="M1064" s="235"/>
      <c r="N1064" s="134"/>
      <c r="O1064" s="236"/>
      <c r="P1064" s="90">
        <f>IF(D1064=0,"",D1064/C1063)</f>
        <v>0.9285714285714286</v>
      </c>
      <c r="Q1064" s="91">
        <v>66</v>
      </c>
      <c r="R1064" s="241">
        <f t="shared" si="140"/>
        <v>0.94285714285714284</v>
      </c>
      <c r="S1064" s="241">
        <f t="shared" si="141"/>
        <v>5.7142857142857162E-2</v>
      </c>
      <c r="T1064" s="93">
        <f>Q1064/Q1062</f>
        <v>0.79518072289156627</v>
      </c>
      <c r="AN1064" s="3"/>
      <c r="AO1064" s="3"/>
    </row>
    <row r="1065" spans="1:41" ht="15.75" customHeight="1" x14ac:dyDescent="0.25">
      <c r="A1065" s="79">
        <v>2201</v>
      </c>
      <c r="B1065" s="80"/>
      <c r="C1065" s="80"/>
      <c r="D1065" s="80"/>
      <c r="E1065" s="80">
        <v>63</v>
      </c>
      <c r="F1065" s="80"/>
      <c r="G1065" s="80"/>
      <c r="H1065" s="80"/>
      <c r="I1065" s="80"/>
      <c r="J1065" s="80"/>
      <c r="K1065" s="223"/>
      <c r="L1065" s="116"/>
      <c r="M1065" s="235"/>
      <c r="N1065" s="134"/>
      <c r="O1065" s="236"/>
      <c r="P1065" s="90">
        <f>IF(E1065=0,"",E1065/D1064)</f>
        <v>0.96923076923076923</v>
      </c>
      <c r="Q1065" s="91">
        <v>64</v>
      </c>
      <c r="R1065" s="241">
        <f t="shared" si="140"/>
        <v>0.96969696969696972</v>
      </c>
      <c r="S1065" s="241">
        <f t="shared" si="141"/>
        <v>3.0303030303030276E-2</v>
      </c>
      <c r="AN1065" s="3"/>
      <c r="AO1065" s="3"/>
    </row>
    <row r="1066" spans="1:41" ht="15.75" customHeight="1" x14ac:dyDescent="0.25">
      <c r="A1066" s="79">
        <v>2202</v>
      </c>
      <c r="B1066" s="80"/>
      <c r="C1066" s="80"/>
      <c r="D1066" s="80"/>
      <c r="E1066" s="80"/>
      <c r="F1066" s="80">
        <v>61</v>
      </c>
      <c r="G1066" s="80"/>
      <c r="H1066" s="80"/>
      <c r="I1066" s="80"/>
      <c r="J1066" s="80"/>
      <c r="K1066" s="223"/>
      <c r="L1066" s="116"/>
      <c r="M1066" s="235"/>
      <c r="N1066" s="134"/>
      <c r="O1066" s="236"/>
      <c r="P1066" s="90">
        <f>IF(F1066=0,"",F1066/E1065)</f>
        <v>0.96825396825396826</v>
      </c>
      <c r="Q1066" s="91">
        <v>63</v>
      </c>
      <c r="R1066" s="241">
        <f t="shared" si="140"/>
        <v>0.984375</v>
      </c>
      <c r="S1066" s="241">
        <f t="shared" si="141"/>
        <v>1.5625E-2</v>
      </c>
      <c r="AN1066" s="3"/>
      <c r="AO1066" s="3"/>
    </row>
    <row r="1067" spans="1:41" ht="15.75" customHeight="1" x14ac:dyDescent="0.25">
      <c r="A1067" s="79">
        <v>2301</v>
      </c>
      <c r="B1067" s="80"/>
      <c r="C1067" s="80"/>
      <c r="D1067" s="80"/>
      <c r="E1067" s="80"/>
      <c r="F1067" s="80"/>
      <c r="G1067" s="80">
        <v>61</v>
      </c>
      <c r="H1067" s="80"/>
      <c r="I1067" s="80"/>
      <c r="J1067" s="80"/>
      <c r="K1067" s="223"/>
      <c r="L1067" s="116"/>
      <c r="M1067" s="235"/>
      <c r="N1067" s="134"/>
      <c r="O1067" s="236"/>
      <c r="P1067" s="90">
        <f>IF(G1067=0,"",G1067/F1066)</f>
        <v>1</v>
      </c>
      <c r="Q1067" s="91">
        <v>63</v>
      </c>
      <c r="R1067" s="241">
        <f t="shared" si="140"/>
        <v>1</v>
      </c>
      <c r="S1067" s="241">
        <f t="shared" si="141"/>
        <v>0</v>
      </c>
      <c r="AN1067" s="3"/>
      <c r="AO1067" s="3"/>
    </row>
    <row r="1068" spans="1:41" ht="15.75" customHeight="1" x14ac:dyDescent="0.25">
      <c r="A1068" s="79">
        <v>2302</v>
      </c>
      <c r="B1068" s="80"/>
      <c r="C1068" s="80"/>
      <c r="D1068" s="80"/>
      <c r="E1068" s="80"/>
      <c r="F1068" s="80"/>
      <c r="G1068" s="80"/>
      <c r="H1068" s="80">
        <v>60</v>
      </c>
      <c r="I1068" s="80"/>
      <c r="J1068" s="80"/>
      <c r="K1068" s="223"/>
      <c r="L1068" s="116"/>
      <c r="M1068" s="235"/>
      <c r="N1068" s="134"/>
      <c r="O1068" s="236"/>
      <c r="P1068" s="90">
        <f>IF(H1068=0,"",H1068/G1067)</f>
        <v>0.98360655737704916</v>
      </c>
      <c r="Q1068" s="91">
        <v>62</v>
      </c>
      <c r="R1068" s="241">
        <f t="shared" si="140"/>
        <v>0.98412698412698407</v>
      </c>
      <c r="S1068" s="241">
        <f t="shared" si="141"/>
        <v>1.5873015873015928E-2</v>
      </c>
      <c r="AN1068" s="3"/>
      <c r="AO1068" s="3"/>
    </row>
    <row r="1069" spans="1:41" ht="15.75" customHeight="1" x14ac:dyDescent="0.25">
      <c r="A1069" s="79">
        <v>2401</v>
      </c>
      <c r="B1069" s="80"/>
      <c r="C1069" s="80"/>
      <c r="D1069" s="80"/>
      <c r="E1069" s="80"/>
      <c r="F1069" s="80"/>
      <c r="G1069" s="80"/>
      <c r="H1069" s="80"/>
      <c r="I1069" s="80">
        <v>58</v>
      </c>
      <c r="J1069" s="80"/>
      <c r="K1069" s="223"/>
      <c r="L1069" s="116"/>
      <c r="M1069" s="235"/>
      <c r="N1069" s="134"/>
      <c r="O1069" s="236"/>
      <c r="P1069" s="90">
        <f>IF(I1069=0,"",I1069/H1068)</f>
        <v>0.96666666666666667</v>
      </c>
      <c r="Q1069" s="91">
        <v>60</v>
      </c>
      <c r="R1069" s="241">
        <f t="shared" si="140"/>
        <v>0.967741935483871</v>
      </c>
      <c r="S1069" s="241">
        <f t="shared" si="141"/>
        <v>3.2258064516129004E-2</v>
      </c>
      <c r="AN1069" s="3"/>
      <c r="AO1069" s="3"/>
    </row>
    <row r="1070" spans="1:41" ht="15.75" customHeight="1" x14ac:dyDescent="0.25">
      <c r="A1070" s="79">
        <v>2402</v>
      </c>
      <c r="B1070" s="80"/>
      <c r="C1070" s="80"/>
      <c r="D1070" s="80"/>
      <c r="E1070" s="80"/>
      <c r="F1070" s="80"/>
      <c r="G1070" s="80"/>
      <c r="H1070" s="80"/>
      <c r="I1070" s="80"/>
      <c r="J1070" s="80">
        <v>54</v>
      </c>
      <c r="K1070" s="223"/>
      <c r="L1070" s="116">
        <v>46</v>
      </c>
      <c r="M1070" s="235"/>
      <c r="N1070" s="134"/>
      <c r="O1070" s="236"/>
      <c r="P1070" s="90">
        <f>IF(J1070=0,"",J1070/I1069)</f>
        <v>0.93103448275862066</v>
      </c>
      <c r="Q1070" s="91">
        <v>58</v>
      </c>
      <c r="R1070" s="241">
        <f t="shared" si="140"/>
        <v>0.96666666666666667</v>
      </c>
      <c r="S1070" s="241">
        <f t="shared" si="141"/>
        <v>3.3333333333333326E-2</v>
      </c>
      <c r="AN1070" s="3"/>
      <c r="AO1070" s="3"/>
    </row>
    <row r="1071" spans="1:41" ht="15.75" customHeight="1" x14ac:dyDescent="0.25">
      <c r="A1071" s="79">
        <v>2501</v>
      </c>
      <c r="B1071" s="80"/>
      <c r="C1071" s="80"/>
      <c r="D1071" s="80"/>
      <c r="E1071" s="80"/>
      <c r="F1071" s="80"/>
      <c r="G1071" s="80"/>
      <c r="H1071" s="80"/>
      <c r="I1071" s="80"/>
      <c r="J1071" s="80">
        <v>14</v>
      </c>
      <c r="K1071" s="223"/>
      <c r="L1071" s="116">
        <v>14</v>
      </c>
      <c r="M1071" s="235"/>
      <c r="N1071" s="134"/>
      <c r="O1071" s="134"/>
      <c r="P1071" s="134"/>
      <c r="Q1071" s="191">
        <v>14</v>
      </c>
      <c r="R1071" s="247"/>
      <c r="S1071" s="246"/>
      <c r="AN1071" s="3"/>
      <c r="AO1071" s="3"/>
    </row>
    <row r="1072" spans="1:41" ht="15.75" customHeight="1" x14ac:dyDescent="0.25">
      <c r="A1072" s="79">
        <v>2502</v>
      </c>
      <c r="B1072" s="80"/>
      <c r="C1072" s="80"/>
      <c r="D1072" s="80"/>
      <c r="E1072" s="80"/>
      <c r="F1072" s="80"/>
      <c r="G1072" s="80"/>
      <c r="H1072" s="80"/>
      <c r="I1072" s="80"/>
      <c r="J1072" s="80">
        <v>1</v>
      </c>
      <c r="K1072" s="223"/>
      <c r="L1072" s="116">
        <v>1</v>
      </c>
      <c r="M1072" s="235"/>
      <c r="N1072" s="134"/>
      <c r="O1072" s="237"/>
      <c r="P1072" s="134"/>
      <c r="Q1072" s="192">
        <v>1</v>
      </c>
      <c r="R1072" s="253"/>
      <c r="S1072" s="246"/>
      <c r="AN1072" s="3"/>
      <c r="AO1072" s="3"/>
    </row>
    <row r="1073" spans="1:41" ht="15.75" customHeight="1" x14ac:dyDescent="0.25">
      <c r="A1073" s="79">
        <v>2601</v>
      </c>
      <c r="B1073" s="80"/>
      <c r="C1073" s="80"/>
      <c r="D1073" s="80"/>
      <c r="E1073" s="80"/>
      <c r="F1073" s="80"/>
      <c r="G1073" s="80"/>
      <c r="H1073" s="80"/>
      <c r="I1073" s="80"/>
      <c r="J1073" s="80"/>
      <c r="K1073" s="223"/>
      <c r="L1073" s="116"/>
      <c r="M1073" s="235"/>
      <c r="N1073" s="134"/>
      <c r="O1073" s="134"/>
      <c r="P1073" s="134"/>
      <c r="Q1073" s="192"/>
      <c r="R1073" s="253"/>
      <c r="S1073" s="246"/>
      <c r="AN1073" s="3"/>
      <c r="AO1073" s="3"/>
    </row>
    <row r="1074" spans="1:41" ht="15.75" customHeight="1" x14ac:dyDescent="0.25">
      <c r="A1074" s="79">
        <v>2602</v>
      </c>
      <c r="B1074" s="80"/>
      <c r="C1074" s="80"/>
      <c r="D1074" s="80"/>
      <c r="E1074" s="80"/>
      <c r="F1074" s="80"/>
      <c r="G1074" s="80"/>
      <c r="H1074" s="80"/>
      <c r="I1074" s="80"/>
      <c r="J1074" s="80"/>
      <c r="K1074" s="223"/>
      <c r="L1074" s="116"/>
      <c r="M1074" s="235"/>
      <c r="N1074" s="134"/>
      <c r="O1074" s="237"/>
      <c r="P1074" s="248"/>
      <c r="Q1074" s="251"/>
      <c r="R1074" s="249"/>
      <c r="S1074" s="250"/>
      <c r="AN1074" s="3"/>
      <c r="AO1074" s="3"/>
    </row>
    <row r="1075" spans="1:41" ht="15.75" customHeight="1" x14ac:dyDescent="0.25">
      <c r="A1075" s="79">
        <v>2701</v>
      </c>
      <c r="B1075" s="80"/>
      <c r="C1075" s="80"/>
      <c r="D1075" s="80"/>
      <c r="E1075" s="80"/>
      <c r="F1075" s="80"/>
      <c r="G1075" s="80"/>
      <c r="H1075" s="80"/>
      <c r="I1075" s="80"/>
      <c r="J1075" s="80"/>
      <c r="K1075" s="223"/>
      <c r="L1075" s="116"/>
      <c r="M1075" s="235"/>
      <c r="N1075" s="134"/>
      <c r="O1075" s="237"/>
      <c r="P1075" s="228" t="s">
        <v>80</v>
      </c>
      <c r="Q1075" s="102">
        <v>18</v>
      </c>
      <c r="R1075" s="103">
        <f>L1078</f>
        <v>61</v>
      </c>
      <c r="S1075" s="230" t="s">
        <v>10</v>
      </c>
      <c r="AN1075" s="3"/>
      <c r="AO1075" s="3"/>
    </row>
    <row r="1076" spans="1:41" ht="15.75" customHeight="1" x14ac:dyDescent="0.25">
      <c r="A1076" s="79">
        <v>2702</v>
      </c>
      <c r="B1076" s="80"/>
      <c r="C1076" s="80"/>
      <c r="D1076" s="80"/>
      <c r="E1076" s="80"/>
      <c r="F1076" s="80"/>
      <c r="G1076" s="80"/>
      <c r="H1076" s="80"/>
      <c r="I1076" s="80"/>
      <c r="J1076" s="80"/>
      <c r="K1076" s="223"/>
      <c r="L1076" s="116"/>
      <c r="M1076" s="235"/>
      <c r="N1076" s="134"/>
      <c r="O1076" s="237"/>
      <c r="P1076" s="229" t="s">
        <v>81</v>
      </c>
      <c r="Q1076" s="104">
        <f>IF(Q1075/B1062=0,"",Q1075/B1062)</f>
        <v>0.21686746987951808</v>
      </c>
      <c r="R1076" s="105">
        <f>IF(Q1075/R1075=0,"",Q1075/R1075)</f>
        <v>0.29508196721311475</v>
      </c>
      <c r="S1076" s="231" t="s">
        <v>82</v>
      </c>
      <c r="AN1076" s="3"/>
      <c r="AO1076" s="3"/>
    </row>
    <row r="1077" spans="1:41" ht="15.75" customHeight="1" x14ac:dyDescent="0.25">
      <c r="A1077" s="79">
        <v>2801</v>
      </c>
      <c r="B1077" s="80"/>
      <c r="C1077" s="80"/>
      <c r="D1077" s="80"/>
      <c r="E1077" s="80"/>
      <c r="F1077" s="80"/>
      <c r="G1077" s="80"/>
      <c r="H1077" s="80"/>
      <c r="I1077" s="80"/>
      <c r="J1077" s="80"/>
      <c r="K1077" s="223"/>
      <c r="L1077" s="116"/>
      <c r="M1077" s="238"/>
      <c r="N1077" s="239"/>
      <c r="O1077" s="240"/>
      <c r="P1077" s="109"/>
      <c r="Q1077" s="110"/>
      <c r="R1077" s="110"/>
      <c r="S1077" s="111"/>
      <c r="AN1077" s="3"/>
      <c r="AO1077" s="3"/>
    </row>
    <row r="1078" spans="1:41" ht="18" customHeight="1" x14ac:dyDescent="0.25">
      <c r="A1078" s="33"/>
      <c r="B1078" s="327" t="s">
        <v>108</v>
      </c>
      <c r="C1078" s="327"/>
      <c r="D1078" s="327"/>
      <c r="E1078" s="327"/>
      <c r="F1078" s="327"/>
      <c r="G1078" s="327"/>
      <c r="H1078" s="327"/>
      <c r="I1078" s="327"/>
      <c r="J1078" s="327"/>
      <c r="K1078" s="327"/>
      <c r="L1078" s="112">
        <f>SUM(L1070:L1077)</f>
        <v>61</v>
      </c>
      <c r="M1078" s="113">
        <f>IF(L1070=0,"",L1070/B1062)</f>
        <v>0.55421686746987953</v>
      </c>
      <c r="N1078" s="113">
        <f>IF(L1078=0,"",L1078/B1062)</f>
        <v>0.73493975903614461</v>
      </c>
      <c r="O1078" s="113">
        <f>IF(L1071=0,"",N1078-M1078)</f>
        <v>0.18072289156626509</v>
      </c>
      <c r="P1078" s="5"/>
      <c r="Q1078" s="25"/>
      <c r="R1078" s="24"/>
      <c r="S1078" s="5"/>
      <c r="AN1078" s="3"/>
      <c r="AO1078" s="3"/>
    </row>
    <row r="1079" spans="1:41" ht="12.75" customHeight="1" x14ac:dyDescent="0.2">
      <c r="M1079" s="5"/>
      <c r="N1079" s="5"/>
      <c r="P1079" s="5"/>
      <c r="Q1079" s="6"/>
      <c r="R1079" s="6"/>
      <c r="S1079" s="5"/>
      <c r="AN1079" s="3"/>
      <c r="AO1079" s="3"/>
    </row>
    <row r="1080" spans="1:41" ht="12.75" customHeight="1" x14ac:dyDescent="0.2">
      <c r="M1080" s="5"/>
      <c r="N1080" s="5"/>
      <c r="P1080" s="5"/>
      <c r="Q1080" s="6"/>
      <c r="R1080" s="6"/>
      <c r="S1080" s="5"/>
      <c r="AN1080" s="3"/>
      <c r="AO1080" s="3"/>
    </row>
    <row r="1081" spans="1:41" ht="26.25" customHeight="1" x14ac:dyDescent="0.4">
      <c r="A1081" s="205"/>
      <c r="B1081" s="318" t="s">
        <v>96</v>
      </c>
      <c r="C1081" s="318"/>
      <c r="D1081" s="318"/>
      <c r="E1081" s="318"/>
      <c r="F1081" s="318"/>
      <c r="G1081" s="318"/>
      <c r="H1081" s="318"/>
      <c r="I1081" s="318"/>
      <c r="J1081" s="318"/>
      <c r="K1081" s="318"/>
      <c r="L1081" s="201" t="s">
        <v>119</v>
      </c>
      <c r="M1081" s="5"/>
      <c r="N1081" s="5"/>
      <c r="O1081" s="25"/>
      <c r="P1081" s="5"/>
      <c r="Q1081" s="25"/>
      <c r="R1081" s="25"/>
      <c r="S1081" s="25"/>
      <c r="AN1081" s="3"/>
      <c r="AO1081" s="3"/>
    </row>
    <row r="1082" spans="1:41" ht="20.25" customHeight="1" x14ac:dyDescent="0.2">
      <c r="A1082" s="309" t="s">
        <v>9</v>
      </c>
      <c r="B1082" s="311" t="s">
        <v>97</v>
      </c>
      <c r="C1082" s="312"/>
      <c r="D1082" s="312"/>
      <c r="E1082" s="312"/>
      <c r="F1082" s="312"/>
      <c r="G1082" s="312"/>
      <c r="H1082" s="312"/>
      <c r="I1082" s="312"/>
      <c r="J1082" s="312"/>
      <c r="K1082" s="313"/>
      <c r="L1082" s="314" t="s">
        <v>10</v>
      </c>
      <c r="M1082" s="307" t="s">
        <v>2</v>
      </c>
      <c r="N1082" s="307" t="s">
        <v>3</v>
      </c>
      <c r="O1082" s="316" t="s">
        <v>4</v>
      </c>
      <c r="P1082" s="307" t="s">
        <v>5</v>
      </c>
      <c r="Q1082" s="317" t="s">
        <v>6</v>
      </c>
      <c r="R1082" s="317" t="s">
        <v>7</v>
      </c>
      <c r="S1082" s="307" t="s">
        <v>8</v>
      </c>
      <c r="AN1082" s="3"/>
      <c r="AO1082" s="3"/>
    </row>
    <row r="1083" spans="1:41" ht="15.75" customHeight="1" x14ac:dyDescent="0.25">
      <c r="A1083" s="310"/>
      <c r="B1083" s="79" t="s">
        <v>98</v>
      </c>
      <c r="C1083" s="79" t="s">
        <v>99</v>
      </c>
      <c r="D1083" s="79" t="s">
        <v>100</v>
      </c>
      <c r="E1083" s="79" t="s">
        <v>101</v>
      </c>
      <c r="F1083" s="79" t="s">
        <v>102</v>
      </c>
      <c r="G1083" s="79" t="s">
        <v>103</v>
      </c>
      <c r="H1083" s="79" t="s">
        <v>104</v>
      </c>
      <c r="I1083" s="79" t="s">
        <v>105</v>
      </c>
      <c r="J1083" s="79" t="s">
        <v>106</v>
      </c>
      <c r="K1083" s="221" t="s">
        <v>109</v>
      </c>
      <c r="L1083" s="315"/>
      <c r="M1083" s="308"/>
      <c r="N1083" s="308"/>
      <c r="O1083" s="308"/>
      <c r="P1083" s="308"/>
      <c r="Q1083" s="308"/>
      <c r="R1083" s="308"/>
      <c r="S1083" s="308"/>
      <c r="AN1083" s="3"/>
      <c r="AO1083" s="3"/>
    </row>
    <row r="1084" spans="1:41" ht="15.75" customHeight="1" x14ac:dyDescent="0.25">
      <c r="A1084" s="79">
        <v>2101</v>
      </c>
      <c r="B1084" s="80">
        <v>78</v>
      </c>
      <c r="C1084" s="80"/>
      <c r="D1084" s="80"/>
      <c r="E1084" s="80"/>
      <c r="F1084" s="80"/>
      <c r="G1084" s="80"/>
      <c r="H1084" s="80"/>
      <c r="I1084" s="80"/>
      <c r="J1084" s="80"/>
      <c r="K1084" s="223"/>
      <c r="L1084" s="116"/>
      <c r="M1084" s="232"/>
      <c r="N1084" s="233"/>
      <c r="O1084" s="234"/>
      <c r="P1084" s="242"/>
      <c r="Q1084" s="85">
        <f>B1084</f>
        <v>78</v>
      </c>
      <c r="R1084" s="243"/>
      <c r="S1084" s="242"/>
      <c r="AN1084" s="3"/>
      <c r="AO1084" s="3"/>
    </row>
    <row r="1085" spans="1:41" ht="15.75" customHeight="1" x14ac:dyDescent="0.25">
      <c r="A1085" s="79">
        <v>2102</v>
      </c>
      <c r="B1085" s="80"/>
      <c r="C1085" s="80">
        <v>72</v>
      </c>
      <c r="D1085" s="80"/>
      <c r="E1085" s="80"/>
      <c r="F1085" s="80"/>
      <c r="G1085" s="80"/>
      <c r="H1085" s="80"/>
      <c r="I1085" s="80"/>
      <c r="J1085" s="80"/>
      <c r="K1085" s="223"/>
      <c r="L1085" s="116"/>
      <c r="M1085" s="235"/>
      <c r="N1085" s="134"/>
      <c r="O1085" s="236"/>
      <c r="P1085" s="90">
        <f>IF(C1085=0,"",C1085/B1084)</f>
        <v>0.92307692307692313</v>
      </c>
      <c r="Q1085" s="91">
        <v>74</v>
      </c>
      <c r="R1085" s="241">
        <f t="shared" ref="R1085:R1092" si="142">IF(Q1085=0,"",Q1085/Q1084)</f>
        <v>0.94871794871794868</v>
      </c>
      <c r="S1085" s="241">
        <f t="shared" ref="S1085:S1092" si="143">IF(Q1085=0,"",100%-R1085)</f>
        <v>5.1282051282051322E-2</v>
      </c>
      <c r="AN1085" s="3"/>
      <c r="AO1085" s="3"/>
    </row>
    <row r="1086" spans="1:41" ht="15.75" customHeight="1" x14ac:dyDescent="0.25">
      <c r="A1086" s="79">
        <v>2201</v>
      </c>
      <c r="B1086" s="80"/>
      <c r="C1086" s="80"/>
      <c r="D1086" s="80">
        <v>64</v>
      </c>
      <c r="E1086" s="80"/>
      <c r="F1086" s="80"/>
      <c r="G1086" s="80"/>
      <c r="H1086" s="80"/>
      <c r="I1086" s="80"/>
      <c r="J1086" s="80"/>
      <c r="K1086" s="223"/>
      <c r="L1086" s="116"/>
      <c r="M1086" s="235"/>
      <c r="N1086" s="134"/>
      <c r="O1086" s="236"/>
      <c r="P1086" s="90">
        <f>IF(D1086=0,"",D1086/C1085)</f>
        <v>0.88888888888888884</v>
      </c>
      <c r="Q1086" s="91">
        <v>67</v>
      </c>
      <c r="R1086" s="241">
        <f t="shared" si="142"/>
        <v>0.90540540540540537</v>
      </c>
      <c r="S1086" s="241">
        <f t="shared" si="143"/>
        <v>9.4594594594594628E-2</v>
      </c>
      <c r="T1086" s="93">
        <f>Q1086/Q1084</f>
        <v>0.85897435897435892</v>
      </c>
      <c r="AN1086" s="3"/>
      <c r="AO1086" s="3"/>
    </row>
    <row r="1087" spans="1:41" ht="15.75" customHeight="1" x14ac:dyDescent="0.25">
      <c r="A1087" s="79">
        <v>2202</v>
      </c>
      <c r="B1087" s="80"/>
      <c r="C1087" s="80"/>
      <c r="D1087" s="80"/>
      <c r="E1087" s="80">
        <v>57</v>
      </c>
      <c r="F1087" s="80"/>
      <c r="G1087" s="80"/>
      <c r="H1087" s="80"/>
      <c r="I1087" s="80"/>
      <c r="J1087" s="80"/>
      <c r="K1087" s="223"/>
      <c r="L1087" s="116"/>
      <c r="M1087" s="235"/>
      <c r="N1087" s="134"/>
      <c r="O1087" s="236"/>
      <c r="P1087" s="90">
        <f>IF(E1087=0,"",E1087/D1086)</f>
        <v>0.890625</v>
      </c>
      <c r="Q1087" s="91">
        <v>62</v>
      </c>
      <c r="R1087" s="241">
        <f t="shared" si="142"/>
        <v>0.92537313432835822</v>
      </c>
      <c r="S1087" s="241">
        <f t="shared" si="143"/>
        <v>7.4626865671641784E-2</v>
      </c>
      <c r="AN1087" s="3"/>
      <c r="AO1087" s="3"/>
    </row>
    <row r="1088" spans="1:41" ht="15.75" customHeight="1" x14ac:dyDescent="0.25">
      <c r="A1088" s="79">
        <v>2301</v>
      </c>
      <c r="B1088" s="80"/>
      <c r="C1088" s="80"/>
      <c r="D1088" s="80"/>
      <c r="E1088" s="80"/>
      <c r="F1088" s="80">
        <v>56</v>
      </c>
      <c r="G1088" s="80"/>
      <c r="H1088" s="80"/>
      <c r="I1088" s="80"/>
      <c r="J1088" s="80"/>
      <c r="K1088" s="223"/>
      <c r="L1088" s="116"/>
      <c r="M1088" s="235"/>
      <c r="N1088" s="134"/>
      <c r="O1088" s="236"/>
      <c r="P1088" s="90">
        <f>IF(F1088=0,"",F1088/E1087)</f>
        <v>0.98245614035087714</v>
      </c>
      <c r="Q1088" s="91">
        <v>61</v>
      </c>
      <c r="R1088" s="241">
        <f t="shared" si="142"/>
        <v>0.9838709677419355</v>
      </c>
      <c r="S1088" s="241">
        <f t="shared" si="143"/>
        <v>1.6129032258064502E-2</v>
      </c>
      <c r="AN1088" s="3"/>
      <c r="AO1088" s="3"/>
    </row>
    <row r="1089" spans="1:41" ht="15.75" customHeight="1" x14ac:dyDescent="0.25">
      <c r="A1089" s="79">
        <v>2302</v>
      </c>
      <c r="B1089" s="80"/>
      <c r="C1089" s="80"/>
      <c r="D1089" s="80"/>
      <c r="E1089" s="80"/>
      <c r="F1089" s="80"/>
      <c r="G1089" s="80">
        <v>55</v>
      </c>
      <c r="H1089" s="80"/>
      <c r="I1089" s="80"/>
      <c r="J1089" s="80"/>
      <c r="K1089" s="223"/>
      <c r="L1089" s="116"/>
      <c r="M1089" s="235"/>
      <c r="N1089" s="134"/>
      <c r="O1089" s="236"/>
      <c r="P1089" s="90">
        <f>IF(G1089=0,"",G1089/F1088)</f>
        <v>0.9821428571428571</v>
      </c>
      <c r="Q1089" s="91">
        <v>60</v>
      </c>
      <c r="R1089" s="241">
        <f t="shared" si="142"/>
        <v>0.98360655737704916</v>
      </c>
      <c r="S1089" s="241">
        <f t="shared" si="143"/>
        <v>1.6393442622950838E-2</v>
      </c>
      <c r="AN1089" s="3"/>
      <c r="AO1089" s="3"/>
    </row>
    <row r="1090" spans="1:41" ht="15.75" customHeight="1" x14ac:dyDescent="0.25">
      <c r="A1090" s="79">
        <v>2401</v>
      </c>
      <c r="B1090" s="80"/>
      <c r="C1090" s="80"/>
      <c r="D1090" s="80"/>
      <c r="E1090" s="80"/>
      <c r="F1090" s="80"/>
      <c r="G1090" s="80"/>
      <c r="H1090" s="80">
        <v>54</v>
      </c>
      <c r="I1090" s="80"/>
      <c r="J1090" s="80"/>
      <c r="K1090" s="223"/>
      <c r="L1090" s="116"/>
      <c r="M1090" s="235"/>
      <c r="N1090" s="134"/>
      <c r="O1090" s="236"/>
      <c r="P1090" s="90">
        <f>IF(H1090=0,"",H1090/G1089)</f>
        <v>0.98181818181818181</v>
      </c>
      <c r="Q1090" s="91">
        <v>58</v>
      </c>
      <c r="R1090" s="241">
        <f t="shared" si="142"/>
        <v>0.96666666666666667</v>
      </c>
      <c r="S1090" s="241">
        <f t="shared" si="143"/>
        <v>3.3333333333333326E-2</v>
      </c>
      <c r="AN1090" s="3"/>
      <c r="AO1090" s="3"/>
    </row>
    <row r="1091" spans="1:41" ht="15.75" customHeight="1" x14ac:dyDescent="0.25">
      <c r="A1091" s="79">
        <v>2402</v>
      </c>
      <c r="B1091" s="80"/>
      <c r="C1091" s="80"/>
      <c r="D1091" s="80"/>
      <c r="E1091" s="80"/>
      <c r="F1091" s="80"/>
      <c r="G1091" s="80"/>
      <c r="H1091" s="80"/>
      <c r="I1091" s="80">
        <v>54</v>
      </c>
      <c r="J1091" s="80"/>
      <c r="K1091" s="223"/>
      <c r="L1091" s="116"/>
      <c r="M1091" s="235"/>
      <c r="N1091" s="134"/>
      <c r="O1091" s="236"/>
      <c r="P1091" s="90">
        <f>IF(I1091=0,"",I1091/H1090)</f>
        <v>1</v>
      </c>
      <c r="Q1091" s="91">
        <v>57</v>
      </c>
      <c r="R1091" s="241">
        <f t="shared" si="142"/>
        <v>0.98275862068965514</v>
      </c>
      <c r="S1091" s="241">
        <f t="shared" si="143"/>
        <v>1.7241379310344862E-2</v>
      </c>
      <c r="AN1091" s="3"/>
      <c r="AO1091" s="3"/>
    </row>
    <row r="1092" spans="1:41" ht="15.75" customHeight="1" x14ac:dyDescent="0.25">
      <c r="A1092" s="79">
        <v>2501</v>
      </c>
      <c r="B1092" s="80"/>
      <c r="C1092" s="80"/>
      <c r="D1092" s="80"/>
      <c r="E1092" s="80"/>
      <c r="F1092" s="80"/>
      <c r="G1092" s="80"/>
      <c r="H1092" s="80"/>
      <c r="I1092" s="80"/>
      <c r="J1092" s="80">
        <v>53</v>
      </c>
      <c r="K1092" s="223"/>
      <c r="L1092" s="116">
        <v>37</v>
      </c>
      <c r="M1092" s="235"/>
      <c r="N1092" s="134"/>
      <c r="O1092" s="236"/>
      <c r="P1092" s="90">
        <f>IF(J1092=0,"",J1092/I1091)</f>
        <v>0.98148148148148151</v>
      </c>
      <c r="Q1092" s="91">
        <v>56</v>
      </c>
      <c r="R1092" s="241">
        <f t="shared" si="142"/>
        <v>0.98245614035087714</v>
      </c>
      <c r="S1092" s="241">
        <f t="shared" si="143"/>
        <v>1.7543859649122862E-2</v>
      </c>
      <c r="AN1092" s="3"/>
      <c r="AO1092" s="3"/>
    </row>
    <row r="1093" spans="1:41" ht="15.75" customHeight="1" x14ac:dyDescent="0.25">
      <c r="A1093" s="79">
        <v>2502</v>
      </c>
      <c r="B1093" s="80"/>
      <c r="C1093" s="80"/>
      <c r="D1093" s="80"/>
      <c r="E1093" s="80"/>
      <c r="F1093" s="80"/>
      <c r="G1093" s="80"/>
      <c r="H1093" s="80"/>
      <c r="I1093" s="80"/>
      <c r="J1093" s="80">
        <v>15</v>
      </c>
      <c r="K1093" s="223"/>
      <c r="L1093" s="116">
        <v>9</v>
      </c>
      <c r="M1093" s="235"/>
      <c r="N1093" s="134"/>
      <c r="O1093" s="134"/>
      <c r="P1093" s="134"/>
      <c r="Q1093" s="91">
        <v>19</v>
      </c>
      <c r="R1093" s="247"/>
      <c r="S1093" s="246"/>
      <c r="AN1093" s="3"/>
      <c r="AO1093" s="3"/>
    </row>
    <row r="1094" spans="1:41" ht="15.75" customHeight="1" x14ac:dyDescent="0.25">
      <c r="A1094" s="79">
        <v>2601</v>
      </c>
      <c r="B1094" s="80"/>
      <c r="C1094" s="80"/>
      <c r="D1094" s="80"/>
      <c r="E1094" s="80"/>
      <c r="F1094" s="80"/>
      <c r="G1094" s="80"/>
      <c r="H1094" s="80"/>
      <c r="I1094" s="80"/>
      <c r="J1094" s="80"/>
      <c r="K1094" s="223"/>
      <c r="L1094" s="116"/>
      <c r="M1094" s="235"/>
      <c r="N1094" s="134"/>
      <c r="O1094" s="237"/>
      <c r="P1094" s="246"/>
      <c r="Q1094" s="96"/>
      <c r="R1094" s="247"/>
      <c r="S1094" s="246"/>
      <c r="AN1094" s="3"/>
      <c r="AO1094" s="3"/>
    </row>
    <row r="1095" spans="1:41" ht="15.75" customHeight="1" x14ac:dyDescent="0.25">
      <c r="A1095" s="79">
        <v>2602</v>
      </c>
      <c r="B1095" s="80"/>
      <c r="C1095" s="80"/>
      <c r="D1095" s="80"/>
      <c r="E1095" s="80"/>
      <c r="F1095" s="80"/>
      <c r="G1095" s="80"/>
      <c r="H1095" s="80"/>
      <c r="I1095" s="80"/>
      <c r="J1095" s="80"/>
      <c r="K1095" s="223"/>
      <c r="L1095" s="116"/>
      <c r="M1095" s="235"/>
      <c r="N1095" s="134"/>
      <c r="O1095" s="237"/>
      <c r="P1095" s="246"/>
      <c r="Q1095" s="96"/>
      <c r="R1095" s="247"/>
      <c r="S1095" s="246"/>
      <c r="AN1095" s="3"/>
      <c r="AO1095" s="3"/>
    </row>
    <row r="1096" spans="1:41" ht="15.75" customHeight="1" x14ac:dyDescent="0.25">
      <c r="A1096" s="79">
        <v>2701</v>
      </c>
      <c r="B1096" s="80"/>
      <c r="C1096" s="80"/>
      <c r="D1096" s="80"/>
      <c r="E1096" s="80"/>
      <c r="F1096" s="80"/>
      <c r="G1096" s="80"/>
      <c r="H1096" s="80"/>
      <c r="I1096" s="80"/>
      <c r="J1096" s="80"/>
      <c r="K1096" s="223"/>
      <c r="L1096" s="116"/>
      <c r="M1096" s="235"/>
      <c r="N1096" s="134"/>
      <c r="O1096" s="237"/>
      <c r="P1096" s="248"/>
      <c r="Q1096" s="251"/>
      <c r="R1096" s="249"/>
      <c r="S1096" s="250"/>
      <c r="AN1096" s="3"/>
      <c r="AO1096" s="3"/>
    </row>
    <row r="1097" spans="1:41" ht="15.75" customHeight="1" x14ac:dyDescent="0.25">
      <c r="A1097" s="79">
        <v>2702</v>
      </c>
      <c r="B1097" s="80"/>
      <c r="C1097" s="80"/>
      <c r="D1097" s="80"/>
      <c r="E1097" s="80"/>
      <c r="F1097" s="80"/>
      <c r="G1097" s="80"/>
      <c r="H1097" s="80"/>
      <c r="I1097" s="80"/>
      <c r="J1097" s="80"/>
      <c r="K1097" s="223"/>
      <c r="L1097" s="116"/>
      <c r="M1097" s="235"/>
      <c r="N1097" s="134"/>
      <c r="O1097" s="237"/>
      <c r="P1097" s="228" t="s">
        <v>80</v>
      </c>
      <c r="Q1097" s="102">
        <v>1</v>
      </c>
      <c r="R1097" s="103">
        <f>L1100</f>
        <v>46</v>
      </c>
      <c r="S1097" s="230" t="s">
        <v>10</v>
      </c>
      <c r="V1097" s="213"/>
      <c r="AN1097" s="3"/>
      <c r="AO1097" s="3"/>
    </row>
    <row r="1098" spans="1:41" ht="15.75" customHeight="1" x14ac:dyDescent="0.25">
      <c r="A1098" s="79">
        <v>2801</v>
      </c>
      <c r="B1098" s="80"/>
      <c r="C1098" s="80"/>
      <c r="D1098" s="80"/>
      <c r="E1098" s="80"/>
      <c r="F1098" s="80"/>
      <c r="G1098" s="80"/>
      <c r="H1098" s="80"/>
      <c r="I1098" s="80"/>
      <c r="J1098" s="80"/>
      <c r="K1098" s="223"/>
      <c r="L1098" s="116"/>
      <c r="M1098" s="235"/>
      <c r="N1098" s="134"/>
      <c r="O1098" s="237"/>
      <c r="P1098" s="229" t="s">
        <v>81</v>
      </c>
      <c r="Q1098" s="104">
        <f>IF(Q1097/B1084=0,"",Q1097/B1084)</f>
        <v>1.282051282051282E-2</v>
      </c>
      <c r="R1098" s="105">
        <f>IF(Q1097/R1097=0,"",Q1097/R1097)</f>
        <v>2.1739130434782608E-2</v>
      </c>
      <c r="S1098" s="231" t="s">
        <v>82</v>
      </c>
      <c r="AN1098" s="3"/>
      <c r="AO1098" s="3"/>
    </row>
    <row r="1099" spans="1:41" ht="15.75" customHeight="1" x14ac:dyDescent="0.25">
      <c r="A1099" s="79">
        <v>2802</v>
      </c>
      <c r="B1099" s="80"/>
      <c r="C1099" s="80"/>
      <c r="D1099" s="80"/>
      <c r="E1099" s="80"/>
      <c r="F1099" s="80"/>
      <c r="G1099" s="80"/>
      <c r="H1099" s="80"/>
      <c r="I1099" s="80"/>
      <c r="J1099" s="80"/>
      <c r="K1099" s="223"/>
      <c r="L1099" s="116"/>
      <c r="M1099" s="238"/>
      <c r="N1099" s="239"/>
      <c r="O1099" s="240"/>
      <c r="P1099" s="109"/>
      <c r="Q1099" s="110"/>
      <c r="R1099" s="110"/>
      <c r="S1099" s="111"/>
      <c r="AN1099" s="3"/>
      <c r="AO1099" s="3"/>
    </row>
    <row r="1100" spans="1:41" ht="18" customHeight="1" x14ac:dyDescent="0.25">
      <c r="A1100" s="33"/>
      <c r="B1100" s="327" t="s">
        <v>108</v>
      </c>
      <c r="C1100" s="327"/>
      <c r="D1100" s="327"/>
      <c r="E1100" s="327"/>
      <c r="F1100" s="327"/>
      <c r="G1100" s="327"/>
      <c r="H1100" s="327"/>
      <c r="I1100" s="327"/>
      <c r="J1100" s="327"/>
      <c r="K1100" s="327"/>
      <c r="L1100" s="112">
        <f>SUM(L1092:L1099)</f>
        <v>46</v>
      </c>
      <c r="M1100" s="298">
        <f>IF(L1092=0,"",L1092/B1084)</f>
        <v>0.47435897435897434</v>
      </c>
      <c r="N1100" s="298">
        <f>L1100/B1084</f>
        <v>0.58974358974358976</v>
      </c>
      <c r="O1100" s="113">
        <f>N1100-M1100</f>
        <v>0.11538461538461542</v>
      </c>
      <c r="P1100" s="5"/>
      <c r="Q1100" s="25"/>
      <c r="R1100" s="24"/>
      <c r="S1100" s="5"/>
      <c r="AN1100" s="3"/>
      <c r="AO1100" s="3"/>
    </row>
    <row r="1101" spans="1:41" ht="12.75" customHeight="1" x14ac:dyDescent="0.2">
      <c r="M1101" s="5"/>
      <c r="N1101" s="5"/>
      <c r="P1101" s="5"/>
      <c r="Q1101" s="6"/>
      <c r="R1101" s="6"/>
      <c r="S1101" s="5"/>
      <c r="AN1101" s="3"/>
      <c r="AO1101" s="3"/>
    </row>
    <row r="1102" spans="1:41" ht="12.75" customHeight="1" x14ac:dyDescent="0.2">
      <c r="M1102" s="5"/>
      <c r="N1102" s="5"/>
      <c r="P1102" s="5"/>
      <c r="Q1102" s="6"/>
      <c r="R1102" s="6"/>
      <c r="S1102" s="5"/>
      <c r="AN1102" s="3"/>
      <c r="AO1102" s="3"/>
    </row>
    <row r="1103" spans="1:41" ht="26.25" customHeight="1" x14ac:dyDescent="0.4">
      <c r="A1103" s="205"/>
      <c r="B1103" s="318" t="s">
        <v>96</v>
      </c>
      <c r="C1103" s="318"/>
      <c r="D1103" s="318"/>
      <c r="E1103" s="318"/>
      <c r="F1103" s="318"/>
      <c r="G1103" s="318"/>
      <c r="H1103" s="318"/>
      <c r="I1103" s="318"/>
      <c r="J1103" s="318"/>
      <c r="K1103" s="318"/>
      <c r="L1103" s="201" t="s">
        <v>120</v>
      </c>
      <c r="M1103" s="5"/>
      <c r="N1103" s="5"/>
      <c r="O1103" s="25"/>
      <c r="P1103" s="5"/>
      <c r="Q1103" s="25"/>
      <c r="R1103" s="25"/>
      <c r="S1103" s="25"/>
      <c r="W1103" s="177">
        <f>AVERAGE(T1086,T1108)</f>
        <v>0.8833333333333333</v>
      </c>
      <c r="AN1103" s="3"/>
      <c r="AO1103" s="3"/>
    </row>
    <row r="1104" spans="1:41" ht="20.25" customHeight="1" x14ac:dyDescent="0.2">
      <c r="A1104" s="309" t="s">
        <v>9</v>
      </c>
      <c r="B1104" s="311" t="s">
        <v>97</v>
      </c>
      <c r="C1104" s="312"/>
      <c r="D1104" s="312"/>
      <c r="E1104" s="312"/>
      <c r="F1104" s="312"/>
      <c r="G1104" s="312"/>
      <c r="H1104" s="312"/>
      <c r="I1104" s="312"/>
      <c r="J1104" s="312"/>
      <c r="K1104" s="313"/>
      <c r="L1104" s="314" t="s">
        <v>10</v>
      </c>
      <c r="M1104" s="307" t="s">
        <v>2</v>
      </c>
      <c r="N1104" s="307" t="s">
        <v>3</v>
      </c>
      <c r="O1104" s="316" t="s">
        <v>4</v>
      </c>
      <c r="P1104" s="307" t="s">
        <v>5</v>
      </c>
      <c r="Q1104" s="317" t="s">
        <v>6</v>
      </c>
      <c r="R1104" s="317" t="s">
        <v>7</v>
      </c>
      <c r="S1104" s="307" t="s">
        <v>8</v>
      </c>
      <c r="AN1104" s="3"/>
      <c r="AO1104" s="3"/>
    </row>
    <row r="1105" spans="1:41" ht="15.75" customHeight="1" x14ac:dyDescent="0.25">
      <c r="A1105" s="310"/>
      <c r="B1105" s="79" t="s">
        <v>98</v>
      </c>
      <c r="C1105" s="79" t="s">
        <v>99</v>
      </c>
      <c r="D1105" s="79" t="s">
        <v>100</v>
      </c>
      <c r="E1105" s="79" t="s">
        <v>101</v>
      </c>
      <c r="F1105" s="79" t="s">
        <v>102</v>
      </c>
      <c r="G1105" s="79" t="s">
        <v>103</v>
      </c>
      <c r="H1105" s="79" t="s">
        <v>104</v>
      </c>
      <c r="I1105" s="79" t="s">
        <v>105</v>
      </c>
      <c r="J1105" s="79" t="s">
        <v>106</v>
      </c>
      <c r="K1105" s="221" t="s">
        <v>109</v>
      </c>
      <c r="L1105" s="315"/>
      <c r="M1105" s="308"/>
      <c r="N1105" s="308"/>
      <c r="O1105" s="308"/>
      <c r="P1105" s="308"/>
      <c r="Q1105" s="308"/>
      <c r="R1105" s="308"/>
      <c r="S1105" s="308"/>
      <c r="AN1105" s="3"/>
      <c r="AO1105" s="3"/>
    </row>
    <row r="1106" spans="1:41" ht="15.75" customHeight="1" x14ac:dyDescent="0.25">
      <c r="A1106" s="79">
        <v>2102</v>
      </c>
      <c r="B1106" s="80">
        <v>65</v>
      </c>
      <c r="C1106" s="80"/>
      <c r="D1106" s="80"/>
      <c r="E1106" s="80"/>
      <c r="F1106" s="80"/>
      <c r="G1106" s="80"/>
      <c r="H1106" s="80"/>
      <c r="I1106" s="80"/>
      <c r="J1106" s="80"/>
      <c r="K1106" s="223"/>
      <c r="L1106" s="116"/>
      <c r="M1106" s="232"/>
      <c r="N1106" s="233"/>
      <c r="O1106" s="234"/>
      <c r="P1106" s="242"/>
      <c r="Q1106" s="85">
        <f>B1106</f>
        <v>65</v>
      </c>
      <c r="R1106" s="243"/>
      <c r="S1106" s="242"/>
      <c r="AN1106" s="3"/>
      <c r="AO1106" s="3"/>
    </row>
    <row r="1107" spans="1:41" ht="15.75" customHeight="1" x14ac:dyDescent="0.25">
      <c r="A1107" s="79">
        <v>2201</v>
      </c>
      <c r="B1107" s="80"/>
      <c r="C1107" s="80">
        <v>63</v>
      </c>
      <c r="D1107" s="80"/>
      <c r="E1107" s="80"/>
      <c r="F1107" s="80"/>
      <c r="G1107" s="80"/>
      <c r="H1107" s="80"/>
      <c r="I1107" s="80"/>
      <c r="J1107" s="80"/>
      <c r="K1107" s="223"/>
      <c r="L1107" s="116"/>
      <c r="M1107" s="235"/>
      <c r="N1107" s="134"/>
      <c r="O1107" s="236"/>
      <c r="P1107" s="90">
        <f>IF(C1107=0,"",C1107/B1106)</f>
        <v>0.96923076923076923</v>
      </c>
      <c r="Q1107" s="91">
        <v>64</v>
      </c>
      <c r="R1107" s="241">
        <f t="shared" ref="R1107:R1114" si="144">IF(Q1107=0,"",Q1107/Q1106)</f>
        <v>0.98461538461538467</v>
      </c>
      <c r="S1107" s="241">
        <f t="shared" ref="S1107:S1114" si="145">IF(Q1107=0,"",100%-R1107)</f>
        <v>1.538461538461533E-2</v>
      </c>
      <c r="AN1107" s="3"/>
      <c r="AO1107" s="3"/>
    </row>
    <row r="1108" spans="1:41" ht="15.75" customHeight="1" x14ac:dyDescent="0.25">
      <c r="A1108" s="79">
        <v>2202</v>
      </c>
      <c r="B1108" s="80"/>
      <c r="C1108" s="80"/>
      <c r="D1108" s="80">
        <v>59</v>
      </c>
      <c r="E1108" s="80"/>
      <c r="F1108" s="80"/>
      <c r="G1108" s="80"/>
      <c r="H1108" s="80"/>
      <c r="I1108" s="80"/>
      <c r="J1108" s="80"/>
      <c r="K1108" s="223"/>
      <c r="L1108" s="116"/>
      <c r="M1108" s="235"/>
      <c r="N1108" s="134"/>
      <c r="O1108" s="236"/>
      <c r="P1108" s="90">
        <f>IF(D1108=0,"",D1108/C1107)</f>
        <v>0.93650793650793651</v>
      </c>
      <c r="Q1108" s="91">
        <v>59</v>
      </c>
      <c r="R1108" s="241">
        <f t="shared" si="144"/>
        <v>0.921875</v>
      </c>
      <c r="S1108" s="241">
        <f t="shared" si="145"/>
        <v>7.8125E-2</v>
      </c>
      <c r="T1108" s="93">
        <f>Q1108/Q1106</f>
        <v>0.90769230769230769</v>
      </c>
      <c r="AN1108" s="3"/>
      <c r="AO1108" s="3"/>
    </row>
    <row r="1109" spans="1:41" ht="15.75" customHeight="1" x14ac:dyDescent="0.25">
      <c r="A1109" s="79">
        <v>2301</v>
      </c>
      <c r="B1109" s="80"/>
      <c r="C1109" s="80"/>
      <c r="D1109" s="80"/>
      <c r="E1109" s="80">
        <v>57</v>
      </c>
      <c r="F1109" s="80"/>
      <c r="G1109" s="80"/>
      <c r="H1109" s="80"/>
      <c r="I1109" s="80"/>
      <c r="J1109" s="80"/>
      <c r="K1109" s="223"/>
      <c r="L1109" s="116"/>
      <c r="M1109" s="235"/>
      <c r="N1109" s="134"/>
      <c r="O1109" s="236"/>
      <c r="P1109" s="90">
        <f>IF(E1109=0,"",E1109/D1108)</f>
        <v>0.96610169491525422</v>
      </c>
      <c r="Q1109" s="91">
        <v>59</v>
      </c>
      <c r="R1109" s="241">
        <f t="shared" si="144"/>
        <v>1</v>
      </c>
      <c r="S1109" s="241">
        <f t="shared" si="145"/>
        <v>0</v>
      </c>
      <c r="AN1109" s="3"/>
      <c r="AO1109" s="3"/>
    </row>
    <row r="1110" spans="1:41" ht="15.75" customHeight="1" x14ac:dyDescent="0.25">
      <c r="A1110" s="79">
        <v>2302</v>
      </c>
      <c r="B1110" s="80"/>
      <c r="C1110" s="80"/>
      <c r="D1110" s="80"/>
      <c r="E1110" s="80"/>
      <c r="F1110" s="80">
        <v>56</v>
      </c>
      <c r="G1110" s="80"/>
      <c r="H1110" s="80"/>
      <c r="I1110" s="80"/>
      <c r="J1110" s="80"/>
      <c r="K1110" s="223"/>
      <c r="L1110" s="116"/>
      <c r="M1110" s="235"/>
      <c r="N1110" s="134"/>
      <c r="O1110" s="236"/>
      <c r="P1110" s="90">
        <f>IF(F1110=0,"",F1110/E1109)</f>
        <v>0.98245614035087714</v>
      </c>
      <c r="Q1110" s="91">
        <v>59</v>
      </c>
      <c r="R1110" s="241">
        <f t="shared" si="144"/>
        <v>1</v>
      </c>
      <c r="S1110" s="241">
        <f t="shared" si="145"/>
        <v>0</v>
      </c>
      <c r="AN1110" s="3"/>
      <c r="AO1110" s="3"/>
    </row>
    <row r="1111" spans="1:41" ht="15.75" customHeight="1" x14ac:dyDescent="0.25">
      <c r="A1111" s="79">
        <v>2401</v>
      </c>
      <c r="B1111" s="80"/>
      <c r="C1111" s="80"/>
      <c r="D1111" s="80"/>
      <c r="E1111" s="80"/>
      <c r="F1111" s="80"/>
      <c r="G1111" s="80">
        <v>56</v>
      </c>
      <c r="H1111" s="80"/>
      <c r="I1111" s="80"/>
      <c r="J1111" s="80"/>
      <c r="K1111" s="223"/>
      <c r="L1111" s="116"/>
      <c r="M1111" s="235"/>
      <c r="N1111" s="134"/>
      <c r="O1111" s="236"/>
      <c r="P1111" s="90">
        <f>IF(G1111=0,"",G1111/F1110)</f>
        <v>1</v>
      </c>
      <c r="Q1111" s="91">
        <v>58</v>
      </c>
      <c r="R1111" s="241">
        <f t="shared" si="144"/>
        <v>0.98305084745762716</v>
      </c>
      <c r="S1111" s="241">
        <f t="shared" si="145"/>
        <v>1.6949152542372836E-2</v>
      </c>
      <c r="AN1111" s="3"/>
      <c r="AO1111" s="3"/>
    </row>
    <row r="1112" spans="1:41" ht="15.75" customHeight="1" x14ac:dyDescent="0.25">
      <c r="A1112" s="79">
        <v>2402</v>
      </c>
      <c r="B1112" s="80"/>
      <c r="C1112" s="80"/>
      <c r="D1112" s="80"/>
      <c r="E1112" s="80"/>
      <c r="F1112" s="80"/>
      <c r="G1112" s="80"/>
      <c r="H1112" s="80">
        <v>53</v>
      </c>
      <c r="I1112" s="80"/>
      <c r="J1112" s="80"/>
      <c r="K1112" s="223"/>
      <c r="L1112" s="116"/>
      <c r="M1112" s="235"/>
      <c r="N1112" s="134"/>
      <c r="O1112" s="236"/>
      <c r="P1112" s="90">
        <f>IF(H1112=0,"",H1112/G1111)</f>
        <v>0.9464285714285714</v>
      </c>
      <c r="Q1112" s="91">
        <v>56</v>
      </c>
      <c r="R1112" s="241">
        <f t="shared" si="144"/>
        <v>0.96551724137931039</v>
      </c>
      <c r="S1112" s="241">
        <f t="shared" si="145"/>
        <v>3.4482758620689613E-2</v>
      </c>
      <c r="AN1112" s="3"/>
      <c r="AO1112" s="3"/>
    </row>
    <row r="1113" spans="1:41" ht="15.75" customHeight="1" x14ac:dyDescent="0.25">
      <c r="A1113" s="79">
        <v>2501</v>
      </c>
      <c r="B1113" s="80"/>
      <c r="C1113" s="80"/>
      <c r="D1113" s="80"/>
      <c r="E1113" s="80"/>
      <c r="F1113" s="80"/>
      <c r="G1113" s="80"/>
      <c r="H1113" s="80"/>
      <c r="I1113" s="80">
        <v>52</v>
      </c>
      <c r="J1113" s="80"/>
      <c r="K1113" s="223"/>
      <c r="L1113" s="116"/>
      <c r="M1113" s="235"/>
      <c r="N1113" s="134"/>
      <c r="O1113" s="236"/>
      <c r="P1113" s="90">
        <f>IF(I1113=0,"",I1113/H1112)</f>
        <v>0.98113207547169812</v>
      </c>
      <c r="Q1113" s="91">
        <v>56</v>
      </c>
      <c r="R1113" s="241">
        <f t="shared" si="144"/>
        <v>1</v>
      </c>
      <c r="S1113" s="241">
        <f t="shared" si="145"/>
        <v>0</v>
      </c>
      <c r="AN1113" s="3"/>
      <c r="AO1113" s="3"/>
    </row>
    <row r="1114" spans="1:41" ht="15.75" customHeight="1" x14ac:dyDescent="0.25">
      <c r="A1114" s="79">
        <v>2502</v>
      </c>
      <c r="B1114" s="80"/>
      <c r="C1114" s="80"/>
      <c r="D1114" s="80"/>
      <c r="E1114" s="80"/>
      <c r="F1114" s="80"/>
      <c r="G1114" s="80"/>
      <c r="H1114" s="80"/>
      <c r="I1114" s="80"/>
      <c r="J1114" s="80">
        <v>52</v>
      </c>
      <c r="K1114" s="223"/>
      <c r="L1114" s="116">
        <v>48</v>
      </c>
      <c r="M1114" s="235"/>
      <c r="N1114" s="134"/>
      <c r="O1114" s="236"/>
      <c r="P1114" s="90">
        <f>IF(J1114=0,"",J1114/I1113)</f>
        <v>1</v>
      </c>
      <c r="Q1114" s="91">
        <v>56</v>
      </c>
      <c r="R1114" s="241">
        <f t="shared" si="144"/>
        <v>1</v>
      </c>
      <c r="S1114" s="241">
        <f t="shared" si="145"/>
        <v>0</v>
      </c>
      <c r="AN1114" s="3"/>
      <c r="AO1114" s="3"/>
    </row>
    <row r="1115" spans="1:41" ht="15.75" customHeight="1" x14ac:dyDescent="0.25">
      <c r="A1115" s="79">
        <v>2601</v>
      </c>
      <c r="B1115" s="80"/>
      <c r="C1115" s="80"/>
      <c r="D1115" s="80"/>
      <c r="E1115" s="80"/>
      <c r="F1115" s="80"/>
      <c r="G1115" s="80"/>
      <c r="H1115" s="80"/>
      <c r="I1115" s="80"/>
      <c r="J1115" s="80"/>
      <c r="K1115" s="223"/>
      <c r="L1115" s="116"/>
      <c r="M1115" s="235"/>
      <c r="N1115" s="134"/>
      <c r="O1115" s="134"/>
      <c r="P1115" s="246"/>
      <c r="Q1115" s="91"/>
      <c r="R1115" s="247"/>
      <c r="S1115" s="246"/>
      <c r="AN1115" s="3"/>
      <c r="AO1115" s="3"/>
    </row>
    <row r="1116" spans="1:41" ht="15.75" customHeight="1" x14ac:dyDescent="0.25">
      <c r="A1116" s="79">
        <v>2602</v>
      </c>
      <c r="B1116" s="80"/>
      <c r="C1116" s="80"/>
      <c r="D1116" s="80"/>
      <c r="E1116" s="80"/>
      <c r="F1116" s="80"/>
      <c r="G1116" s="80"/>
      <c r="H1116" s="80"/>
      <c r="I1116" s="80"/>
      <c r="J1116" s="80"/>
      <c r="K1116" s="223"/>
      <c r="L1116" s="116"/>
      <c r="M1116" s="235"/>
      <c r="N1116" s="134"/>
      <c r="O1116" s="237"/>
      <c r="P1116" s="246"/>
      <c r="Q1116" s="96"/>
      <c r="R1116" s="247"/>
      <c r="S1116" s="246"/>
      <c r="AN1116" s="3"/>
      <c r="AO1116" s="3"/>
    </row>
    <row r="1117" spans="1:41" ht="15.75" customHeight="1" x14ac:dyDescent="0.25">
      <c r="A1117" s="79">
        <v>2701</v>
      </c>
      <c r="B1117" s="80"/>
      <c r="C1117" s="80"/>
      <c r="D1117" s="80"/>
      <c r="E1117" s="80"/>
      <c r="F1117" s="80"/>
      <c r="G1117" s="80"/>
      <c r="H1117" s="80"/>
      <c r="I1117" s="80"/>
      <c r="J1117" s="80"/>
      <c r="K1117" s="223"/>
      <c r="L1117" s="116"/>
      <c r="M1117" s="235"/>
      <c r="N1117" s="134"/>
      <c r="O1117" s="237"/>
      <c r="P1117" s="246"/>
      <c r="Q1117" s="96"/>
      <c r="R1117" s="247"/>
      <c r="S1117" s="246"/>
      <c r="AN1117" s="3"/>
      <c r="AO1117" s="3"/>
    </row>
    <row r="1118" spans="1:41" ht="15.75" customHeight="1" x14ac:dyDescent="0.25">
      <c r="A1118" s="79">
        <v>2702</v>
      </c>
      <c r="B1118" s="80"/>
      <c r="C1118" s="80"/>
      <c r="D1118" s="80"/>
      <c r="E1118" s="80"/>
      <c r="F1118" s="80"/>
      <c r="G1118" s="80"/>
      <c r="H1118" s="80"/>
      <c r="I1118" s="80"/>
      <c r="J1118" s="80"/>
      <c r="K1118" s="223"/>
      <c r="L1118" s="116"/>
      <c r="M1118" s="235"/>
      <c r="N1118" s="134"/>
      <c r="O1118" s="237"/>
      <c r="P1118" s="248"/>
      <c r="Q1118" s="251"/>
      <c r="R1118" s="249"/>
      <c r="S1118" s="250"/>
      <c r="AN1118" s="3"/>
      <c r="AO1118" s="3"/>
    </row>
    <row r="1119" spans="1:41" ht="15.75" customHeight="1" x14ac:dyDescent="0.25">
      <c r="A1119" s="79">
        <v>2801</v>
      </c>
      <c r="B1119" s="80"/>
      <c r="C1119" s="80"/>
      <c r="D1119" s="80"/>
      <c r="E1119" s="80"/>
      <c r="F1119" s="80"/>
      <c r="G1119" s="80"/>
      <c r="H1119" s="80"/>
      <c r="I1119" s="80"/>
      <c r="J1119" s="80"/>
      <c r="K1119" s="223"/>
      <c r="L1119" s="116"/>
      <c r="M1119" s="235"/>
      <c r="N1119" s="134"/>
      <c r="O1119" s="237"/>
      <c r="P1119" s="228" t="s">
        <v>80</v>
      </c>
      <c r="Q1119" s="102"/>
      <c r="R1119" s="103">
        <f>L1122</f>
        <v>48</v>
      </c>
      <c r="S1119" s="230" t="s">
        <v>10</v>
      </c>
      <c r="AN1119" s="3"/>
      <c r="AO1119" s="3"/>
    </row>
    <row r="1120" spans="1:41" ht="15.75" customHeight="1" x14ac:dyDescent="0.25">
      <c r="A1120" s="79">
        <v>2802</v>
      </c>
      <c r="B1120" s="80"/>
      <c r="C1120" s="80"/>
      <c r="D1120" s="80"/>
      <c r="E1120" s="80"/>
      <c r="F1120" s="80"/>
      <c r="G1120" s="80"/>
      <c r="H1120" s="80"/>
      <c r="I1120" s="80"/>
      <c r="J1120" s="80"/>
      <c r="K1120" s="223"/>
      <c r="L1120" s="116"/>
      <c r="M1120" s="235"/>
      <c r="N1120" s="134"/>
      <c r="O1120" s="237"/>
      <c r="P1120" s="229" t="s">
        <v>81</v>
      </c>
      <c r="Q1120" s="104" t="str">
        <f>IF(Q1119/B1106=0,"",Q1119/B1106)</f>
        <v/>
      </c>
      <c r="R1120" s="105" t="str">
        <f>IF(Q1119/R1119=0,"",Q1119/R1119)</f>
        <v/>
      </c>
      <c r="S1120" s="231" t="s">
        <v>82</v>
      </c>
      <c r="AN1120" s="3"/>
      <c r="AO1120" s="3"/>
    </row>
    <row r="1121" spans="1:41" ht="15.75" customHeight="1" x14ac:dyDescent="0.25">
      <c r="A1121" s="79">
        <v>2901</v>
      </c>
      <c r="B1121" s="80"/>
      <c r="C1121" s="80"/>
      <c r="D1121" s="80"/>
      <c r="E1121" s="80"/>
      <c r="F1121" s="80"/>
      <c r="G1121" s="80"/>
      <c r="H1121" s="80"/>
      <c r="I1121" s="80"/>
      <c r="J1121" s="80"/>
      <c r="K1121" s="223"/>
      <c r="L1121" s="116"/>
      <c r="M1121" s="238"/>
      <c r="N1121" s="239"/>
      <c r="O1121" s="240"/>
      <c r="P1121" s="109"/>
      <c r="Q1121" s="110"/>
      <c r="R1121" s="110"/>
      <c r="S1121" s="111"/>
      <c r="AN1121" s="3"/>
      <c r="AO1121" s="3"/>
    </row>
    <row r="1122" spans="1:41" ht="18" customHeight="1" x14ac:dyDescent="0.25">
      <c r="A1122" s="33"/>
      <c r="B1122" s="327" t="s">
        <v>108</v>
      </c>
      <c r="C1122" s="327"/>
      <c r="D1122" s="327"/>
      <c r="E1122" s="327"/>
      <c r="F1122" s="327"/>
      <c r="G1122" s="327"/>
      <c r="H1122" s="327"/>
      <c r="I1122" s="327"/>
      <c r="J1122" s="327"/>
      <c r="K1122" s="327"/>
      <c r="L1122" s="112">
        <f>SUM(L1114:L1121)</f>
        <v>48</v>
      </c>
      <c r="M1122" s="298">
        <f>IF(L1114=0,"",L1114/B1106)</f>
        <v>0.7384615384615385</v>
      </c>
      <c r="N1122" s="298">
        <f>L1122/B1106</f>
        <v>0.7384615384615385</v>
      </c>
      <c r="O1122" s="113">
        <f>N1122-M1122</f>
        <v>0</v>
      </c>
      <c r="P1122" s="5"/>
      <c r="Q1122" s="25"/>
      <c r="R1122" s="24"/>
      <c r="S1122" s="5"/>
      <c r="AN1122" s="3"/>
      <c r="AO1122" s="3"/>
    </row>
    <row r="1123" spans="1:41" ht="12.75" customHeight="1" x14ac:dyDescent="0.2">
      <c r="M1123" s="5"/>
      <c r="N1123" s="5"/>
      <c r="P1123" s="5"/>
      <c r="Q1123" s="6"/>
      <c r="R1123" s="6"/>
      <c r="S1123" s="5"/>
      <c r="AN1123" s="3"/>
      <c r="AO1123" s="3"/>
    </row>
    <row r="1124" spans="1:41" ht="12.75" customHeight="1" x14ac:dyDescent="0.2">
      <c r="M1124" s="5"/>
      <c r="N1124" s="5"/>
      <c r="P1124" s="5"/>
      <c r="Q1124" s="6"/>
      <c r="R1124" s="6"/>
      <c r="S1124" s="5"/>
      <c r="AN1124" s="3"/>
      <c r="AO1124" s="3"/>
    </row>
    <row r="1125" spans="1:41" ht="26.25" customHeight="1" x14ac:dyDescent="0.4">
      <c r="A1125" s="205"/>
      <c r="B1125" s="318" t="s">
        <v>96</v>
      </c>
      <c r="C1125" s="318"/>
      <c r="D1125" s="318"/>
      <c r="E1125" s="318"/>
      <c r="F1125" s="318"/>
      <c r="G1125" s="318"/>
      <c r="H1125" s="318"/>
      <c r="I1125" s="318"/>
      <c r="J1125" s="318"/>
      <c r="K1125" s="318"/>
      <c r="L1125" s="201" t="s">
        <v>121</v>
      </c>
      <c r="M1125" s="5"/>
      <c r="N1125" s="5"/>
      <c r="O1125" s="25"/>
      <c r="P1125" s="5"/>
      <c r="Q1125" s="25"/>
      <c r="R1125" s="25"/>
      <c r="S1125" s="25"/>
      <c r="AN1125" s="3"/>
      <c r="AO1125" s="3"/>
    </row>
    <row r="1126" spans="1:41" ht="20.25" x14ac:dyDescent="0.2">
      <c r="A1126" s="309" t="s">
        <v>9</v>
      </c>
      <c r="B1126" s="311" t="s">
        <v>97</v>
      </c>
      <c r="C1126" s="312"/>
      <c r="D1126" s="312"/>
      <c r="E1126" s="312"/>
      <c r="F1126" s="312"/>
      <c r="G1126" s="312"/>
      <c r="H1126" s="312"/>
      <c r="I1126" s="312"/>
      <c r="J1126" s="312"/>
      <c r="K1126" s="313"/>
      <c r="L1126" s="314" t="s">
        <v>10</v>
      </c>
      <c r="M1126" s="307" t="s">
        <v>2</v>
      </c>
      <c r="N1126" s="307" t="s">
        <v>3</v>
      </c>
      <c r="O1126" s="316" t="s">
        <v>4</v>
      </c>
      <c r="P1126" s="307" t="s">
        <v>5</v>
      </c>
      <c r="Q1126" s="317" t="s">
        <v>6</v>
      </c>
      <c r="R1126" s="317" t="s">
        <v>7</v>
      </c>
      <c r="S1126" s="307" t="s">
        <v>8</v>
      </c>
      <c r="AN1126" s="3"/>
      <c r="AO1126" s="3"/>
    </row>
    <row r="1127" spans="1:41" ht="15.75" x14ac:dyDescent="0.25">
      <c r="A1127" s="310"/>
      <c r="B1127" s="79" t="s">
        <v>98</v>
      </c>
      <c r="C1127" s="79" t="s">
        <v>99</v>
      </c>
      <c r="D1127" s="79" t="s">
        <v>100</v>
      </c>
      <c r="E1127" s="79" t="s">
        <v>101</v>
      </c>
      <c r="F1127" s="79" t="s">
        <v>102</v>
      </c>
      <c r="G1127" s="79" t="s">
        <v>103</v>
      </c>
      <c r="H1127" s="79" t="s">
        <v>104</v>
      </c>
      <c r="I1127" s="79" t="s">
        <v>105</v>
      </c>
      <c r="J1127" s="79" t="s">
        <v>106</v>
      </c>
      <c r="K1127" s="221" t="s">
        <v>109</v>
      </c>
      <c r="L1127" s="315"/>
      <c r="M1127" s="308"/>
      <c r="N1127" s="308"/>
      <c r="O1127" s="308"/>
      <c r="P1127" s="308"/>
      <c r="Q1127" s="308"/>
      <c r="R1127" s="308"/>
      <c r="S1127" s="308"/>
      <c r="AN1127" s="3"/>
      <c r="AO1127" s="3"/>
    </row>
    <row r="1128" spans="1:41" ht="15.75" customHeight="1" x14ac:dyDescent="0.25">
      <c r="A1128" s="79">
        <v>2201</v>
      </c>
      <c r="B1128" s="80">
        <v>77</v>
      </c>
      <c r="C1128" s="80"/>
      <c r="D1128" s="80"/>
      <c r="E1128" s="80"/>
      <c r="F1128" s="80"/>
      <c r="G1128" s="80"/>
      <c r="H1128" s="80"/>
      <c r="I1128" s="80"/>
      <c r="J1128" s="80"/>
      <c r="K1128" s="223"/>
      <c r="L1128" s="116"/>
      <c r="M1128" s="232"/>
      <c r="N1128" s="233"/>
      <c r="O1128" s="234"/>
      <c r="P1128" s="242"/>
      <c r="Q1128" s="85">
        <v>77</v>
      </c>
      <c r="R1128" s="243"/>
      <c r="S1128" s="242"/>
      <c r="AN1128" s="3"/>
      <c r="AO1128" s="3"/>
    </row>
    <row r="1129" spans="1:41" ht="15.75" customHeight="1" x14ac:dyDescent="0.25">
      <c r="A1129" s="79">
        <v>2202</v>
      </c>
      <c r="B1129" s="80"/>
      <c r="C1129" s="80">
        <v>69</v>
      </c>
      <c r="D1129" s="80"/>
      <c r="E1129" s="80"/>
      <c r="F1129" s="80"/>
      <c r="G1129" s="80"/>
      <c r="H1129" s="80"/>
      <c r="I1129" s="80"/>
      <c r="J1129" s="80"/>
      <c r="K1129" s="223"/>
      <c r="L1129" s="116"/>
      <c r="M1129" s="235"/>
      <c r="N1129" s="134"/>
      <c r="O1129" s="236"/>
      <c r="P1129" s="90">
        <f>IF(C1129=0,"",C1129/B1128)</f>
        <v>0.89610389610389607</v>
      </c>
      <c r="Q1129" s="91">
        <v>70</v>
      </c>
      <c r="R1129" s="241">
        <f t="shared" ref="R1129:R1136" si="146">IF(Q1129=0,"",Q1129/Q1128)</f>
        <v>0.90909090909090906</v>
      </c>
      <c r="S1129" s="241">
        <f t="shared" ref="S1129:S1136" si="147">IF(Q1129=0,"",100%-R1129)</f>
        <v>9.0909090909090939E-2</v>
      </c>
      <c r="AN1129" s="3"/>
      <c r="AO1129" s="3"/>
    </row>
    <row r="1130" spans="1:41" ht="15.75" customHeight="1" x14ac:dyDescent="0.25">
      <c r="A1130" s="79">
        <v>2301</v>
      </c>
      <c r="B1130" s="80"/>
      <c r="C1130" s="80"/>
      <c r="D1130" s="80">
        <v>67</v>
      </c>
      <c r="E1130" s="80"/>
      <c r="F1130" s="80"/>
      <c r="G1130" s="80"/>
      <c r="H1130" s="80"/>
      <c r="I1130" s="80"/>
      <c r="J1130" s="80"/>
      <c r="K1130" s="223"/>
      <c r="L1130" s="116"/>
      <c r="M1130" s="235"/>
      <c r="N1130" s="134"/>
      <c r="O1130" s="236"/>
      <c r="P1130" s="90">
        <f>IF(D1130=0,"",D1130/C1129)</f>
        <v>0.97101449275362317</v>
      </c>
      <c r="Q1130" s="91">
        <v>70</v>
      </c>
      <c r="R1130" s="241">
        <f t="shared" si="146"/>
        <v>1</v>
      </c>
      <c r="S1130" s="241">
        <f t="shared" si="147"/>
        <v>0</v>
      </c>
      <c r="T1130" s="93">
        <f>Q1130/Q1128</f>
        <v>0.90909090909090906</v>
      </c>
      <c r="AN1130" s="3"/>
      <c r="AO1130" s="3"/>
    </row>
    <row r="1131" spans="1:41" ht="15.75" customHeight="1" x14ac:dyDescent="0.25">
      <c r="A1131" s="79">
        <v>2302</v>
      </c>
      <c r="B1131" s="80"/>
      <c r="C1131" s="80"/>
      <c r="D1131" s="80"/>
      <c r="E1131" s="80">
        <v>65</v>
      </c>
      <c r="F1131" s="80"/>
      <c r="G1131" s="80"/>
      <c r="H1131" s="80"/>
      <c r="I1131" s="80"/>
      <c r="J1131" s="80"/>
      <c r="K1131" s="223"/>
      <c r="L1131" s="116"/>
      <c r="M1131" s="235"/>
      <c r="N1131" s="134"/>
      <c r="O1131" s="236"/>
      <c r="P1131" s="90">
        <f>IF(E1131=0,"",E1131/D1130)</f>
        <v>0.97014925373134331</v>
      </c>
      <c r="Q1131" s="91">
        <v>70</v>
      </c>
      <c r="R1131" s="241">
        <f t="shared" si="146"/>
        <v>1</v>
      </c>
      <c r="S1131" s="241">
        <f t="shared" si="147"/>
        <v>0</v>
      </c>
      <c r="AN1131" s="3"/>
      <c r="AO1131" s="3"/>
    </row>
    <row r="1132" spans="1:41" ht="15.75" customHeight="1" x14ac:dyDescent="0.25">
      <c r="A1132" s="79">
        <v>2401</v>
      </c>
      <c r="B1132" s="80"/>
      <c r="C1132" s="80"/>
      <c r="D1132" s="80"/>
      <c r="E1132" s="80"/>
      <c r="F1132" s="80">
        <v>62</v>
      </c>
      <c r="G1132" s="80"/>
      <c r="H1132" s="80"/>
      <c r="I1132" s="80"/>
      <c r="J1132" s="80"/>
      <c r="K1132" s="223"/>
      <c r="L1132" s="116"/>
      <c r="M1132" s="235"/>
      <c r="N1132" s="134"/>
      <c r="O1132" s="236"/>
      <c r="P1132" s="90">
        <f>IF(F1132=0,"",F1132/E1131)</f>
        <v>0.9538461538461539</v>
      </c>
      <c r="Q1132" s="91">
        <v>67</v>
      </c>
      <c r="R1132" s="241">
        <f t="shared" si="146"/>
        <v>0.95714285714285718</v>
      </c>
      <c r="S1132" s="241">
        <f t="shared" si="147"/>
        <v>4.2857142857142816E-2</v>
      </c>
      <c r="AN1132" s="3"/>
      <c r="AO1132" s="3"/>
    </row>
    <row r="1133" spans="1:41" ht="15.75" customHeight="1" x14ac:dyDescent="0.25">
      <c r="A1133" s="79">
        <v>2402</v>
      </c>
      <c r="B1133" s="80"/>
      <c r="C1133" s="80"/>
      <c r="D1133" s="80"/>
      <c r="E1133" s="80"/>
      <c r="F1133" s="80"/>
      <c r="G1133" s="80">
        <v>60</v>
      </c>
      <c r="H1133" s="80"/>
      <c r="I1133" s="80"/>
      <c r="J1133" s="80"/>
      <c r="K1133" s="223"/>
      <c r="L1133" s="116"/>
      <c r="M1133" s="235"/>
      <c r="N1133" s="134"/>
      <c r="O1133" s="236"/>
      <c r="P1133" s="90">
        <f>IF(G1133=0,"",G1133/F1132)</f>
        <v>0.967741935483871</v>
      </c>
      <c r="Q1133" s="91">
        <v>66</v>
      </c>
      <c r="R1133" s="241">
        <f t="shared" si="146"/>
        <v>0.9850746268656716</v>
      </c>
      <c r="S1133" s="241">
        <f t="shared" si="147"/>
        <v>1.4925373134328401E-2</v>
      </c>
      <c r="AN1133" s="3"/>
      <c r="AO1133" s="3"/>
    </row>
    <row r="1134" spans="1:41" ht="15.75" customHeight="1" x14ac:dyDescent="0.25">
      <c r="A1134" s="79">
        <v>2501</v>
      </c>
      <c r="B1134" s="80"/>
      <c r="C1134" s="80"/>
      <c r="D1134" s="80"/>
      <c r="E1134" s="80"/>
      <c r="F1134" s="80"/>
      <c r="G1134" s="80"/>
      <c r="H1134" s="80">
        <v>55</v>
      </c>
      <c r="I1134" s="80"/>
      <c r="J1134" s="80"/>
      <c r="K1134" s="223"/>
      <c r="L1134" s="116"/>
      <c r="M1134" s="235"/>
      <c r="N1134" s="134"/>
      <c r="O1134" s="236"/>
      <c r="P1134" s="90">
        <f>IF(H1134=0,"",H1134/G1133)</f>
        <v>0.91666666666666663</v>
      </c>
      <c r="Q1134" s="91">
        <v>62</v>
      </c>
      <c r="R1134" s="241">
        <f t="shared" si="146"/>
        <v>0.93939393939393945</v>
      </c>
      <c r="S1134" s="241">
        <f t="shared" si="147"/>
        <v>6.0606060606060552E-2</v>
      </c>
      <c r="AN1134" s="3"/>
      <c r="AO1134" s="3"/>
    </row>
    <row r="1135" spans="1:41" ht="15.75" customHeight="1" x14ac:dyDescent="0.25">
      <c r="A1135" s="79">
        <v>2502</v>
      </c>
      <c r="B1135" s="80"/>
      <c r="C1135" s="80"/>
      <c r="D1135" s="80"/>
      <c r="E1135" s="80"/>
      <c r="F1135" s="80"/>
      <c r="G1135" s="80"/>
      <c r="H1135" s="80"/>
      <c r="I1135" s="80">
        <v>54</v>
      </c>
      <c r="J1135" s="80"/>
      <c r="K1135" s="223"/>
      <c r="L1135" s="116"/>
      <c r="M1135" s="235"/>
      <c r="N1135" s="134"/>
      <c r="O1135" s="236"/>
      <c r="P1135" s="90">
        <f>IF(I1135=0,"",I1135/H1134)</f>
        <v>0.98181818181818181</v>
      </c>
      <c r="Q1135" s="91">
        <v>60</v>
      </c>
      <c r="R1135" s="241">
        <f t="shared" si="146"/>
        <v>0.967741935483871</v>
      </c>
      <c r="S1135" s="241">
        <f t="shared" si="147"/>
        <v>3.2258064516129004E-2</v>
      </c>
      <c r="AN1135" s="3"/>
      <c r="AO1135" s="3"/>
    </row>
    <row r="1136" spans="1:41" ht="15.75" customHeight="1" x14ac:dyDescent="0.25">
      <c r="A1136" s="79">
        <v>2601</v>
      </c>
      <c r="B1136" s="80"/>
      <c r="C1136" s="80"/>
      <c r="D1136" s="80"/>
      <c r="E1136" s="80"/>
      <c r="F1136" s="80"/>
      <c r="G1136" s="80"/>
      <c r="H1136" s="80"/>
      <c r="I1136" s="80"/>
      <c r="J1136" s="80"/>
      <c r="K1136" s="223"/>
      <c r="L1136" s="116"/>
      <c r="M1136" s="235"/>
      <c r="N1136" s="134"/>
      <c r="O1136" s="236"/>
      <c r="P1136" s="90" t="str">
        <f>IF(J1136=0,"",J1136/I1135)</f>
        <v/>
      </c>
      <c r="Q1136" s="91"/>
      <c r="R1136" s="241" t="str">
        <f t="shared" si="146"/>
        <v/>
      </c>
      <c r="S1136" s="241" t="str">
        <f t="shared" si="147"/>
        <v/>
      </c>
      <c r="AN1136" s="3"/>
      <c r="AO1136" s="3"/>
    </row>
    <row r="1137" spans="1:41" ht="15.75" customHeight="1" x14ac:dyDescent="0.25">
      <c r="A1137" s="79">
        <v>2602</v>
      </c>
      <c r="B1137" s="80"/>
      <c r="C1137" s="80"/>
      <c r="D1137" s="80"/>
      <c r="E1137" s="80"/>
      <c r="F1137" s="80"/>
      <c r="G1137" s="80"/>
      <c r="H1137" s="80"/>
      <c r="I1137" s="80"/>
      <c r="J1137" s="80"/>
      <c r="K1137" s="223"/>
      <c r="L1137" s="116"/>
      <c r="M1137" s="235"/>
      <c r="N1137" s="134"/>
      <c r="O1137" s="134"/>
      <c r="P1137" s="246"/>
      <c r="Q1137" s="91"/>
      <c r="R1137" s="247"/>
      <c r="S1137" s="246"/>
      <c r="AN1137" s="3"/>
      <c r="AO1137" s="3"/>
    </row>
    <row r="1138" spans="1:41" ht="15.75" customHeight="1" x14ac:dyDescent="0.25">
      <c r="A1138" s="79">
        <v>2701</v>
      </c>
      <c r="B1138" s="80"/>
      <c r="C1138" s="80"/>
      <c r="D1138" s="80"/>
      <c r="E1138" s="80"/>
      <c r="F1138" s="80"/>
      <c r="G1138" s="80"/>
      <c r="H1138" s="80"/>
      <c r="I1138" s="80"/>
      <c r="J1138" s="80"/>
      <c r="K1138" s="223"/>
      <c r="L1138" s="116"/>
      <c r="M1138" s="235"/>
      <c r="N1138" s="134"/>
      <c r="O1138" s="237"/>
      <c r="P1138" s="246"/>
      <c r="Q1138" s="96"/>
      <c r="R1138" s="247"/>
      <c r="S1138" s="246"/>
      <c r="AN1138" s="3"/>
      <c r="AO1138" s="3"/>
    </row>
    <row r="1139" spans="1:41" ht="15.75" customHeight="1" x14ac:dyDescent="0.25">
      <c r="A1139" s="79">
        <v>2702</v>
      </c>
      <c r="B1139" s="80"/>
      <c r="C1139" s="80"/>
      <c r="D1139" s="80"/>
      <c r="E1139" s="80"/>
      <c r="F1139" s="80"/>
      <c r="G1139" s="80"/>
      <c r="H1139" s="80"/>
      <c r="I1139" s="80"/>
      <c r="J1139" s="80"/>
      <c r="K1139" s="223"/>
      <c r="L1139" s="116"/>
      <c r="M1139" s="235"/>
      <c r="N1139" s="134"/>
      <c r="O1139" s="237"/>
      <c r="P1139" s="246"/>
      <c r="Q1139" s="96"/>
      <c r="R1139" s="247"/>
      <c r="S1139" s="246"/>
      <c r="AN1139" s="3"/>
      <c r="AO1139" s="3"/>
    </row>
    <row r="1140" spans="1:41" ht="15.75" customHeight="1" x14ac:dyDescent="0.25">
      <c r="A1140" s="79">
        <v>2801</v>
      </c>
      <c r="B1140" s="80"/>
      <c r="C1140" s="80"/>
      <c r="D1140" s="80"/>
      <c r="E1140" s="80"/>
      <c r="F1140" s="80"/>
      <c r="G1140" s="80"/>
      <c r="H1140" s="80"/>
      <c r="I1140" s="80"/>
      <c r="J1140" s="80"/>
      <c r="K1140" s="223"/>
      <c r="L1140" s="116"/>
      <c r="M1140" s="235"/>
      <c r="N1140" s="134"/>
      <c r="O1140" s="237"/>
      <c r="P1140" s="248"/>
      <c r="Q1140" s="251"/>
      <c r="R1140" s="249"/>
      <c r="S1140" s="250"/>
      <c r="AN1140" s="3"/>
      <c r="AO1140" s="3"/>
    </row>
    <row r="1141" spans="1:41" ht="15.75" customHeight="1" x14ac:dyDescent="0.25">
      <c r="A1141" s="79">
        <v>2802</v>
      </c>
      <c r="B1141" s="80"/>
      <c r="C1141" s="80"/>
      <c r="D1141" s="80"/>
      <c r="E1141" s="80"/>
      <c r="F1141" s="80"/>
      <c r="G1141" s="80"/>
      <c r="H1141" s="80"/>
      <c r="I1141" s="80"/>
      <c r="J1141" s="80"/>
      <c r="K1141" s="223"/>
      <c r="L1141" s="116"/>
      <c r="M1141" s="235"/>
      <c r="N1141" s="134"/>
      <c r="O1141" s="237"/>
      <c r="P1141" s="228" t="s">
        <v>80</v>
      </c>
      <c r="Q1141" s="102"/>
      <c r="R1141" s="103">
        <f>L1144</f>
        <v>0</v>
      </c>
      <c r="S1141" s="230" t="s">
        <v>10</v>
      </c>
      <c r="AN1141" s="3"/>
      <c r="AO1141" s="3"/>
    </row>
    <row r="1142" spans="1:41" ht="15.75" customHeight="1" x14ac:dyDescent="0.25">
      <c r="A1142" s="79">
        <v>2901</v>
      </c>
      <c r="B1142" s="80"/>
      <c r="C1142" s="80"/>
      <c r="D1142" s="80"/>
      <c r="E1142" s="80"/>
      <c r="F1142" s="80"/>
      <c r="G1142" s="80"/>
      <c r="H1142" s="80"/>
      <c r="I1142" s="80"/>
      <c r="J1142" s="80"/>
      <c r="K1142" s="223"/>
      <c r="L1142" s="116"/>
      <c r="M1142" s="235"/>
      <c r="N1142" s="134"/>
      <c r="O1142" s="237"/>
      <c r="P1142" s="229" t="s">
        <v>81</v>
      </c>
      <c r="Q1142" s="104" t="str">
        <f>IF(Q1141/B1128=0,"",Q1141/B1128)</f>
        <v/>
      </c>
      <c r="R1142" s="105" t="e">
        <f>IF(Q1141/R1141=0,"",Q1141/R1141)</f>
        <v>#DIV/0!</v>
      </c>
      <c r="S1142" s="231" t="s">
        <v>82</v>
      </c>
      <c r="AN1142" s="3"/>
      <c r="AO1142" s="3"/>
    </row>
    <row r="1143" spans="1:41" ht="15.75" customHeight="1" x14ac:dyDescent="0.25">
      <c r="A1143" s="79">
        <v>2902</v>
      </c>
      <c r="B1143" s="80"/>
      <c r="C1143" s="80"/>
      <c r="D1143" s="80"/>
      <c r="E1143" s="80"/>
      <c r="F1143" s="80"/>
      <c r="G1143" s="80"/>
      <c r="H1143" s="80"/>
      <c r="I1143" s="80"/>
      <c r="J1143" s="80"/>
      <c r="K1143" s="223"/>
      <c r="L1143" s="116"/>
      <c r="M1143" s="238"/>
      <c r="N1143" s="239"/>
      <c r="O1143" s="240"/>
      <c r="P1143" s="109"/>
      <c r="Q1143" s="110"/>
      <c r="R1143" s="110"/>
      <c r="S1143" s="111"/>
      <c r="AN1143" s="3"/>
      <c r="AO1143" s="3"/>
    </row>
    <row r="1144" spans="1:41" ht="18" customHeight="1" x14ac:dyDescent="0.25">
      <c r="A1144" s="33"/>
      <c r="B1144" s="327" t="s">
        <v>108</v>
      </c>
      <c r="C1144" s="327"/>
      <c r="D1144" s="327"/>
      <c r="E1144" s="327"/>
      <c r="F1144" s="327"/>
      <c r="G1144" s="327"/>
      <c r="H1144" s="327"/>
      <c r="I1144" s="327"/>
      <c r="J1144" s="327"/>
      <c r="K1144" s="327"/>
      <c r="L1144" s="112">
        <f>SUM(L1137:L1140)</f>
        <v>0</v>
      </c>
      <c r="M1144" s="113" t="str">
        <f>IF(L1137=0,"",L1137/B1128)</f>
        <v/>
      </c>
      <c r="N1144" s="113" t="str">
        <f>IF(L1144=0,"",L1144/B1128)</f>
        <v/>
      </c>
      <c r="O1144" s="113" t="str">
        <f>IF(L1137=0,"",N1144-M1144)</f>
        <v/>
      </c>
      <c r="P1144" s="5"/>
      <c r="Q1144" s="25"/>
      <c r="R1144" s="24"/>
      <c r="S1144" s="5"/>
      <c r="AN1144" s="3"/>
      <c r="AO1144" s="3"/>
    </row>
    <row r="1145" spans="1:41" ht="12.75" customHeight="1" x14ac:dyDescent="0.25">
      <c r="A1145" s="33"/>
      <c r="B1145" s="25"/>
      <c r="C1145" s="25"/>
      <c r="D1145" s="25"/>
      <c r="E1145" s="25"/>
      <c r="F1145" s="118"/>
      <c r="G1145" s="118"/>
      <c r="H1145" s="118"/>
      <c r="I1145" s="118"/>
      <c r="J1145" s="118"/>
      <c r="K1145" s="222"/>
      <c r="L1145" s="119"/>
      <c r="M1145" s="120"/>
      <c r="N1145" s="120"/>
      <c r="O1145" s="120"/>
      <c r="P1145" s="5"/>
      <c r="Q1145" s="25"/>
      <c r="R1145" s="24"/>
      <c r="S1145" s="5"/>
      <c r="AN1145" s="3"/>
      <c r="AO1145" s="3"/>
    </row>
    <row r="1146" spans="1:41" ht="12.75" customHeight="1" x14ac:dyDescent="0.25">
      <c r="A1146" s="33"/>
      <c r="B1146" s="25"/>
      <c r="C1146" s="25"/>
      <c r="D1146" s="25"/>
      <c r="E1146" s="25"/>
      <c r="F1146" s="118"/>
      <c r="G1146" s="118"/>
      <c r="H1146" s="118"/>
      <c r="I1146" s="118"/>
      <c r="J1146" s="118"/>
      <c r="K1146" s="222"/>
      <c r="L1146" s="119"/>
      <c r="M1146" s="120"/>
      <c r="N1146" s="120"/>
      <c r="O1146" s="120"/>
      <c r="P1146" s="5"/>
      <c r="Q1146" s="25"/>
      <c r="R1146" s="24"/>
      <c r="S1146" s="5"/>
      <c r="AN1146" s="3"/>
      <c r="AO1146" s="3"/>
    </row>
    <row r="1147" spans="1:41" ht="26.25" x14ac:dyDescent="0.4">
      <c r="A1147" s="205"/>
      <c r="B1147" s="318" t="s">
        <v>96</v>
      </c>
      <c r="C1147" s="318"/>
      <c r="D1147" s="318"/>
      <c r="E1147" s="318"/>
      <c r="F1147" s="318"/>
      <c r="G1147" s="318"/>
      <c r="H1147" s="318"/>
      <c r="I1147" s="318"/>
      <c r="J1147" s="318"/>
      <c r="K1147" s="318"/>
      <c r="L1147" s="201" t="s">
        <v>122</v>
      </c>
      <c r="M1147" s="5"/>
      <c r="N1147" s="5"/>
      <c r="O1147" s="25"/>
      <c r="P1147" s="5"/>
      <c r="Q1147" s="25"/>
      <c r="R1147" s="25"/>
      <c r="S1147" s="25"/>
      <c r="AN1147" s="3"/>
      <c r="AO1147" s="3"/>
    </row>
    <row r="1148" spans="1:41" ht="20.25" x14ac:dyDescent="0.2">
      <c r="A1148" s="309" t="s">
        <v>9</v>
      </c>
      <c r="B1148" s="311" t="s">
        <v>97</v>
      </c>
      <c r="C1148" s="312"/>
      <c r="D1148" s="312"/>
      <c r="E1148" s="312"/>
      <c r="F1148" s="312"/>
      <c r="G1148" s="312"/>
      <c r="H1148" s="312"/>
      <c r="I1148" s="312"/>
      <c r="J1148" s="312"/>
      <c r="K1148" s="313"/>
      <c r="L1148" s="314" t="s">
        <v>10</v>
      </c>
      <c r="M1148" s="307" t="s">
        <v>2</v>
      </c>
      <c r="N1148" s="307" t="s">
        <v>3</v>
      </c>
      <c r="O1148" s="316" t="s">
        <v>4</v>
      </c>
      <c r="P1148" s="307" t="s">
        <v>5</v>
      </c>
      <c r="Q1148" s="317" t="s">
        <v>6</v>
      </c>
      <c r="R1148" s="317" t="s">
        <v>7</v>
      </c>
      <c r="S1148" s="307" t="s">
        <v>8</v>
      </c>
      <c r="AN1148" s="3"/>
      <c r="AO1148" s="3"/>
    </row>
    <row r="1149" spans="1:41" ht="15.75" x14ac:dyDescent="0.25">
      <c r="A1149" s="310"/>
      <c r="B1149" s="79" t="s">
        <v>98</v>
      </c>
      <c r="C1149" s="79" t="s">
        <v>99</v>
      </c>
      <c r="D1149" s="79" t="s">
        <v>100</v>
      </c>
      <c r="E1149" s="79" t="s">
        <v>101</v>
      </c>
      <c r="F1149" s="79" t="s">
        <v>102</v>
      </c>
      <c r="G1149" s="79" t="s">
        <v>103</v>
      </c>
      <c r="H1149" s="79" t="s">
        <v>104</v>
      </c>
      <c r="I1149" s="79" t="s">
        <v>105</v>
      </c>
      <c r="J1149" s="79" t="s">
        <v>106</v>
      </c>
      <c r="K1149" s="221" t="s">
        <v>109</v>
      </c>
      <c r="L1149" s="315"/>
      <c r="M1149" s="308"/>
      <c r="N1149" s="308"/>
      <c r="O1149" s="308"/>
      <c r="P1149" s="308"/>
      <c r="Q1149" s="308"/>
      <c r="R1149" s="308"/>
      <c r="S1149" s="308"/>
      <c r="AN1149" s="3"/>
      <c r="AO1149" s="3"/>
    </row>
    <row r="1150" spans="1:41" ht="15.75" customHeight="1" x14ac:dyDescent="0.25">
      <c r="A1150" s="79">
        <v>2202</v>
      </c>
      <c r="B1150" s="80">
        <v>80</v>
      </c>
      <c r="C1150" s="80"/>
      <c r="D1150" s="80"/>
      <c r="E1150" s="80"/>
      <c r="F1150" s="80"/>
      <c r="G1150" s="80"/>
      <c r="H1150" s="80"/>
      <c r="I1150" s="80"/>
      <c r="J1150" s="80"/>
      <c r="K1150" s="223"/>
      <c r="L1150" s="116"/>
      <c r="M1150" s="232"/>
      <c r="N1150" s="233"/>
      <c r="O1150" s="234"/>
      <c r="P1150" s="242"/>
      <c r="Q1150" s="85">
        <v>80</v>
      </c>
      <c r="R1150" s="243"/>
      <c r="S1150" s="242"/>
      <c r="AN1150" s="3"/>
      <c r="AO1150" s="3"/>
    </row>
    <row r="1151" spans="1:41" ht="15.75" customHeight="1" x14ac:dyDescent="0.25">
      <c r="A1151" s="79">
        <v>2301</v>
      </c>
      <c r="B1151" s="80"/>
      <c r="C1151" s="80">
        <v>74</v>
      </c>
      <c r="D1151" s="80"/>
      <c r="E1151" s="80"/>
      <c r="F1151" s="80"/>
      <c r="G1151" s="80"/>
      <c r="H1151" s="80"/>
      <c r="I1151" s="80"/>
      <c r="J1151" s="80"/>
      <c r="K1151" s="223"/>
      <c r="L1151" s="116"/>
      <c r="M1151" s="235"/>
      <c r="N1151" s="134"/>
      <c r="O1151" s="236"/>
      <c r="P1151" s="90">
        <f>IF(C1151=0,"",C1151/B1150)</f>
        <v>0.92500000000000004</v>
      </c>
      <c r="Q1151" s="91">
        <v>76</v>
      </c>
      <c r="R1151" s="241">
        <f t="shared" ref="R1151:R1158" si="148">IF(Q1151=0,"",Q1151/Q1150)</f>
        <v>0.95</v>
      </c>
      <c r="S1151" s="241">
        <f t="shared" ref="S1151:S1158" si="149">IF(Q1151=0,"",100%-R1151)</f>
        <v>5.0000000000000044E-2</v>
      </c>
      <c r="AN1151" s="3"/>
      <c r="AO1151" s="3"/>
    </row>
    <row r="1152" spans="1:41" ht="15.75" customHeight="1" x14ac:dyDescent="0.25">
      <c r="A1152" s="79">
        <v>2302</v>
      </c>
      <c r="B1152" s="80"/>
      <c r="C1152" s="80"/>
      <c r="D1152" s="80">
        <v>74</v>
      </c>
      <c r="E1152" s="80"/>
      <c r="F1152" s="80"/>
      <c r="G1152" s="80"/>
      <c r="H1152" s="80"/>
      <c r="I1152" s="80"/>
      <c r="J1152" s="80"/>
      <c r="K1152" s="223"/>
      <c r="L1152" s="116"/>
      <c r="M1152" s="235"/>
      <c r="N1152" s="134"/>
      <c r="O1152" s="236"/>
      <c r="P1152" s="90">
        <f>IF(D1152=0,"",D1152/C1151)</f>
        <v>1</v>
      </c>
      <c r="Q1152" s="91">
        <v>76</v>
      </c>
      <c r="R1152" s="241">
        <f t="shared" si="148"/>
        <v>1</v>
      </c>
      <c r="S1152" s="241">
        <f t="shared" si="149"/>
        <v>0</v>
      </c>
      <c r="T1152" s="93">
        <f>Q1152/Q1150</f>
        <v>0.95</v>
      </c>
      <c r="AN1152" s="3"/>
      <c r="AO1152" s="3"/>
    </row>
    <row r="1153" spans="1:41" ht="15.75" customHeight="1" x14ac:dyDescent="0.25">
      <c r="A1153" s="79">
        <v>2401</v>
      </c>
      <c r="B1153" s="80"/>
      <c r="C1153" s="80"/>
      <c r="D1153" s="80"/>
      <c r="E1153" s="80">
        <v>72</v>
      </c>
      <c r="F1153" s="80"/>
      <c r="G1153" s="80"/>
      <c r="H1153" s="80"/>
      <c r="I1153" s="80"/>
      <c r="J1153" s="80"/>
      <c r="K1153" s="223"/>
      <c r="L1153" s="116"/>
      <c r="M1153" s="235"/>
      <c r="N1153" s="134"/>
      <c r="O1153" s="236"/>
      <c r="P1153" s="90">
        <f>IF(E1153=0,"",E1153/D1152)</f>
        <v>0.97297297297297303</v>
      </c>
      <c r="Q1153" s="91">
        <v>74</v>
      </c>
      <c r="R1153" s="241">
        <f t="shared" si="148"/>
        <v>0.97368421052631582</v>
      </c>
      <c r="S1153" s="241">
        <f t="shared" si="149"/>
        <v>2.6315789473684181E-2</v>
      </c>
      <c r="AN1153" s="3"/>
      <c r="AO1153" s="3"/>
    </row>
    <row r="1154" spans="1:41" ht="15.75" customHeight="1" x14ac:dyDescent="0.25">
      <c r="A1154" s="79">
        <v>2402</v>
      </c>
      <c r="B1154" s="80"/>
      <c r="C1154" s="80"/>
      <c r="D1154" s="80"/>
      <c r="E1154" s="80"/>
      <c r="F1154" s="80">
        <v>69</v>
      </c>
      <c r="G1154" s="80"/>
      <c r="H1154" s="80"/>
      <c r="I1154" s="80"/>
      <c r="J1154" s="80"/>
      <c r="K1154" s="223"/>
      <c r="L1154" s="116"/>
      <c r="M1154" s="235"/>
      <c r="N1154" s="134"/>
      <c r="O1154" s="236"/>
      <c r="P1154" s="90">
        <f>IF(F1154=0,"",F1154/E1153)</f>
        <v>0.95833333333333337</v>
      </c>
      <c r="Q1154" s="91">
        <v>71</v>
      </c>
      <c r="R1154" s="241">
        <f t="shared" si="148"/>
        <v>0.95945945945945943</v>
      </c>
      <c r="S1154" s="241">
        <f t="shared" si="149"/>
        <v>4.0540540540540571E-2</v>
      </c>
      <c r="AN1154" s="3"/>
      <c r="AO1154" s="3"/>
    </row>
    <row r="1155" spans="1:41" ht="15.75" customHeight="1" x14ac:dyDescent="0.25">
      <c r="A1155" s="79">
        <v>2501</v>
      </c>
      <c r="B1155" s="80"/>
      <c r="C1155" s="80"/>
      <c r="D1155" s="80"/>
      <c r="E1155" s="80"/>
      <c r="F1155" s="80"/>
      <c r="G1155" s="195">
        <v>69</v>
      </c>
      <c r="H1155" s="80"/>
      <c r="I1155" s="80"/>
      <c r="J1155" s="80"/>
      <c r="K1155" s="223"/>
      <c r="L1155" s="116"/>
      <c r="M1155" s="235"/>
      <c r="N1155" s="134"/>
      <c r="O1155" s="236"/>
      <c r="P1155" s="196">
        <f>IF(G1155=0,"",G1155/F1154)</f>
        <v>1</v>
      </c>
      <c r="Q1155" s="91">
        <v>71</v>
      </c>
      <c r="R1155" s="299">
        <f t="shared" si="148"/>
        <v>1</v>
      </c>
      <c r="S1155" s="299">
        <f t="shared" si="149"/>
        <v>0</v>
      </c>
      <c r="AN1155" s="3"/>
      <c r="AO1155" s="3"/>
    </row>
    <row r="1156" spans="1:41" ht="15.75" customHeight="1" x14ac:dyDescent="0.25">
      <c r="A1156" s="79">
        <v>2502</v>
      </c>
      <c r="B1156" s="80"/>
      <c r="C1156" s="80"/>
      <c r="D1156" s="80"/>
      <c r="E1156" s="80"/>
      <c r="F1156" s="80"/>
      <c r="G1156" s="80"/>
      <c r="H1156" s="80">
        <v>64</v>
      </c>
      <c r="I1156" s="80"/>
      <c r="J1156" s="80"/>
      <c r="K1156" s="223"/>
      <c r="L1156" s="116"/>
      <c r="M1156" s="235"/>
      <c r="N1156" s="134"/>
      <c r="O1156" s="236"/>
      <c r="P1156" s="90">
        <f>IF(H1156=0,"",H1156/G1155)</f>
        <v>0.92753623188405798</v>
      </c>
      <c r="Q1156" s="91">
        <v>70</v>
      </c>
      <c r="R1156" s="241">
        <f t="shared" si="148"/>
        <v>0.9859154929577465</v>
      </c>
      <c r="S1156" s="241">
        <f t="shared" si="149"/>
        <v>1.4084507042253502E-2</v>
      </c>
      <c r="AN1156" s="3"/>
      <c r="AO1156" s="3"/>
    </row>
    <row r="1157" spans="1:41" ht="15.75" customHeight="1" x14ac:dyDescent="0.25">
      <c r="A1157" s="79">
        <v>2601</v>
      </c>
      <c r="B1157" s="80"/>
      <c r="C1157" s="80"/>
      <c r="D1157" s="80"/>
      <c r="E1157" s="80"/>
      <c r="F1157" s="80"/>
      <c r="G1157" s="80"/>
      <c r="H1157" s="80"/>
      <c r="I1157" s="80"/>
      <c r="J1157" s="80"/>
      <c r="K1157" s="223"/>
      <c r="L1157" s="116"/>
      <c r="M1157" s="235"/>
      <c r="N1157" s="134"/>
      <c r="O1157" s="236"/>
      <c r="P1157" s="90" t="str">
        <f>IF(I1157=0,"",I1157/H1156)</f>
        <v/>
      </c>
      <c r="Q1157" s="91"/>
      <c r="R1157" s="241" t="str">
        <f t="shared" si="148"/>
        <v/>
      </c>
      <c r="S1157" s="241" t="str">
        <f t="shared" si="149"/>
        <v/>
      </c>
      <c r="AN1157" s="3"/>
      <c r="AO1157" s="3"/>
    </row>
    <row r="1158" spans="1:41" ht="15.75" customHeight="1" x14ac:dyDescent="0.25">
      <c r="A1158" s="79">
        <v>2602</v>
      </c>
      <c r="B1158" s="80"/>
      <c r="C1158" s="80"/>
      <c r="D1158" s="80"/>
      <c r="E1158" s="80"/>
      <c r="F1158" s="80"/>
      <c r="G1158" s="80"/>
      <c r="H1158" s="80"/>
      <c r="I1158" s="80"/>
      <c r="J1158" s="80"/>
      <c r="K1158" s="223"/>
      <c r="L1158" s="116"/>
      <c r="M1158" s="235"/>
      <c r="N1158" s="134"/>
      <c r="O1158" s="236"/>
      <c r="P1158" s="90" t="str">
        <f>IF(J1158=0,"",J1158/I1157)</f>
        <v/>
      </c>
      <c r="Q1158" s="91"/>
      <c r="R1158" s="241" t="str">
        <f t="shared" si="148"/>
        <v/>
      </c>
      <c r="S1158" s="241" t="str">
        <f t="shared" si="149"/>
        <v/>
      </c>
      <c r="AN1158" s="3"/>
      <c r="AO1158" s="3"/>
    </row>
    <row r="1159" spans="1:41" ht="15.75" customHeight="1" x14ac:dyDescent="0.25">
      <c r="A1159" s="79">
        <v>2701</v>
      </c>
      <c r="B1159" s="80"/>
      <c r="C1159" s="80"/>
      <c r="D1159" s="80"/>
      <c r="E1159" s="80"/>
      <c r="F1159" s="80"/>
      <c r="G1159" s="80"/>
      <c r="H1159" s="80"/>
      <c r="I1159" s="80"/>
      <c r="J1159" s="80"/>
      <c r="K1159" s="223"/>
      <c r="L1159" s="116"/>
      <c r="M1159" s="235"/>
      <c r="N1159" s="134"/>
      <c r="O1159" s="134"/>
      <c r="P1159" s="246"/>
      <c r="Q1159" s="91"/>
      <c r="R1159" s="247"/>
      <c r="S1159" s="246"/>
      <c r="U1159" s="194"/>
      <c r="V1159" s="194"/>
      <c r="W1159" s="194"/>
      <c r="X1159" s="194"/>
      <c r="AN1159" s="3"/>
      <c r="AO1159" s="3"/>
    </row>
    <row r="1160" spans="1:41" ht="15.75" customHeight="1" x14ac:dyDescent="0.25">
      <c r="A1160" s="79">
        <v>2702</v>
      </c>
      <c r="B1160" s="80"/>
      <c r="C1160" s="80"/>
      <c r="D1160" s="80"/>
      <c r="E1160" s="80"/>
      <c r="F1160" s="80"/>
      <c r="G1160" s="80"/>
      <c r="H1160" s="80"/>
      <c r="I1160" s="80"/>
      <c r="J1160" s="80"/>
      <c r="K1160" s="223"/>
      <c r="L1160" s="116"/>
      <c r="M1160" s="235"/>
      <c r="N1160" s="134"/>
      <c r="O1160" s="237"/>
      <c r="P1160" s="246"/>
      <c r="Q1160" s="96"/>
      <c r="R1160" s="247"/>
      <c r="S1160" s="246"/>
      <c r="U1160" s="194"/>
      <c r="V1160" s="194"/>
      <c r="W1160" s="194"/>
      <c r="X1160" s="194"/>
      <c r="AN1160" s="3"/>
      <c r="AO1160" s="3"/>
    </row>
    <row r="1161" spans="1:41" ht="15.75" customHeight="1" x14ac:dyDescent="0.25">
      <c r="A1161" s="79">
        <v>2801</v>
      </c>
      <c r="B1161" s="80"/>
      <c r="C1161" s="80"/>
      <c r="D1161" s="80"/>
      <c r="E1161" s="80"/>
      <c r="F1161" s="80"/>
      <c r="G1161" s="80"/>
      <c r="H1161" s="80"/>
      <c r="I1161" s="80"/>
      <c r="J1161" s="80"/>
      <c r="K1161" s="223"/>
      <c r="L1161" s="116"/>
      <c r="M1161" s="235"/>
      <c r="N1161" s="134"/>
      <c r="O1161" s="237"/>
      <c r="P1161" s="246"/>
      <c r="Q1161" s="96"/>
      <c r="R1161" s="247"/>
      <c r="S1161" s="246"/>
      <c r="AN1161" s="3"/>
      <c r="AO1161" s="3"/>
    </row>
    <row r="1162" spans="1:41" ht="15.75" customHeight="1" x14ac:dyDescent="0.25">
      <c r="A1162" s="79">
        <v>2802</v>
      </c>
      <c r="B1162" s="80"/>
      <c r="C1162" s="80"/>
      <c r="D1162" s="80"/>
      <c r="E1162" s="80"/>
      <c r="F1162" s="80"/>
      <c r="G1162" s="80"/>
      <c r="H1162" s="80"/>
      <c r="I1162" s="80"/>
      <c r="J1162" s="80"/>
      <c r="K1162" s="223"/>
      <c r="L1162" s="116"/>
      <c r="M1162" s="235"/>
      <c r="N1162" s="134"/>
      <c r="O1162" s="237"/>
      <c r="P1162" s="248"/>
      <c r="Q1162" s="251"/>
      <c r="R1162" s="249"/>
      <c r="S1162" s="250"/>
      <c r="AN1162" s="3"/>
      <c r="AO1162" s="3"/>
    </row>
    <row r="1163" spans="1:41" ht="15.75" customHeight="1" x14ac:dyDescent="0.25">
      <c r="A1163" s="79">
        <v>2901</v>
      </c>
      <c r="B1163" s="80"/>
      <c r="C1163" s="80"/>
      <c r="D1163" s="80"/>
      <c r="E1163" s="80"/>
      <c r="F1163" s="80"/>
      <c r="G1163" s="80"/>
      <c r="H1163" s="80"/>
      <c r="I1163" s="80"/>
      <c r="J1163" s="80"/>
      <c r="K1163" s="223"/>
      <c r="L1163" s="116"/>
      <c r="M1163" s="235"/>
      <c r="N1163" s="134"/>
      <c r="O1163" s="237"/>
      <c r="P1163" s="228" t="s">
        <v>80</v>
      </c>
      <c r="Q1163" s="102"/>
      <c r="R1163" s="103">
        <f>L1166</f>
        <v>0</v>
      </c>
      <c r="S1163" s="230" t="s">
        <v>10</v>
      </c>
      <c r="AN1163" s="3"/>
      <c r="AO1163" s="3"/>
    </row>
    <row r="1164" spans="1:41" ht="15.75" customHeight="1" x14ac:dyDescent="0.25">
      <c r="A1164" s="79">
        <v>2902</v>
      </c>
      <c r="B1164" s="80"/>
      <c r="C1164" s="80"/>
      <c r="D1164" s="80"/>
      <c r="E1164" s="80"/>
      <c r="F1164" s="80"/>
      <c r="G1164" s="80"/>
      <c r="H1164" s="80"/>
      <c r="I1164" s="80"/>
      <c r="J1164" s="80"/>
      <c r="K1164" s="223"/>
      <c r="L1164" s="116"/>
      <c r="M1164" s="235"/>
      <c r="N1164" s="134"/>
      <c r="O1164" s="237"/>
      <c r="P1164" s="229" t="s">
        <v>81</v>
      </c>
      <c r="Q1164" s="104" t="str">
        <f>IF(Q1163/B1150=0,"",Q1163/B1150)</f>
        <v/>
      </c>
      <c r="R1164" s="105" t="e">
        <f>IF(Q1163/R1163=0,"",Q1163/R1163)</f>
        <v>#DIV/0!</v>
      </c>
      <c r="S1164" s="231" t="s">
        <v>82</v>
      </c>
      <c r="AN1164" s="3"/>
      <c r="AO1164" s="3"/>
    </row>
    <row r="1165" spans="1:41" ht="15.75" customHeight="1" x14ac:dyDescent="0.25">
      <c r="A1165" s="79">
        <v>3001</v>
      </c>
      <c r="B1165" s="80"/>
      <c r="C1165" s="80"/>
      <c r="D1165" s="80"/>
      <c r="E1165" s="80"/>
      <c r="F1165" s="80"/>
      <c r="G1165" s="80"/>
      <c r="H1165" s="80"/>
      <c r="I1165" s="80"/>
      <c r="J1165" s="80"/>
      <c r="K1165" s="223"/>
      <c r="L1165" s="116"/>
      <c r="M1165" s="238"/>
      <c r="N1165" s="239"/>
      <c r="O1165" s="240"/>
      <c r="P1165" s="109"/>
      <c r="Q1165" s="110"/>
      <c r="R1165" s="110"/>
      <c r="S1165" s="111"/>
      <c r="AN1165" s="3"/>
      <c r="AO1165" s="3"/>
    </row>
    <row r="1166" spans="1:41" ht="18" x14ac:dyDescent="0.25">
      <c r="A1166" s="33"/>
      <c r="B1166" s="327" t="s">
        <v>108</v>
      </c>
      <c r="C1166" s="327"/>
      <c r="D1166" s="327"/>
      <c r="E1166" s="327"/>
      <c r="F1166" s="327"/>
      <c r="G1166" s="327"/>
      <c r="H1166" s="327"/>
      <c r="I1166" s="327"/>
      <c r="J1166" s="327"/>
      <c r="K1166" s="327"/>
      <c r="L1166" s="112">
        <f>SUM(L1159:L1162)</f>
        <v>0</v>
      </c>
      <c r="M1166" s="113" t="str">
        <f>IF(L1159=0,"",L1159/B1150)</f>
        <v/>
      </c>
      <c r="N1166" s="113" t="str">
        <f>IF(L1166=0,"",L1166/B1150)</f>
        <v/>
      </c>
      <c r="O1166" s="113" t="str">
        <f>IF(L1159=0,"",N1166-M1166)</f>
        <v/>
      </c>
      <c r="P1166" s="5"/>
      <c r="Q1166" s="25"/>
      <c r="R1166" s="24"/>
      <c r="S1166" s="5"/>
      <c r="AN1166" s="3"/>
      <c r="AO1166" s="3"/>
    </row>
    <row r="1167" spans="1:41" ht="12.75" customHeight="1" x14ac:dyDescent="0.25">
      <c r="A1167" s="33"/>
      <c r="B1167" s="25"/>
      <c r="C1167" s="25"/>
      <c r="D1167" s="25"/>
      <c r="E1167" s="25"/>
      <c r="F1167" s="118"/>
      <c r="G1167" s="118"/>
      <c r="H1167" s="118"/>
      <c r="I1167" s="118"/>
      <c r="J1167" s="118"/>
      <c r="K1167" s="222"/>
      <c r="L1167" s="119"/>
      <c r="M1167" s="120"/>
      <c r="N1167" s="120"/>
      <c r="O1167" s="120"/>
      <c r="P1167" s="5"/>
      <c r="Q1167" s="25"/>
      <c r="R1167" s="24"/>
      <c r="S1167" s="5"/>
      <c r="AN1167" s="3"/>
      <c r="AO1167" s="3"/>
    </row>
    <row r="1168" spans="1:41" ht="12.75" customHeight="1" x14ac:dyDescent="0.25">
      <c r="A1168" s="33"/>
      <c r="B1168" s="25"/>
      <c r="C1168" s="25"/>
      <c r="D1168" s="25"/>
      <c r="E1168" s="25"/>
      <c r="F1168" s="118"/>
      <c r="G1168" s="118"/>
      <c r="H1168" s="118"/>
      <c r="I1168" s="118"/>
      <c r="J1168" s="118"/>
      <c r="K1168" s="222"/>
      <c r="L1168" s="119"/>
      <c r="M1168" s="120"/>
      <c r="N1168" s="120"/>
      <c r="O1168" s="120"/>
      <c r="P1168" s="5"/>
      <c r="Q1168" s="25"/>
      <c r="R1168" s="24"/>
      <c r="S1168" s="5"/>
      <c r="AN1168" s="3"/>
      <c r="AO1168" s="3"/>
    </row>
    <row r="1169" spans="1:41" ht="26.25" x14ac:dyDescent="0.4">
      <c r="A1169" s="205"/>
      <c r="B1169" s="318" t="s">
        <v>96</v>
      </c>
      <c r="C1169" s="318"/>
      <c r="D1169" s="318"/>
      <c r="E1169" s="318"/>
      <c r="F1169" s="318"/>
      <c r="G1169" s="318"/>
      <c r="H1169" s="318"/>
      <c r="I1169" s="318"/>
      <c r="J1169" s="318"/>
      <c r="K1169" s="318"/>
      <c r="L1169" s="201" t="s">
        <v>139</v>
      </c>
      <c r="M1169" s="5"/>
      <c r="N1169" s="5"/>
      <c r="O1169" s="25"/>
      <c r="P1169" s="5"/>
      <c r="Q1169" s="25"/>
      <c r="R1169" s="25"/>
      <c r="S1169" s="25"/>
      <c r="T1169" s="176"/>
      <c r="AN1169" s="3"/>
      <c r="AO1169" s="3"/>
    </row>
    <row r="1170" spans="1:41" ht="20.25" x14ac:dyDescent="0.2">
      <c r="A1170" s="309" t="s">
        <v>9</v>
      </c>
      <c r="B1170" s="311" t="s">
        <v>97</v>
      </c>
      <c r="C1170" s="312"/>
      <c r="D1170" s="312"/>
      <c r="E1170" s="312"/>
      <c r="F1170" s="312"/>
      <c r="G1170" s="312"/>
      <c r="H1170" s="312"/>
      <c r="I1170" s="312"/>
      <c r="J1170" s="312"/>
      <c r="K1170" s="313"/>
      <c r="L1170" s="314" t="s">
        <v>10</v>
      </c>
      <c r="M1170" s="307" t="s">
        <v>2</v>
      </c>
      <c r="N1170" s="307" t="s">
        <v>3</v>
      </c>
      <c r="O1170" s="316" t="s">
        <v>4</v>
      </c>
      <c r="P1170" s="307" t="s">
        <v>5</v>
      </c>
      <c r="Q1170" s="317" t="s">
        <v>6</v>
      </c>
      <c r="R1170" s="317" t="s">
        <v>7</v>
      </c>
      <c r="S1170" s="307" t="s">
        <v>8</v>
      </c>
      <c r="T1170" s="176"/>
      <c r="AN1170" s="3"/>
      <c r="AO1170" s="3"/>
    </row>
    <row r="1171" spans="1:41" ht="15.75" x14ac:dyDescent="0.25">
      <c r="A1171" s="310"/>
      <c r="B1171" s="79" t="s">
        <v>98</v>
      </c>
      <c r="C1171" s="79" t="s">
        <v>99</v>
      </c>
      <c r="D1171" s="79" t="s">
        <v>100</v>
      </c>
      <c r="E1171" s="79" t="s">
        <v>101</v>
      </c>
      <c r="F1171" s="79" t="s">
        <v>102</v>
      </c>
      <c r="G1171" s="79" t="s">
        <v>103</v>
      </c>
      <c r="H1171" s="79" t="s">
        <v>104</v>
      </c>
      <c r="I1171" s="79" t="s">
        <v>105</v>
      </c>
      <c r="J1171" s="79" t="s">
        <v>106</v>
      </c>
      <c r="K1171" s="221" t="s">
        <v>109</v>
      </c>
      <c r="L1171" s="315"/>
      <c r="M1171" s="308"/>
      <c r="N1171" s="308"/>
      <c r="O1171" s="308"/>
      <c r="P1171" s="308"/>
      <c r="Q1171" s="308"/>
      <c r="R1171" s="308"/>
      <c r="S1171" s="308"/>
      <c r="T1171" s="176"/>
      <c r="AN1171" s="3"/>
      <c r="AO1171" s="3"/>
    </row>
    <row r="1172" spans="1:41" ht="15.75" customHeight="1" x14ac:dyDescent="0.25">
      <c r="A1172" s="79">
        <v>2301</v>
      </c>
      <c r="B1172" s="80">
        <v>80</v>
      </c>
      <c r="C1172" s="80"/>
      <c r="D1172" s="80"/>
      <c r="E1172" s="80"/>
      <c r="F1172" s="80"/>
      <c r="G1172" s="80"/>
      <c r="H1172" s="80"/>
      <c r="I1172" s="80"/>
      <c r="J1172" s="80"/>
      <c r="K1172" s="223"/>
      <c r="L1172" s="116"/>
      <c r="M1172" s="232"/>
      <c r="N1172" s="233"/>
      <c r="O1172" s="234"/>
      <c r="P1172" s="242"/>
      <c r="Q1172" s="85">
        <v>80</v>
      </c>
      <c r="R1172" s="243"/>
      <c r="S1172" s="242"/>
      <c r="T1172" s="176"/>
      <c r="AN1172" s="3"/>
      <c r="AO1172" s="3"/>
    </row>
    <row r="1173" spans="1:41" ht="15.75" customHeight="1" x14ac:dyDescent="0.25">
      <c r="A1173" s="79">
        <v>2302</v>
      </c>
      <c r="B1173" s="80"/>
      <c r="C1173" s="80">
        <v>74</v>
      </c>
      <c r="D1173" s="80"/>
      <c r="E1173" s="80"/>
      <c r="F1173" s="80"/>
      <c r="G1173" s="80"/>
      <c r="H1173" s="80"/>
      <c r="I1173" s="80"/>
      <c r="J1173" s="80"/>
      <c r="K1173" s="223"/>
      <c r="L1173" s="116"/>
      <c r="M1173" s="235"/>
      <c r="N1173" s="134"/>
      <c r="O1173" s="236"/>
      <c r="P1173" s="90">
        <f>IF(C1173=0,"",C1173/B1172)</f>
        <v>0.92500000000000004</v>
      </c>
      <c r="Q1173" s="91">
        <v>76</v>
      </c>
      <c r="R1173" s="241">
        <f t="shared" ref="R1173:R1180" si="150">IF(Q1173=0,"",Q1173/Q1172)</f>
        <v>0.95</v>
      </c>
      <c r="S1173" s="241">
        <f t="shared" ref="S1173:S1180" si="151">IF(Q1173=0,"",100%-R1173)</f>
        <v>5.0000000000000044E-2</v>
      </c>
      <c r="T1173" s="176"/>
      <c r="AN1173" s="3"/>
      <c r="AO1173" s="3"/>
    </row>
    <row r="1174" spans="1:41" ht="15.75" customHeight="1" x14ac:dyDescent="0.25">
      <c r="A1174" s="79">
        <v>2401</v>
      </c>
      <c r="B1174" s="80"/>
      <c r="C1174" s="80"/>
      <c r="D1174" s="80">
        <v>68</v>
      </c>
      <c r="E1174" s="80"/>
      <c r="F1174" s="80"/>
      <c r="G1174" s="80"/>
      <c r="H1174" s="80"/>
      <c r="I1174" s="80"/>
      <c r="J1174" s="80"/>
      <c r="K1174" s="223"/>
      <c r="L1174" s="116"/>
      <c r="M1174" s="235"/>
      <c r="N1174" s="134"/>
      <c r="O1174" s="236"/>
      <c r="P1174" s="90">
        <f>IF(D1174=0,"",D1174/C1173)</f>
        <v>0.91891891891891897</v>
      </c>
      <c r="Q1174" s="91">
        <v>70</v>
      </c>
      <c r="R1174" s="241">
        <f t="shared" si="150"/>
        <v>0.92105263157894735</v>
      </c>
      <c r="S1174" s="241">
        <f t="shared" si="151"/>
        <v>7.8947368421052655E-2</v>
      </c>
      <c r="T1174" s="93">
        <f>Q1174/Q1172</f>
        <v>0.875</v>
      </c>
      <c r="AN1174" s="3"/>
      <c r="AO1174" s="3"/>
    </row>
    <row r="1175" spans="1:41" ht="15.75" customHeight="1" x14ac:dyDescent="0.25">
      <c r="A1175" s="79">
        <v>2402</v>
      </c>
      <c r="B1175" s="80"/>
      <c r="C1175" s="80"/>
      <c r="D1175" s="80"/>
      <c r="E1175" s="80">
        <v>65</v>
      </c>
      <c r="F1175" s="80"/>
      <c r="G1175" s="80"/>
      <c r="H1175" s="80"/>
      <c r="I1175" s="80"/>
      <c r="J1175" s="80"/>
      <c r="K1175" s="223"/>
      <c r="L1175" s="116"/>
      <c r="M1175" s="235"/>
      <c r="N1175" s="134"/>
      <c r="O1175" s="236"/>
      <c r="P1175" s="90">
        <f>IF(E1175=0,"",E1175/D1174)</f>
        <v>0.95588235294117652</v>
      </c>
      <c r="Q1175" s="91">
        <v>70</v>
      </c>
      <c r="R1175" s="241">
        <f t="shared" si="150"/>
        <v>1</v>
      </c>
      <c r="S1175" s="241">
        <f t="shared" si="151"/>
        <v>0</v>
      </c>
      <c r="T1175" s="176"/>
      <c r="AN1175" s="3"/>
      <c r="AO1175" s="3"/>
    </row>
    <row r="1176" spans="1:41" ht="15.75" customHeight="1" x14ac:dyDescent="0.25">
      <c r="A1176" s="79">
        <v>2501</v>
      </c>
      <c r="B1176" s="80"/>
      <c r="C1176" s="80"/>
      <c r="D1176" s="80"/>
      <c r="E1176" s="80"/>
      <c r="F1176" s="80">
        <v>65</v>
      </c>
      <c r="G1176" s="80"/>
      <c r="H1176" s="80"/>
      <c r="I1176" s="80"/>
      <c r="J1176" s="80"/>
      <c r="K1176" s="223"/>
      <c r="L1176" s="116"/>
      <c r="M1176" s="235"/>
      <c r="N1176" s="134"/>
      <c r="O1176" s="236"/>
      <c r="P1176" s="90">
        <f>IF(F1176=0,"",F1176/E1175)</f>
        <v>1</v>
      </c>
      <c r="Q1176" s="91">
        <v>70</v>
      </c>
      <c r="R1176" s="241">
        <f t="shared" si="150"/>
        <v>1</v>
      </c>
      <c r="S1176" s="241">
        <f t="shared" si="151"/>
        <v>0</v>
      </c>
      <c r="T1176" s="176"/>
      <c r="AN1176" s="3"/>
      <c r="AO1176" s="3"/>
    </row>
    <row r="1177" spans="1:41" ht="15.75" customHeight="1" x14ac:dyDescent="0.25">
      <c r="A1177" s="79">
        <v>2502</v>
      </c>
      <c r="B1177" s="80"/>
      <c r="C1177" s="80"/>
      <c r="D1177" s="80"/>
      <c r="E1177" s="80"/>
      <c r="F1177" s="80"/>
      <c r="G1177" s="80">
        <v>65</v>
      </c>
      <c r="H1177" s="80"/>
      <c r="I1177" s="80"/>
      <c r="J1177" s="80"/>
      <c r="K1177" s="223"/>
      <c r="L1177" s="116"/>
      <c r="M1177" s="235"/>
      <c r="N1177" s="134"/>
      <c r="O1177" s="236"/>
      <c r="P1177" s="90">
        <f>IF(G1177=0,"",G1177/F1176)</f>
        <v>1</v>
      </c>
      <c r="Q1177" s="91">
        <v>70</v>
      </c>
      <c r="R1177" s="241">
        <f t="shared" si="150"/>
        <v>1</v>
      </c>
      <c r="S1177" s="241">
        <f t="shared" si="151"/>
        <v>0</v>
      </c>
      <c r="T1177" s="176"/>
      <c r="AN1177" s="3"/>
      <c r="AO1177" s="3"/>
    </row>
    <row r="1178" spans="1:41" ht="15.75" customHeight="1" x14ac:dyDescent="0.25">
      <c r="A1178" s="79">
        <v>2601</v>
      </c>
      <c r="B1178" s="80"/>
      <c r="C1178" s="80"/>
      <c r="D1178" s="80"/>
      <c r="E1178" s="80"/>
      <c r="F1178" s="80"/>
      <c r="G1178" s="80"/>
      <c r="H1178" s="80"/>
      <c r="I1178" s="80"/>
      <c r="J1178" s="80"/>
      <c r="K1178" s="223"/>
      <c r="L1178" s="116"/>
      <c r="M1178" s="235"/>
      <c r="N1178" s="134"/>
      <c r="O1178" s="236"/>
      <c r="P1178" s="90" t="str">
        <f>IF(H1178=0,"",H1178/G1177)</f>
        <v/>
      </c>
      <c r="Q1178" s="91"/>
      <c r="R1178" s="241" t="str">
        <f t="shared" si="150"/>
        <v/>
      </c>
      <c r="S1178" s="241" t="str">
        <f t="shared" si="151"/>
        <v/>
      </c>
      <c r="T1178" s="176"/>
      <c r="AN1178" s="3"/>
      <c r="AO1178" s="3"/>
    </row>
    <row r="1179" spans="1:41" ht="15.75" customHeight="1" x14ac:dyDescent="0.25">
      <c r="A1179" s="79">
        <v>2602</v>
      </c>
      <c r="B1179" s="80"/>
      <c r="C1179" s="80"/>
      <c r="D1179" s="80"/>
      <c r="E1179" s="80"/>
      <c r="F1179" s="80"/>
      <c r="G1179" s="80"/>
      <c r="H1179" s="80"/>
      <c r="I1179" s="80"/>
      <c r="J1179" s="80"/>
      <c r="K1179" s="223"/>
      <c r="L1179" s="116"/>
      <c r="M1179" s="235"/>
      <c r="N1179" s="134"/>
      <c r="O1179" s="236"/>
      <c r="P1179" s="90" t="str">
        <f>IF(I1179=0,"",I1179/H1178)</f>
        <v/>
      </c>
      <c r="Q1179" s="91"/>
      <c r="R1179" s="241" t="str">
        <f t="shared" si="150"/>
        <v/>
      </c>
      <c r="S1179" s="241" t="str">
        <f t="shared" si="151"/>
        <v/>
      </c>
      <c r="T1179" s="176"/>
      <c r="AN1179" s="3"/>
      <c r="AO1179" s="3"/>
    </row>
    <row r="1180" spans="1:41" ht="15.75" customHeight="1" x14ac:dyDescent="0.25">
      <c r="A1180" s="79">
        <v>2701</v>
      </c>
      <c r="B1180" s="80"/>
      <c r="C1180" s="80"/>
      <c r="D1180" s="80"/>
      <c r="E1180" s="80"/>
      <c r="F1180" s="80"/>
      <c r="G1180" s="80"/>
      <c r="H1180" s="80"/>
      <c r="I1180" s="80"/>
      <c r="J1180" s="80"/>
      <c r="K1180" s="223"/>
      <c r="L1180" s="116"/>
      <c r="M1180" s="235"/>
      <c r="N1180" s="134"/>
      <c r="O1180" s="236"/>
      <c r="P1180" s="90" t="str">
        <f>IF(J1180=0,"",J1180/I1179)</f>
        <v/>
      </c>
      <c r="Q1180" s="91"/>
      <c r="R1180" s="241" t="str">
        <f t="shared" si="150"/>
        <v/>
      </c>
      <c r="S1180" s="241" t="str">
        <f t="shared" si="151"/>
        <v/>
      </c>
      <c r="T1180" s="176"/>
      <c r="AN1180" s="3"/>
      <c r="AO1180" s="3"/>
    </row>
    <row r="1181" spans="1:41" ht="15.75" customHeight="1" x14ac:dyDescent="0.25">
      <c r="A1181" s="79">
        <v>2702</v>
      </c>
      <c r="B1181" s="80"/>
      <c r="C1181" s="80"/>
      <c r="D1181" s="80"/>
      <c r="E1181" s="80"/>
      <c r="F1181" s="80"/>
      <c r="G1181" s="80"/>
      <c r="H1181" s="80"/>
      <c r="I1181" s="80"/>
      <c r="J1181" s="80"/>
      <c r="K1181" s="223"/>
      <c r="L1181" s="116"/>
      <c r="M1181" s="235"/>
      <c r="N1181" s="134"/>
      <c r="O1181" s="134"/>
      <c r="P1181" s="246"/>
      <c r="Q1181" s="91"/>
      <c r="R1181" s="247"/>
      <c r="S1181" s="246"/>
      <c r="T1181" s="176"/>
      <c r="AN1181" s="3"/>
      <c r="AO1181" s="3"/>
    </row>
    <row r="1182" spans="1:41" ht="15.75" customHeight="1" x14ac:dyDescent="0.25">
      <c r="A1182" s="79">
        <v>2801</v>
      </c>
      <c r="B1182" s="80"/>
      <c r="C1182" s="80"/>
      <c r="D1182" s="80"/>
      <c r="E1182" s="80"/>
      <c r="F1182" s="80"/>
      <c r="G1182" s="80"/>
      <c r="H1182" s="80"/>
      <c r="I1182" s="80"/>
      <c r="J1182" s="80"/>
      <c r="K1182" s="223"/>
      <c r="L1182" s="116"/>
      <c r="M1182" s="235"/>
      <c r="N1182" s="134"/>
      <c r="O1182" s="237"/>
      <c r="P1182" s="246"/>
      <c r="Q1182" s="96"/>
      <c r="R1182" s="247"/>
      <c r="S1182" s="246"/>
      <c r="T1182" s="176"/>
      <c r="AN1182" s="3"/>
      <c r="AO1182" s="3"/>
    </row>
    <row r="1183" spans="1:41" ht="15.75" customHeight="1" x14ac:dyDescent="0.25">
      <c r="A1183" s="79">
        <v>2802</v>
      </c>
      <c r="B1183" s="80"/>
      <c r="C1183" s="80"/>
      <c r="D1183" s="80"/>
      <c r="E1183" s="80"/>
      <c r="F1183" s="80"/>
      <c r="G1183" s="80"/>
      <c r="H1183" s="80"/>
      <c r="I1183" s="80"/>
      <c r="J1183" s="80"/>
      <c r="K1183" s="223"/>
      <c r="L1183" s="116"/>
      <c r="M1183" s="235"/>
      <c r="N1183" s="134"/>
      <c r="O1183" s="237"/>
      <c r="P1183" s="246"/>
      <c r="Q1183" s="96"/>
      <c r="R1183" s="247"/>
      <c r="S1183" s="246"/>
      <c r="T1183" s="176"/>
      <c r="AN1183" s="3"/>
      <c r="AO1183" s="3"/>
    </row>
    <row r="1184" spans="1:41" ht="15.75" customHeight="1" x14ac:dyDescent="0.25">
      <c r="A1184" s="79">
        <v>2901</v>
      </c>
      <c r="B1184" s="80"/>
      <c r="C1184" s="80"/>
      <c r="D1184" s="80"/>
      <c r="E1184" s="80"/>
      <c r="F1184" s="80"/>
      <c r="G1184" s="80"/>
      <c r="H1184" s="80"/>
      <c r="I1184" s="80"/>
      <c r="J1184" s="80"/>
      <c r="K1184" s="223"/>
      <c r="L1184" s="116"/>
      <c r="M1184" s="235"/>
      <c r="N1184" s="134"/>
      <c r="O1184" s="237"/>
      <c r="P1184" s="248"/>
      <c r="Q1184" s="251"/>
      <c r="R1184" s="249"/>
      <c r="S1184" s="250"/>
      <c r="T1184" s="176"/>
      <c r="AN1184" s="3"/>
      <c r="AO1184" s="3"/>
    </row>
    <row r="1185" spans="1:41" ht="15.75" customHeight="1" x14ac:dyDescent="0.25">
      <c r="A1185" s="79">
        <v>2902</v>
      </c>
      <c r="B1185" s="80"/>
      <c r="C1185" s="80"/>
      <c r="D1185" s="80"/>
      <c r="E1185" s="80"/>
      <c r="F1185" s="80"/>
      <c r="G1185" s="80"/>
      <c r="H1185" s="80"/>
      <c r="I1185" s="80"/>
      <c r="J1185" s="80"/>
      <c r="K1185" s="223"/>
      <c r="L1185" s="116"/>
      <c r="M1185" s="235"/>
      <c r="N1185" s="134"/>
      <c r="O1185" s="237"/>
      <c r="P1185" s="228" t="s">
        <v>80</v>
      </c>
      <c r="Q1185" s="102"/>
      <c r="R1185" s="103">
        <f>L1188</f>
        <v>0</v>
      </c>
      <c r="S1185" s="230" t="s">
        <v>10</v>
      </c>
      <c r="T1185" s="176"/>
      <c r="AN1185" s="3"/>
      <c r="AO1185" s="3"/>
    </row>
    <row r="1186" spans="1:41" ht="15.75" customHeight="1" x14ac:dyDescent="0.25">
      <c r="A1186" s="79">
        <v>3001</v>
      </c>
      <c r="B1186" s="80"/>
      <c r="C1186" s="80"/>
      <c r="D1186" s="80"/>
      <c r="E1186" s="80"/>
      <c r="F1186" s="80"/>
      <c r="G1186" s="80"/>
      <c r="H1186" s="80"/>
      <c r="I1186" s="80"/>
      <c r="J1186" s="80"/>
      <c r="K1186" s="223"/>
      <c r="L1186" s="116"/>
      <c r="M1186" s="235"/>
      <c r="N1186" s="134"/>
      <c r="O1186" s="237"/>
      <c r="P1186" s="229" t="s">
        <v>81</v>
      </c>
      <c r="Q1186" s="104" t="str">
        <f>IF(Q1185/B1172=0,"",Q1185/B1172)</f>
        <v/>
      </c>
      <c r="R1186" s="105" t="e">
        <f>IF(Q1185/R1185=0,"",Q1185/R1185)</f>
        <v>#DIV/0!</v>
      </c>
      <c r="S1186" s="231" t="s">
        <v>82</v>
      </c>
      <c r="T1186" s="176"/>
      <c r="AN1186" s="3"/>
      <c r="AO1186" s="3"/>
    </row>
    <row r="1187" spans="1:41" ht="15.75" customHeight="1" x14ac:dyDescent="0.25">
      <c r="A1187" s="79">
        <v>3002</v>
      </c>
      <c r="B1187" s="80"/>
      <c r="C1187" s="80"/>
      <c r="D1187" s="80"/>
      <c r="E1187" s="80"/>
      <c r="F1187" s="80"/>
      <c r="G1187" s="80"/>
      <c r="H1187" s="80"/>
      <c r="I1187" s="80"/>
      <c r="J1187" s="80"/>
      <c r="K1187" s="223"/>
      <c r="L1187" s="116"/>
      <c r="M1187" s="238"/>
      <c r="N1187" s="239"/>
      <c r="O1187" s="240"/>
      <c r="P1187" s="109"/>
      <c r="Q1187" s="110"/>
      <c r="R1187" s="110"/>
      <c r="S1187" s="111"/>
      <c r="T1187" s="176"/>
      <c r="AN1187" s="3"/>
      <c r="AO1187" s="3"/>
    </row>
    <row r="1188" spans="1:41" ht="18" x14ac:dyDescent="0.25">
      <c r="A1188" s="33"/>
      <c r="B1188" s="327" t="s">
        <v>108</v>
      </c>
      <c r="C1188" s="327"/>
      <c r="D1188" s="327"/>
      <c r="E1188" s="327"/>
      <c r="F1188" s="327"/>
      <c r="G1188" s="327"/>
      <c r="H1188" s="327"/>
      <c r="I1188" s="327"/>
      <c r="J1188" s="327"/>
      <c r="K1188" s="327"/>
      <c r="L1188" s="112">
        <f>SUM(L1181:L1184)</f>
        <v>0</v>
      </c>
      <c r="M1188" s="113" t="str">
        <f>IF(L1181=0,"",L1181/B1172)</f>
        <v/>
      </c>
      <c r="N1188" s="113" t="str">
        <f>IF(L1188=0,"",L1188/B1172)</f>
        <v/>
      </c>
      <c r="O1188" s="113" t="str">
        <f>IF(L1181=0,"",N1188-M1188)</f>
        <v/>
      </c>
      <c r="P1188" s="5"/>
      <c r="Q1188" s="25"/>
      <c r="R1188" s="24"/>
      <c r="S1188" s="5"/>
      <c r="T1188" s="176"/>
      <c r="AN1188" s="3"/>
      <c r="AO1188" s="3"/>
    </row>
    <row r="1189" spans="1:41" ht="12.75" customHeight="1" x14ac:dyDescent="0.25">
      <c r="A1189" s="33"/>
      <c r="B1189" s="25"/>
      <c r="C1189" s="25"/>
      <c r="D1189" s="25"/>
      <c r="E1189" s="25"/>
      <c r="F1189" s="118"/>
      <c r="G1189" s="118"/>
      <c r="H1189" s="118"/>
      <c r="I1189" s="118"/>
      <c r="J1189" s="118"/>
      <c r="K1189" s="222"/>
      <c r="L1189" s="119"/>
      <c r="M1189" s="120"/>
      <c r="N1189" s="120"/>
      <c r="O1189" s="120"/>
      <c r="P1189" s="5"/>
      <c r="Q1189" s="25"/>
      <c r="R1189" s="24"/>
      <c r="S1189" s="5"/>
      <c r="AN1189" s="3"/>
      <c r="AO1189" s="3"/>
    </row>
    <row r="1190" spans="1:41" ht="12.75" customHeight="1" x14ac:dyDescent="0.25">
      <c r="A1190" s="33"/>
      <c r="B1190" s="25"/>
      <c r="C1190" s="25"/>
      <c r="D1190" s="25"/>
      <c r="E1190" s="25"/>
      <c r="F1190" s="118"/>
      <c r="G1190" s="118"/>
      <c r="H1190" s="118"/>
      <c r="I1190" s="118"/>
      <c r="J1190" s="118"/>
      <c r="K1190" s="222"/>
      <c r="L1190" s="119"/>
      <c r="M1190" s="120"/>
      <c r="N1190" s="120"/>
      <c r="O1190" s="120"/>
      <c r="P1190" s="5"/>
      <c r="Q1190" s="25"/>
      <c r="R1190" s="24"/>
      <c r="S1190" s="5"/>
      <c r="AN1190" s="3"/>
      <c r="AO1190" s="3"/>
    </row>
    <row r="1191" spans="1:41" ht="26.25" x14ac:dyDescent="0.4">
      <c r="A1191" s="205"/>
      <c r="B1191" s="318" t="s">
        <v>96</v>
      </c>
      <c r="C1191" s="318"/>
      <c r="D1191" s="318"/>
      <c r="E1191" s="318"/>
      <c r="F1191" s="318"/>
      <c r="G1191" s="318"/>
      <c r="H1191" s="318"/>
      <c r="I1191" s="318"/>
      <c r="J1191" s="318"/>
      <c r="K1191" s="318"/>
      <c r="L1191" s="201" t="s">
        <v>140</v>
      </c>
      <c r="M1191" s="5"/>
      <c r="N1191" s="5"/>
      <c r="O1191" s="25"/>
      <c r="P1191" s="5"/>
      <c r="Q1191" s="25"/>
      <c r="R1191" s="25"/>
      <c r="S1191" s="25"/>
      <c r="T1191" s="180"/>
      <c r="AN1191" s="3"/>
      <c r="AO1191" s="3"/>
    </row>
    <row r="1192" spans="1:41" ht="20.25" x14ac:dyDescent="0.2">
      <c r="A1192" s="309" t="s">
        <v>9</v>
      </c>
      <c r="B1192" s="311" t="s">
        <v>97</v>
      </c>
      <c r="C1192" s="312"/>
      <c r="D1192" s="312"/>
      <c r="E1192" s="312"/>
      <c r="F1192" s="312"/>
      <c r="G1192" s="312"/>
      <c r="H1192" s="312"/>
      <c r="I1192" s="312"/>
      <c r="J1192" s="312"/>
      <c r="K1192" s="313"/>
      <c r="L1192" s="314" t="s">
        <v>10</v>
      </c>
      <c r="M1192" s="307" t="s">
        <v>2</v>
      </c>
      <c r="N1192" s="307" t="s">
        <v>3</v>
      </c>
      <c r="O1192" s="316" t="s">
        <v>4</v>
      </c>
      <c r="P1192" s="307" t="s">
        <v>5</v>
      </c>
      <c r="Q1192" s="317" t="s">
        <v>6</v>
      </c>
      <c r="R1192" s="317" t="s">
        <v>7</v>
      </c>
      <c r="S1192" s="307" t="s">
        <v>8</v>
      </c>
      <c r="T1192" s="180"/>
      <c r="AN1192" s="3"/>
      <c r="AO1192" s="3"/>
    </row>
    <row r="1193" spans="1:41" ht="15.75" x14ac:dyDescent="0.25">
      <c r="A1193" s="310"/>
      <c r="B1193" s="79" t="s">
        <v>98</v>
      </c>
      <c r="C1193" s="79" t="s">
        <v>99</v>
      </c>
      <c r="D1193" s="79" t="s">
        <v>100</v>
      </c>
      <c r="E1193" s="79" t="s">
        <v>101</v>
      </c>
      <c r="F1193" s="79" t="s">
        <v>102</v>
      </c>
      <c r="G1193" s="79" t="s">
        <v>103</v>
      </c>
      <c r="H1193" s="79" t="s">
        <v>104</v>
      </c>
      <c r="I1193" s="79" t="s">
        <v>105</v>
      </c>
      <c r="J1193" s="79" t="s">
        <v>106</v>
      </c>
      <c r="K1193" s="221" t="s">
        <v>109</v>
      </c>
      <c r="L1193" s="315"/>
      <c r="M1193" s="308"/>
      <c r="N1193" s="308"/>
      <c r="O1193" s="308"/>
      <c r="P1193" s="308"/>
      <c r="Q1193" s="308"/>
      <c r="R1193" s="308"/>
      <c r="S1193" s="308"/>
      <c r="T1193" s="180"/>
      <c r="AN1193" s="3"/>
      <c r="AO1193" s="3"/>
    </row>
    <row r="1194" spans="1:41" ht="15.75" customHeight="1" x14ac:dyDescent="0.25">
      <c r="A1194" s="79">
        <v>2302</v>
      </c>
      <c r="B1194" s="80">
        <v>76</v>
      </c>
      <c r="C1194" s="80"/>
      <c r="D1194" s="80"/>
      <c r="E1194" s="80"/>
      <c r="F1194" s="80"/>
      <c r="G1194" s="80"/>
      <c r="H1194" s="80"/>
      <c r="I1194" s="80"/>
      <c r="J1194" s="80"/>
      <c r="K1194" s="223"/>
      <c r="L1194" s="116"/>
      <c r="M1194" s="232"/>
      <c r="N1194" s="233"/>
      <c r="O1194" s="234"/>
      <c r="P1194" s="242"/>
      <c r="Q1194" s="85">
        <f>B1194</f>
        <v>76</v>
      </c>
      <c r="R1194" s="243"/>
      <c r="S1194" s="242"/>
      <c r="T1194" s="180"/>
      <c r="AN1194" s="3"/>
      <c r="AO1194" s="3"/>
    </row>
    <row r="1195" spans="1:41" ht="15.75" customHeight="1" x14ac:dyDescent="0.25">
      <c r="A1195" s="79">
        <v>2401</v>
      </c>
      <c r="B1195" s="80"/>
      <c r="C1195" s="80">
        <v>73</v>
      </c>
      <c r="D1195" s="80"/>
      <c r="E1195" s="80"/>
      <c r="F1195" s="80"/>
      <c r="G1195" s="80"/>
      <c r="H1195" s="80"/>
      <c r="I1195" s="80"/>
      <c r="J1195" s="80"/>
      <c r="K1195" s="223"/>
      <c r="L1195" s="116"/>
      <c r="M1195" s="235"/>
      <c r="N1195" s="134"/>
      <c r="O1195" s="236"/>
      <c r="P1195" s="90">
        <f>IF(C1195=0,"",C1195/B1194)</f>
        <v>0.96052631578947367</v>
      </c>
      <c r="Q1195" s="91">
        <v>74</v>
      </c>
      <c r="R1195" s="241">
        <f t="shared" ref="R1195:R1202" si="152">IF(Q1195=0,"",Q1195/Q1194)</f>
        <v>0.97368421052631582</v>
      </c>
      <c r="S1195" s="241">
        <f t="shared" ref="S1195:S1202" si="153">IF(Q1195=0,"",100%-R1195)</f>
        <v>2.6315789473684181E-2</v>
      </c>
      <c r="T1195" s="180"/>
      <c r="AN1195" s="3"/>
      <c r="AO1195" s="3"/>
    </row>
    <row r="1196" spans="1:41" ht="15.75" customHeight="1" x14ac:dyDescent="0.25">
      <c r="A1196" s="79">
        <v>2402</v>
      </c>
      <c r="B1196" s="80"/>
      <c r="C1196" s="80"/>
      <c r="D1196" s="80">
        <v>72</v>
      </c>
      <c r="E1196" s="80"/>
      <c r="F1196" s="80"/>
      <c r="G1196" s="80"/>
      <c r="H1196" s="80"/>
      <c r="I1196" s="80"/>
      <c r="J1196" s="80"/>
      <c r="K1196" s="223"/>
      <c r="L1196" s="116"/>
      <c r="M1196" s="235"/>
      <c r="N1196" s="134"/>
      <c r="O1196" s="236"/>
      <c r="P1196" s="90">
        <f>IF(D1196=0,"",D1196/C1195)</f>
        <v>0.98630136986301364</v>
      </c>
      <c r="Q1196" s="91">
        <v>74</v>
      </c>
      <c r="R1196" s="241">
        <f t="shared" si="152"/>
        <v>1</v>
      </c>
      <c r="S1196" s="241">
        <f t="shared" si="153"/>
        <v>0</v>
      </c>
      <c r="T1196" s="93">
        <f>Q1196/Q1194</f>
        <v>0.97368421052631582</v>
      </c>
      <c r="AN1196" s="3"/>
      <c r="AO1196" s="3"/>
    </row>
    <row r="1197" spans="1:41" ht="15.75" customHeight="1" x14ac:dyDescent="0.25">
      <c r="A1197" s="79">
        <v>2501</v>
      </c>
      <c r="B1197" s="80"/>
      <c r="C1197" s="80"/>
      <c r="D1197" s="80"/>
      <c r="E1197" s="80">
        <v>69</v>
      </c>
      <c r="F1197" s="80"/>
      <c r="G1197" s="80"/>
      <c r="H1197" s="80"/>
      <c r="I1197" s="80"/>
      <c r="J1197" s="80"/>
      <c r="K1197" s="223"/>
      <c r="L1197" s="116"/>
      <c r="M1197" s="235"/>
      <c r="N1197" s="134"/>
      <c r="O1197" s="236"/>
      <c r="P1197" s="90">
        <f>IF(E1197=0,"",E1197/D1196)</f>
        <v>0.95833333333333337</v>
      </c>
      <c r="Q1197" s="91">
        <v>70</v>
      </c>
      <c r="R1197" s="241">
        <f t="shared" si="152"/>
        <v>0.94594594594594594</v>
      </c>
      <c r="S1197" s="241">
        <f t="shared" si="153"/>
        <v>5.4054054054054057E-2</v>
      </c>
      <c r="T1197" s="180"/>
      <c r="AN1197" s="3"/>
      <c r="AO1197" s="3"/>
    </row>
    <row r="1198" spans="1:41" ht="15.75" customHeight="1" x14ac:dyDescent="0.25">
      <c r="A1198" s="79">
        <v>2502</v>
      </c>
      <c r="B1198" s="80"/>
      <c r="C1198" s="80"/>
      <c r="D1198" s="80"/>
      <c r="E1198" s="80"/>
      <c r="F1198" s="80">
        <v>64</v>
      </c>
      <c r="G1198" s="80"/>
      <c r="H1198" s="80"/>
      <c r="I1198" s="80"/>
      <c r="J1198" s="80"/>
      <c r="K1198" s="223"/>
      <c r="L1198" s="116"/>
      <c r="M1198" s="235"/>
      <c r="N1198" s="134"/>
      <c r="O1198" s="236"/>
      <c r="P1198" s="90">
        <f>IF(F1198=0,"",F1198/E1197)</f>
        <v>0.92753623188405798</v>
      </c>
      <c r="Q1198" s="91">
        <v>66</v>
      </c>
      <c r="R1198" s="241">
        <f t="shared" si="152"/>
        <v>0.94285714285714284</v>
      </c>
      <c r="S1198" s="241">
        <f t="shared" si="153"/>
        <v>5.7142857142857162E-2</v>
      </c>
      <c r="T1198" s="180"/>
      <c r="AN1198" s="3"/>
      <c r="AO1198" s="3"/>
    </row>
    <row r="1199" spans="1:41" ht="15.75" customHeight="1" x14ac:dyDescent="0.25">
      <c r="A1199" s="79">
        <v>2601</v>
      </c>
      <c r="B1199" s="80"/>
      <c r="C1199" s="80"/>
      <c r="D1199" s="80"/>
      <c r="E1199" s="80"/>
      <c r="F1199" s="80"/>
      <c r="G1199" s="80"/>
      <c r="H1199" s="80"/>
      <c r="I1199" s="80"/>
      <c r="J1199" s="80"/>
      <c r="K1199" s="223"/>
      <c r="L1199" s="116"/>
      <c r="M1199" s="235"/>
      <c r="N1199" s="134"/>
      <c r="O1199" s="236"/>
      <c r="P1199" s="90" t="str">
        <f>IF(G1199=0,"",G1199/F1198)</f>
        <v/>
      </c>
      <c r="Q1199" s="91"/>
      <c r="R1199" s="241" t="str">
        <f t="shared" si="152"/>
        <v/>
      </c>
      <c r="S1199" s="241" t="str">
        <f t="shared" si="153"/>
        <v/>
      </c>
      <c r="T1199" s="180"/>
      <c r="AN1199" s="3"/>
      <c r="AO1199" s="3"/>
    </row>
    <row r="1200" spans="1:41" ht="15.75" customHeight="1" x14ac:dyDescent="0.25">
      <c r="A1200" s="79">
        <v>2602</v>
      </c>
      <c r="B1200" s="80"/>
      <c r="C1200" s="80"/>
      <c r="D1200" s="80"/>
      <c r="E1200" s="80"/>
      <c r="F1200" s="80"/>
      <c r="G1200" s="80"/>
      <c r="H1200" s="80"/>
      <c r="I1200" s="80"/>
      <c r="J1200" s="80"/>
      <c r="K1200" s="223"/>
      <c r="L1200" s="116"/>
      <c r="M1200" s="235"/>
      <c r="N1200" s="134"/>
      <c r="O1200" s="236"/>
      <c r="P1200" s="90" t="str">
        <f>IF(H1200=0,"",H1200/G1199)</f>
        <v/>
      </c>
      <c r="Q1200" s="91"/>
      <c r="R1200" s="241" t="str">
        <f t="shared" si="152"/>
        <v/>
      </c>
      <c r="S1200" s="241" t="str">
        <f t="shared" si="153"/>
        <v/>
      </c>
      <c r="T1200" s="180"/>
      <c r="AN1200" s="3"/>
      <c r="AO1200" s="3"/>
    </row>
    <row r="1201" spans="1:41" ht="15.75" customHeight="1" x14ac:dyDescent="0.25">
      <c r="A1201" s="79">
        <v>2701</v>
      </c>
      <c r="B1201" s="80"/>
      <c r="C1201" s="80"/>
      <c r="D1201" s="80"/>
      <c r="E1201" s="80"/>
      <c r="F1201" s="80"/>
      <c r="G1201" s="80"/>
      <c r="H1201" s="80"/>
      <c r="I1201" s="80"/>
      <c r="J1201" s="80"/>
      <c r="K1201" s="223"/>
      <c r="L1201" s="116"/>
      <c r="M1201" s="235"/>
      <c r="N1201" s="134"/>
      <c r="O1201" s="236"/>
      <c r="P1201" s="90" t="str">
        <f>IF(I1201=0,"",I1201/H1200)</f>
        <v/>
      </c>
      <c r="Q1201" s="91"/>
      <c r="R1201" s="241" t="str">
        <f t="shared" si="152"/>
        <v/>
      </c>
      <c r="S1201" s="241" t="str">
        <f t="shared" si="153"/>
        <v/>
      </c>
      <c r="T1201" s="180"/>
      <c r="AN1201" s="3"/>
      <c r="AO1201" s="3"/>
    </row>
    <row r="1202" spans="1:41" ht="15.75" customHeight="1" x14ac:dyDescent="0.25">
      <c r="A1202" s="79">
        <v>2702</v>
      </c>
      <c r="B1202" s="80"/>
      <c r="C1202" s="80"/>
      <c r="D1202" s="80"/>
      <c r="E1202" s="80"/>
      <c r="F1202" s="80"/>
      <c r="G1202" s="80"/>
      <c r="H1202" s="80"/>
      <c r="I1202" s="80"/>
      <c r="J1202" s="80"/>
      <c r="K1202" s="223"/>
      <c r="L1202" s="116"/>
      <c r="M1202" s="235"/>
      <c r="N1202" s="134"/>
      <c r="O1202" s="236"/>
      <c r="P1202" s="90" t="str">
        <f>IF(J1202=0,"",J1202/I1201)</f>
        <v/>
      </c>
      <c r="Q1202" s="91"/>
      <c r="R1202" s="241" t="str">
        <f t="shared" si="152"/>
        <v/>
      </c>
      <c r="S1202" s="241" t="str">
        <f t="shared" si="153"/>
        <v/>
      </c>
      <c r="T1202" s="180"/>
      <c r="AN1202" s="3"/>
      <c r="AO1202" s="3"/>
    </row>
    <row r="1203" spans="1:41" ht="15.75" customHeight="1" x14ac:dyDescent="0.25">
      <c r="A1203" s="79">
        <v>2801</v>
      </c>
      <c r="B1203" s="80"/>
      <c r="C1203" s="80"/>
      <c r="D1203" s="80"/>
      <c r="E1203" s="80"/>
      <c r="F1203" s="80"/>
      <c r="G1203" s="80"/>
      <c r="H1203" s="80"/>
      <c r="I1203" s="80"/>
      <c r="J1203" s="80"/>
      <c r="K1203" s="223"/>
      <c r="L1203" s="116"/>
      <c r="M1203" s="235"/>
      <c r="N1203" s="134"/>
      <c r="O1203" s="134"/>
      <c r="P1203" s="246"/>
      <c r="Q1203" s="91"/>
      <c r="R1203" s="247"/>
      <c r="S1203" s="246"/>
      <c r="T1203" s="180"/>
      <c r="AN1203" s="3"/>
      <c r="AO1203" s="3"/>
    </row>
    <row r="1204" spans="1:41" ht="15.75" customHeight="1" x14ac:dyDescent="0.25">
      <c r="A1204" s="79">
        <v>2802</v>
      </c>
      <c r="B1204" s="80"/>
      <c r="C1204" s="80"/>
      <c r="D1204" s="80"/>
      <c r="E1204" s="80"/>
      <c r="F1204" s="80"/>
      <c r="G1204" s="80"/>
      <c r="H1204" s="80"/>
      <c r="I1204" s="80"/>
      <c r="J1204" s="80"/>
      <c r="K1204" s="223"/>
      <c r="L1204" s="116"/>
      <c r="M1204" s="235"/>
      <c r="N1204" s="134"/>
      <c r="O1204" s="237"/>
      <c r="P1204" s="246"/>
      <c r="Q1204" s="96"/>
      <c r="R1204" s="247"/>
      <c r="S1204" s="246"/>
      <c r="T1204" s="180"/>
      <c r="AN1204" s="3"/>
      <c r="AO1204" s="3"/>
    </row>
    <row r="1205" spans="1:41" ht="15.75" customHeight="1" x14ac:dyDescent="0.25">
      <c r="A1205" s="79">
        <v>2901</v>
      </c>
      <c r="B1205" s="80"/>
      <c r="C1205" s="80"/>
      <c r="D1205" s="80"/>
      <c r="E1205" s="80"/>
      <c r="F1205" s="80"/>
      <c r="G1205" s="80"/>
      <c r="H1205" s="80"/>
      <c r="I1205" s="80"/>
      <c r="J1205" s="80"/>
      <c r="K1205" s="223"/>
      <c r="L1205" s="116"/>
      <c r="M1205" s="235"/>
      <c r="N1205" s="134"/>
      <c r="O1205" s="237"/>
      <c r="P1205" s="246"/>
      <c r="Q1205" s="96"/>
      <c r="R1205" s="247"/>
      <c r="S1205" s="246"/>
      <c r="T1205" s="180"/>
      <c r="AN1205" s="3"/>
      <c r="AO1205" s="3"/>
    </row>
    <row r="1206" spans="1:41" ht="15.75" customHeight="1" x14ac:dyDescent="0.25">
      <c r="A1206" s="79">
        <v>2902</v>
      </c>
      <c r="B1206" s="80"/>
      <c r="C1206" s="80"/>
      <c r="D1206" s="80"/>
      <c r="E1206" s="80"/>
      <c r="F1206" s="80"/>
      <c r="G1206" s="80"/>
      <c r="H1206" s="80"/>
      <c r="I1206" s="80"/>
      <c r="J1206" s="80"/>
      <c r="K1206" s="223"/>
      <c r="L1206" s="116"/>
      <c r="M1206" s="235"/>
      <c r="N1206" s="134"/>
      <c r="O1206" s="237"/>
      <c r="P1206" s="248"/>
      <c r="Q1206" s="251"/>
      <c r="R1206" s="249"/>
      <c r="S1206" s="250"/>
      <c r="T1206" s="180"/>
      <c r="AN1206" s="3"/>
      <c r="AO1206" s="3"/>
    </row>
    <row r="1207" spans="1:41" ht="15.75" customHeight="1" x14ac:dyDescent="0.25">
      <c r="A1207" s="79">
        <v>3001</v>
      </c>
      <c r="B1207" s="80"/>
      <c r="C1207" s="80"/>
      <c r="D1207" s="80"/>
      <c r="E1207" s="80"/>
      <c r="F1207" s="80"/>
      <c r="G1207" s="80"/>
      <c r="H1207" s="80"/>
      <c r="I1207" s="80"/>
      <c r="J1207" s="80"/>
      <c r="K1207" s="223"/>
      <c r="L1207" s="116"/>
      <c r="M1207" s="235"/>
      <c r="N1207" s="134"/>
      <c r="O1207" s="237"/>
      <c r="P1207" s="228" t="s">
        <v>80</v>
      </c>
      <c r="Q1207" s="102"/>
      <c r="R1207" s="103">
        <f>L1210</f>
        <v>0</v>
      </c>
      <c r="S1207" s="230" t="s">
        <v>10</v>
      </c>
      <c r="T1207" s="180"/>
      <c r="AN1207" s="3"/>
      <c r="AO1207" s="3"/>
    </row>
    <row r="1208" spans="1:41" ht="15.75" customHeight="1" x14ac:dyDescent="0.25">
      <c r="A1208" s="79">
        <v>3002</v>
      </c>
      <c r="B1208" s="80"/>
      <c r="C1208" s="80"/>
      <c r="D1208" s="80"/>
      <c r="E1208" s="80"/>
      <c r="F1208" s="80"/>
      <c r="G1208" s="80"/>
      <c r="H1208" s="80"/>
      <c r="I1208" s="80"/>
      <c r="J1208" s="80"/>
      <c r="K1208" s="223"/>
      <c r="L1208" s="116"/>
      <c r="M1208" s="235"/>
      <c r="N1208" s="134"/>
      <c r="O1208" s="237"/>
      <c r="P1208" s="229" t="s">
        <v>81</v>
      </c>
      <c r="Q1208" s="104" t="str">
        <f>IF(Q1207/B1194=0,"",Q1207/B1194)</f>
        <v/>
      </c>
      <c r="R1208" s="105" t="e">
        <f>IF(Q1207/R1207=0,"",Q1207/R1207)</f>
        <v>#DIV/0!</v>
      </c>
      <c r="S1208" s="231" t="s">
        <v>82</v>
      </c>
      <c r="T1208" s="180"/>
      <c r="AN1208" s="3"/>
      <c r="AO1208" s="3"/>
    </row>
    <row r="1209" spans="1:41" ht="15.75" x14ac:dyDescent="0.25">
      <c r="A1209" s="79">
        <v>3101</v>
      </c>
      <c r="B1209" s="80"/>
      <c r="C1209" s="80"/>
      <c r="D1209" s="80"/>
      <c r="E1209" s="80"/>
      <c r="F1209" s="80"/>
      <c r="G1209" s="80"/>
      <c r="H1209" s="80"/>
      <c r="I1209" s="80"/>
      <c r="J1209" s="80"/>
      <c r="K1209" s="223"/>
      <c r="L1209" s="116"/>
      <c r="M1209" s="238"/>
      <c r="N1209" s="239"/>
      <c r="O1209" s="240"/>
      <c r="P1209" s="109"/>
      <c r="Q1209" s="110"/>
      <c r="R1209" s="110"/>
      <c r="S1209" s="111"/>
      <c r="T1209" s="180"/>
      <c r="AN1209" s="3"/>
      <c r="AO1209" s="3"/>
    </row>
    <row r="1210" spans="1:41" ht="18" x14ac:dyDescent="0.25">
      <c r="A1210" s="33"/>
      <c r="B1210" s="327" t="s">
        <v>108</v>
      </c>
      <c r="C1210" s="327"/>
      <c r="D1210" s="327"/>
      <c r="E1210" s="327"/>
      <c r="F1210" s="327"/>
      <c r="G1210" s="327"/>
      <c r="H1210" s="327"/>
      <c r="I1210" s="327"/>
      <c r="J1210" s="327"/>
      <c r="K1210" s="327"/>
      <c r="L1210" s="112">
        <f>SUM(L1203:L1206)</f>
        <v>0</v>
      </c>
      <c r="M1210" s="113" t="str">
        <f>IF(L1203=0,"",L1203/B1194)</f>
        <v/>
      </c>
      <c r="N1210" s="113" t="str">
        <f>IF(L1210=0,"",L1210/B1194)</f>
        <v/>
      </c>
      <c r="O1210" s="113" t="str">
        <f>IF(L1203=0,"",N1210-M1210)</f>
        <v/>
      </c>
      <c r="P1210" s="5"/>
      <c r="Q1210" s="25"/>
      <c r="R1210" s="24"/>
      <c r="S1210" s="5"/>
      <c r="T1210" s="180"/>
      <c r="AN1210" s="3"/>
      <c r="AO1210" s="3"/>
    </row>
    <row r="1211" spans="1:41" ht="12.75" customHeight="1" x14ac:dyDescent="0.25">
      <c r="A1211" s="33"/>
      <c r="B1211" s="25"/>
      <c r="C1211" s="25"/>
      <c r="D1211" s="25"/>
      <c r="E1211" s="25"/>
      <c r="F1211" s="118"/>
      <c r="G1211" s="118"/>
      <c r="H1211" s="118"/>
      <c r="I1211" s="118"/>
      <c r="J1211" s="118"/>
      <c r="K1211" s="222"/>
      <c r="L1211" s="119"/>
      <c r="M1211" s="120"/>
      <c r="N1211" s="120"/>
      <c r="O1211" s="120"/>
      <c r="P1211" s="5"/>
      <c r="Q1211" s="25"/>
      <c r="R1211" s="24"/>
      <c r="S1211" s="5"/>
      <c r="AN1211" s="3"/>
      <c r="AO1211" s="3"/>
    </row>
    <row r="1212" spans="1:41" ht="12.75" customHeight="1" x14ac:dyDescent="0.25">
      <c r="A1212" s="33"/>
      <c r="B1212" s="25"/>
      <c r="C1212" s="25"/>
      <c r="D1212" s="25"/>
      <c r="E1212" s="25"/>
      <c r="F1212" s="118"/>
      <c r="G1212" s="118"/>
      <c r="H1212" s="118"/>
      <c r="I1212" s="118"/>
      <c r="J1212" s="118"/>
      <c r="K1212" s="222"/>
      <c r="L1212" s="119"/>
      <c r="M1212" s="120"/>
      <c r="N1212" s="120"/>
      <c r="O1212" s="120"/>
      <c r="P1212" s="5"/>
      <c r="Q1212" s="25"/>
      <c r="R1212" s="24"/>
      <c r="S1212" s="5"/>
      <c r="AN1212" s="3"/>
      <c r="AO1212" s="3"/>
    </row>
    <row r="1213" spans="1:41" ht="26.25" x14ac:dyDescent="0.4">
      <c r="A1213" s="205"/>
      <c r="B1213" s="318" t="s">
        <v>96</v>
      </c>
      <c r="C1213" s="318"/>
      <c r="D1213" s="318"/>
      <c r="E1213" s="318"/>
      <c r="F1213" s="318"/>
      <c r="G1213" s="318"/>
      <c r="H1213" s="318"/>
      <c r="I1213" s="318"/>
      <c r="J1213" s="318"/>
      <c r="K1213" s="318"/>
      <c r="L1213" s="201" t="s">
        <v>141</v>
      </c>
      <c r="M1213" s="5"/>
      <c r="N1213" s="5"/>
      <c r="O1213" s="25"/>
      <c r="P1213" s="5"/>
      <c r="Q1213" s="25"/>
      <c r="R1213" s="25"/>
      <c r="S1213" s="25"/>
      <c r="T1213" s="182"/>
      <c r="AN1213" s="3"/>
      <c r="AO1213" s="3"/>
    </row>
    <row r="1214" spans="1:41" ht="20.25" x14ac:dyDescent="0.2">
      <c r="A1214" s="309" t="s">
        <v>9</v>
      </c>
      <c r="B1214" s="311" t="s">
        <v>97</v>
      </c>
      <c r="C1214" s="312"/>
      <c r="D1214" s="312"/>
      <c r="E1214" s="312"/>
      <c r="F1214" s="312"/>
      <c r="G1214" s="312"/>
      <c r="H1214" s="312"/>
      <c r="I1214" s="312"/>
      <c r="J1214" s="312"/>
      <c r="K1214" s="313"/>
      <c r="L1214" s="314" t="s">
        <v>10</v>
      </c>
      <c r="M1214" s="307" t="s">
        <v>2</v>
      </c>
      <c r="N1214" s="307" t="s">
        <v>3</v>
      </c>
      <c r="O1214" s="316" t="s">
        <v>4</v>
      </c>
      <c r="P1214" s="307" t="s">
        <v>5</v>
      </c>
      <c r="Q1214" s="317" t="s">
        <v>6</v>
      </c>
      <c r="R1214" s="317" t="s">
        <v>7</v>
      </c>
      <c r="S1214" s="307" t="s">
        <v>8</v>
      </c>
      <c r="T1214" s="182"/>
      <c r="AN1214" s="3"/>
      <c r="AO1214" s="3"/>
    </row>
    <row r="1215" spans="1:41" ht="15.75" x14ac:dyDescent="0.25">
      <c r="A1215" s="310"/>
      <c r="B1215" s="79" t="s">
        <v>98</v>
      </c>
      <c r="C1215" s="79" t="s">
        <v>99</v>
      </c>
      <c r="D1215" s="79" t="s">
        <v>100</v>
      </c>
      <c r="E1215" s="79" t="s">
        <v>101</v>
      </c>
      <c r="F1215" s="79" t="s">
        <v>102</v>
      </c>
      <c r="G1215" s="79" t="s">
        <v>103</v>
      </c>
      <c r="H1215" s="79" t="s">
        <v>104</v>
      </c>
      <c r="I1215" s="79" t="s">
        <v>105</v>
      </c>
      <c r="J1215" s="79" t="s">
        <v>106</v>
      </c>
      <c r="K1215" s="221" t="s">
        <v>109</v>
      </c>
      <c r="L1215" s="315"/>
      <c r="M1215" s="308"/>
      <c r="N1215" s="308"/>
      <c r="O1215" s="308"/>
      <c r="P1215" s="308"/>
      <c r="Q1215" s="308"/>
      <c r="R1215" s="308"/>
      <c r="S1215" s="308"/>
      <c r="T1215" s="182"/>
      <c r="AN1215" s="3"/>
      <c r="AO1215" s="3"/>
    </row>
    <row r="1216" spans="1:41" ht="15.75" customHeight="1" x14ac:dyDescent="0.25">
      <c r="A1216" s="79">
        <v>2401</v>
      </c>
      <c r="B1216" s="80">
        <v>76</v>
      </c>
      <c r="C1216" s="80"/>
      <c r="D1216" s="80"/>
      <c r="E1216" s="80"/>
      <c r="F1216" s="80"/>
      <c r="G1216" s="80"/>
      <c r="H1216" s="80"/>
      <c r="I1216" s="80"/>
      <c r="J1216" s="80"/>
      <c r="K1216" s="223"/>
      <c r="L1216" s="116"/>
      <c r="M1216" s="81"/>
      <c r="N1216" s="82"/>
      <c r="O1216" s="83"/>
      <c r="P1216" s="84"/>
      <c r="Q1216" s="85">
        <f>B1216</f>
        <v>76</v>
      </c>
      <c r="R1216" s="86"/>
      <c r="S1216" s="84"/>
      <c r="T1216" s="182"/>
      <c r="AN1216" s="3"/>
      <c r="AO1216" s="3"/>
    </row>
    <row r="1217" spans="1:41" ht="15.75" customHeight="1" x14ac:dyDescent="0.25">
      <c r="A1217" s="79">
        <v>2402</v>
      </c>
      <c r="B1217" s="80"/>
      <c r="C1217" s="80">
        <v>71</v>
      </c>
      <c r="D1217" s="80"/>
      <c r="E1217" s="80"/>
      <c r="F1217" s="80"/>
      <c r="G1217" s="80"/>
      <c r="H1217" s="80"/>
      <c r="I1217" s="80"/>
      <c r="J1217" s="80"/>
      <c r="K1217" s="223"/>
      <c r="L1217" s="116"/>
      <c r="M1217" s="87"/>
      <c r="N1217" s="88"/>
      <c r="O1217" s="89"/>
      <c r="P1217" s="90">
        <f>IF(C1217=0,"",C1217/B1216)</f>
        <v>0.93421052631578949</v>
      </c>
      <c r="Q1217" s="91">
        <v>71</v>
      </c>
      <c r="R1217" s="92">
        <f t="shared" ref="R1217:R1224" si="154">IF(Q1217=0,"",Q1217/Q1216)</f>
        <v>0.93421052631578949</v>
      </c>
      <c r="S1217" s="92">
        <f t="shared" ref="S1217:S1224" si="155">IF(Q1217=0,"",100%-R1217)</f>
        <v>6.5789473684210509E-2</v>
      </c>
      <c r="T1217" s="182"/>
      <c r="AN1217" s="3"/>
      <c r="AO1217" s="3"/>
    </row>
    <row r="1218" spans="1:41" ht="15.75" customHeight="1" x14ac:dyDescent="0.25">
      <c r="A1218" s="79">
        <v>2501</v>
      </c>
      <c r="B1218" s="80"/>
      <c r="C1218" s="80"/>
      <c r="D1218" s="80">
        <v>66</v>
      </c>
      <c r="E1218" s="80"/>
      <c r="F1218" s="80"/>
      <c r="G1218" s="80"/>
      <c r="H1218" s="80"/>
      <c r="I1218" s="80"/>
      <c r="J1218" s="80"/>
      <c r="K1218" s="223"/>
      <c r="L1218" s="116"/>
      <c r="M1218" s="87"/>
      <c r="N1218" s="88"/>
      <c r="O1218" s="89"/>
      <c r="P1218" s="90">
        <f>IF(D1218=0,"",D1218/C1217)</f>
        <v>0.92957746478873238</v>
      </c>
      <c r="Q1218" s="91">
        <v>70</v>
      </c>
      <c r="R1218" s="92">
        <f t="shared" si="154"/>
        <v>0.9859154929577465</v>
      </c>
      <c r="S1218" s="92">
        <f t="shared" si="155"/>
        <v>1.4084507042253502E-2</v>
      </c>
      <c r="T1218" s="93">
        <f>Q1218/Q1216</f>
        <v>0.92105263157894735</v>
      </c>
      <c r="AN1218" s="3"/>
      <c r="AO1218" s="3"/>
    </row>
    <row r="1219" spans="1:41" ht="15.75" customHeight="1" x14ac:dyDescent="0.25">
      <c r="A1219" s="79">
        <v>2502</v>
      </c>
      <c r="B1219" s="80"/>
      <c r="C1219" s="80"/>
      <c r="D1219" s="80"/>
      <c r="E1219" s="80">
        <v>65</v>
      </c>
      <c r="F1219" s="80"/>
      <c r="G1219" s="80"/>
      <c r="H1219" s="80"/>
      <c r="I1219" s="80"/>
      <c r="J1219" s="80"/>
      <c r="K1219" s="223"/>
      <c r="L1219" s="116"/>
      <c r="M1219" s="87"/>
      <c r="N1219" s="88"/>
      <c r="O1219" s="89"/>
      <c r="P1219" s="90">
        <f>IF(E1219=0,"",E1219/D1218)</f>
        <v>0.98484848484848486</v>
      </c>
      <c r="Q1219" s="91">
        <v>68</v>
      </c>
      <c r="R1219" s="92">
        <f t="shared" si="154"/>
        <v>0.97142857142857142</v>
      </c>
      <c r="S1219" s="92">
        <f t="shared" si="155"/>
        <v>2.8571428571428581E-2</v>
      </c>
      <c r="T1219" s="182"/>
      <c r="AN1219" s="3"/>
      <c r="AO1219" s="3"/>
    </row>
    <row r="1220" spans="1:41" ht="15.75" customHeight="1" x14ac:dyDescent="0.25">
      <c r="A1220" s="79">
        <v>2601</v>
      </c>
      <c r="B1220" s="80"/>
      <c r="C1220" s="80"/>
      <c r="D1220" s="80"/>
      <c r="E1220" s="80"/>
      <c r="F1220" s="80"/>
      <c r="G1220" s="80"/>
      <c r="H1220" s="80"/>
      <c r="I1220" s="80"/>
      <c r="J1220" s="80"/>
      <c r="K1220" s="223"/>
      <c r="L1220" s="116"/>
      <c r="M1220" s="87"/>
      <c r="N1220" s="88"/>
      <c r="O1220" s="89"/>
      <c r="P1220" s="90" t="str">
        <f>IF(F1220=0,"",F1220/E1219)</f>
        <v/>
      </c>
      <c r="Q1220" s="91"/>
      <c r="R1220" s="92" t="str">
        <f t="shared" si="154"/>
        <v/>
      </c>
      <c r="S1220" s="92" t="str">
        <f t="shared" si="155"/>
        <v/>
      </c>
      <c r="T1220" s="182"/>
      <c r="AN1220" s="3"/>
      <c r="AO1220" s="3"/>
    </row>
    <row r="1221" spans="1:41" ht="15.75" customHeight="1" x14ac:dyDescent="0.25">
      <c r="A1221" s="79">
        <v>2602</v>
      </c>
      <c r="B1221" s="80"/>
      <c r="C1221" s="80"/>
      <c r="D1221" s="80"/>
      <c r="E1221" s="80"/>
      <c r="F1221" s="80"/>
      <c r="G1221" s="80"/>
      <c r="H1221" s="80"/>
      <c r="I1221" s="80"/>
      <c r="J1221" s="80"/>
      <c r="K1221" s="223"/>
      <c r="L1221" s="116"/>
      <c r="M1221" s="87"/>
      <c r="N1221" s="88"/>
      <c r="O1221" s="89"/>
      <c r="P1221" s="90" t="str">
        <f>IF(G1221=0,"",G1221/F1220)</f>
        <v/>
      </c>
      <c r="Q1221" s="91"/>
      <c r="R1221" s="92" t="str">
        <f t="shared" si="154"/>
        <v/>
      </c>
      <c r="S1221" s="92" t="str">
        <f t="shared" si="155"/>
        <v/>
      </c>
      <c r="T1221" s="182"/>
      <c r="AN1221" s="3"/>
      <c r="AO1221" s="3"/>
    </row>
    <row r="1222" spans="1:41" ht="15.75" customHeight="1" x14ac:dyDescent="0.25">
      <c r="A1222" s="79">
        <v>2701</v>
      </c>
      <c r="B1222" s="80"/>
      <c r="C1222" s="80"/>
      <c r="D1222" s="80"/>
      <c r="E1222" s="80"/>
      <c r="F1222" s="80"/>
      <c r="G1222" s="80"/>
      <c r="H1222" s="80"/>
      <c r="I1222" s="80"/>
      <c r="J1222" s="80"/>
      <c r="K1222" s="223"/>
      <c r="L1222" s="116"/>
      <c r="M1222" s="87"/>
      <c r="N1222" s="88"/>
      <c r="O1222" s="89"/>
      <c r="P1222" s="90" t="str">
        <f>IF(H1222=0,"",H1222/G1221)</f>
        <v/>
      </c>
      <c r="Q1222" s="91"/>
      <c r="R1222" s="92" t="str">
        <f t="shared" si="154"/>
        <v/>
      </c>
      <c r="S1222" s="92" t="str">
        <f t="shared" si="155"/>
        <v/>
      </c>
      <c r="T1222" s="182"/>
      <c r="AN1222" s="3"/>
      <c r="AO1222" s="3"/>
    </row>
    <row r="1223" spans="1:41" ht="15.75" customHeight="1" x14ac:dyDescent="0.25">
      <c r="A1223" s="79">
        <v>2702</v>
      </c>
      <c r="B1223" s="80"/>
      <c r="C1223" s="80"/>
      <c r="D1223" s="80"/>
      <c r="E1223" s="80"/>
      <c r="F1223" s="80"/>
      <c r="G1223" s="80"/>
      <c r="H1223" s="80"/>
      <c r="I1223" s="80"/>
      <c r="J1223" s="80"/>
      <c r="K1223" s="223"/>
      <c r="L1223" s="116"/>
      <c r="M1223" s="87"/>
      <c r="N1223" s="88"/>
      <c r="O1223" s="89"/>
      <c r="P1223" s="90" t="str">
        <f>IF(I1223=0,"",I1223/H1222)</f>
        <v/>
      </c>
      <c r="Q1223" s="91"/>
      <c r="R1223" s="92" t="str">
        <f t="shared" si="154"/>
        <v/>
      </c>
      <c r="S1223" s="92" t="str">
        <f t="shared" si="155"/>
        <v/>
      </c>
      <c r="T1223" s="182"/>
      <c r="AN1223" s="3"/>
      <c r="AO1223" s="3"/>
    </row>
    <row r="1224" spans="1:41" ht="15.75" customHeight="1" x14ac:dyDescent="0.25">
      <c r="A1224" s="79">
        <v>2801</v>
      </c>
      <c r="B1224" s="80"/>
      <c r="C1224" s="80"/>
      <c r="D1224" s="80"/>
      <c r="E1224" s="80"/>
      <c r="F1224" s="80"/>
      <c r="G1224" s="80"/>
      <c r="H1224" s="80"/>
      <c r="I1224" s="80"/>
      <c r="J1224" s="80"/>
      <c r="K1224" s="223"/>
      <c r="L1224" s="116"/>
      <c r="M1224" s="87"/>
      <c r="N1224" s="88"/>
      <c r="O1224" s="89"/>
      <c r="P1224" s="90" t="str">
        <f>IF(J1224=0,"",J1224/I1223)</f>
        <v/>
      </c>
      <c r="Q1224" s="91"/>
      <c r="R1224" s="92" t="str">
        <f t="shared" si="154"/>
        <v/>
      </c>
      <c r="S1224" s="92" t="str">
        <f t="shared" si="155"/>
        <v/>
      </c>
      <c r="T1224" s="182"/>
      <c r="AN1224" s="3"/>
      <c r="AO1224" s="3"/>
    </row>
    <row r="1225" spans="1:41" ht="15.75" customHeight="1" x14ac:dyDescent="0.25">
      <c r="A1225" s="79">
        <v>2802</v>
      </c>
      <c r="B1225" s="80"/>
      <c r="C1225" s="80"/>
      <c r="D1225" s="80"/>
      <c r="E1225" s="80"/>
      <c r="F1225" s="80"/>
      <c r="G1225" s="80"/>
      <c r="H1225" s="80"/>
      <c r="I1225" s="80"/>
      <c r="J1225" s="80"/>
      <c r="K1225" s="223"/>
      <c r="L1225" s="116"/>
      <c r="M1225" s="87"/>
      <c r="N1225" s="88"/>
      <c r="O1225" s="88"/>
      <c r="P1225" s="97"/>
      <c r="Q1225" s="91"/>
      <c r="R1225" s="98"/>
      <c r="S1225" s="97"/>
      <c r="T1225" s="182"/>
      <c r="AN1225" s="3"/>
      <c r="AO1225" s="3"/>
    </row>
    <row r="1226" spans="1:41" ht="15.75" customHeight="1" x14ac:dyDescent="0.25">
      <c r="A1226" s="79">
        <v>2901</v>
      </c>
      <c r="B1226" s="80"/>
      <c r="C1226" s="80"/>
      <c r="D1226" s="80"/>
      <c r="E1226" s="80"/>
      <c r="F1226" s="80"/>
      <c r="G1226" s="80"/>
      <c r="H1226" s="80"/>
      <c r="I1226" s="80"/>
      <c r="J1226" s="80"/>
      <c r="K1226" s="223"/>
      <c r="L1226" s="116"/>
      <c r="M1226" s="87"/>
      <c r="N1226" s="88"/>
      <c r="O1226" s="95"/>
      <c r="P1226" s="97"/>
      <c r="Q1226" s="96"/>
      <c r="R1226" s="98"/>
      <c r="S1226" s="97"/>
      <c r="T1226" s="182"/>
      <c r="AN1226" s="3"/>
      <c r="AO1226" s="3"/>
    </row>
    <row r="1227" spans="1:41" ht="15.75" customHeight="1" x14ac:dyDescent="0.25">
      <c r="A1227" s="79">
        <v>2902</v>
      </c>
      <c r="B1227" s="80"/>
      <c r="C1227" s="80"/>
      <c r="D1227" s="80"/>
      <c r="E1227" s="80"/>
      <c r="F1227" s="80"/>
      <c r="G1227" s="80"/>
      <c r="H1227" s="80"/>
      <c r="I1227" s="80"/>
      <c r="J1227" s="80"/>
      <c r="K1227" s="223"/>
      <c r="L1227" s="116"/>
      <c r="M1227" s="87"/>
      <c r="N1227" s="88"/>
      <c r="O1227" s="95"/>
      <c r="P1227" s="97"/>
      <c r="Q1227" s="96"/>
      <c r="R1227" s="98"/>
      <c r="S1227" s="97"/>
      <c r="T1227" s="182"/>
      <c r="AN1227" s="3"/>
      <c r="AO1227" s="3"/>
    </row>
    <row r="1228" spans="1:41" ht="15.75" customHeight="1" x14ac:dyDescent="0.25">
      <c r="A1228" s="79">
        <v>3001</v>
      </c>
      <c r="B1228" s="80"/>
      <c r="C1228" s="80"/>
      <c r="D1228" s="80"/>
      <c r="E1228" s="80"/>
      <c r="F1228" s="80"/>
      <c r="G1228" s="80"/>
      <c r="H1228" s="80"/>
      <c r="I1228" s="80"/>
      <c r="J1228" s="80"/>
      <c r="K1228" s="223"/>
      <c r="L1228" s="116"/>
      <c r="M1228" s="87"/>
      <c r="N1228" s="88"/>
      <c r="O1228" s="95"/>
      <c r="P1228" s="99"/>
      <c r="Q1228" s="114"/>
      <c r="R1228" s="100"/>
      <c r="S1228" s="101"/>
      <c r="T1228" s="182"/>
      <c r="AN1228" s="3"/>
      <c r="AO1228" s="3"/>
    </row>
    <row r="1229" spans="1:41" ht="15.75" customHeight="1" x14ac:dyDescent="0.25">
      <c r="A1229" s="79">
        <v>3002</v>
      </c>
      <c r="B1229" s="80"/>
      <c r="C1229" s="80"/>
      <c r="D1229" s="80"/>
      <c r="E1229" s="80"/>
      <c r="F1229" s="80"/>
      <c r="G1229" s="80"/>
      <c r="H1229" s="80"/>
      <c r="I1229" s="80"/>
      <c r="J1229" s="80"/>
      <c r="K1229" s="223"/>
      <c r="L1229" s="116"/>
      <c r="M1229" s="87"/>
      <c r="N1229" s="88"/>
      <c r="O1229" s="95"/>
      <c r="P1229" s="228" t="s">
        <v>80</v>
      </c>
      <c r="Q1229" s="102"/>
      <c r="R1229" s="103">
        <f>L1232</f>
        <v>0</v>
      </c>
      <c r="S1229" s="230" t="s">
        <v>10</v>
      </c>
      <c r="T1229" s="182"/>
      <c r="AN1229" s="3"/>
      <c r="AO1229" s="3"/>
    </row>
    <row r="1230" spans="1:41" ht="15.75" customHeight="1" x14ac:dyDescent="0.25">
      <c r="A1230" s="79">
        <v>3101</v>
      </c>
      <c r="B1230" s="80"/>
      <c r="C1230" s="80"/>
      <c r="D1230" s="80"/>
      <c r="E1230" s="80"/>
      <c r="F1230" s="80"/>
      <c r="G1230" s="80"/>
      <c r="H1230" s="80"/>
      <c r="I1230" s="80"/>
      <c r="J1230" s="80"/>
      <c r="K1230" s="223"/>
      <c r="L1230" s="116"/>
      <c r="M1230" s="87"/>
      <c r="N1230" s="88"/>
      <c r="O1230" s="95"/>
      <c r="P1230" s="229" t="s">
        <v>81</v>
      </c>
      <c r="Q1230" s="104" t="str">
        <f>IF(Q1229/B1216=0,"",Q1229/B1216)</f>
        <v/>
      </c>
      <c r="R1230" s="105" t="e">
        <f>IF(Q1229/R1229=0,"",Q1229/R1229)</f>
        <v>#DIV/0!</v>
      </c>
      <c r="S1230" s="231" t="s">
        <v>82</v>
      </c>
      <c r="T1230" s="182"/>
      <c r="AN1230" s="3"/>
      <c r="AO1230" s="3"/>
    </row>
    <row r="1231" spans="1:41" ht="15.75" customHeight="1" x14ac:dyDescent="0.25">
      <c r="A1231" s="79">
        <v>3102</v>
      </c>
      <c r="B1231" s="80"/>
      <c r="C1231" s="80"/>
      <c r="D1231" s="80"/>
      <c r="E1231" s="80"/>
      <c r="F1231" s="80"/>
      <c r="G1231" s="80"/>
      <c r="H1231" s="80"/>
      <c r="I1231" s="80"/>
      <c r="J1231" s="80"/>
      <c r="K1231" s="223"/>
      <c r="L1231" s="116"/>
      <c r="M1231" s="106"/>
      <c r="N1231" s="107"/>
      <c r="O1231" s="108"/>
      <c r="P1231" s="109"/>
      <c r="Q1231" s="110"/>
      <c r="R1231" s="110"/>
      <c r="S1231" s="111"/>
      <c r="T1231" s="182"/>
      <c r="AN1231" s="3"/>
      <c r="AO1231" s="3"/>
    </row>
    <row r="1232" spans="1:41" ht="18" x14ac:dyDescent="0.25">
      <c r="A1232" s="33"/>
      <c r="B1232" s="327" t="s">
        <v>108</v>
      </c>
      <c r="C1232" s="327"/>
      <c r="D1232" s="327"/>
      <c r="E1232" s="327"/>
      <c r="F1232" s="327"/>
      <c r="G1232" s="327"/>
      <c r="H1232" s="327"/>
      <c r="I1232" s="327"/>
      <c r="J1232" s="327"/>
      <c r="K1232" s="327"/>
      <c r="L1232" s="112">
        <f>SUM(L1225:L1228)</f>
        <v>0</v>
      </c>
      <c r="M1232" s="113" t="str">
        <f>IF(L1225=0,"",L1225/B1216)</f>
        <v/>
      </c>
      <c r="N1232" s="113" t="str">
        <f>IF(L1232=0,"",L1232/B1216)</f>
        <v/>
      </c>
      <c r="O1232" s="113" t="str">
        <f>IF(L1225=0,"",N1232-M1232)</f>
        <v/>
      </c>
      <c r="P1232" s="5"/>
      <c r="Q1232" s="25"/>
      <c r="R1232" s="24"/>
      <c r="S1232" s="5"/>
      <c r="T1232" s="182"/>
      <c r="AN1232" s="3"/>
      <c r="AO1232" s="3"/>
    </row>
    <row r="1233" spans="1:41" ht="12.75" customHeight="1" x14ac:dyDescent="0.25">
      <c r="A1233" s="33"/>
      <c r="B1233" s="25"/>
      <c r="C1233" s="25"/>
      <c r="D1233" s="25"/>
      <c r="E1233" s="25"/>
      <c r="F1233" s="118"/>
      <c r="G1233" s="118"/>
      <c r="H1233" s="118"/>
      <c r="I1233" s="118"/>
      <c r="J1233" s="118"/>
      <c r="K1233" s="222"/>
      <c r="L1233" s="119"/>
      <c r="M1233" s="120"/>
      <c r="N1233" s="120"/>
      <c r="O1233" s="120"/>
      <c r="P1233" s="5"/>
      <c r="Q1233" s="25"/>
      <c r="R1233" s="24"/>
      <c r="S1233" s="5"/>
      <c r="AN1233" s="3"/>
      <c r="AO1233" s="3"/>
    </row>
    <row r="1234" spans="1:41" ht="12.75" customHeight="1" x14ac:dyDescent="0.25">
      <c r="A1234" s="33"/>
      <c r="B1234" s="25"/>
      <c r="C1234" s="25"/>
      <c r="D1234" s="25"/>
      <c r="E1234" s="25"/>
      <c r="F1234" s="118"/>
      <c r="G1234" s="118"/>
      <c r="H1234" s="118"/>
      <c r="I1234" s="118"/>
      <c r="J1234" s="118"/>
      <c r="K1234" s="222"/>
      <c r="L1234" s="119"/>
      <c r="M1234" s="120"/>
      <c r="N1234" s="120"/>
      <c r="O1234" s="120"/>
      <c r="P1234" s="5"/>
      <c r="Q1234" s="25"/>
      <c r="R1234" s="24"/>
      <c r="S1234" s="5"/>
      <c r="AN1234" s="3"/>
      <c r="AO1234" s="3"/>
    </row>
    <row r="1235" spans="1:41" ht="26.25" x14ac:dyDescent="0.4">
      <c r="A1235" s="205"/>
      <c r="B1235" s="318" t="s">
        <v>96</v>
      </c>
      <c r="C1235" s="318"/>
      <c r="D1235" s="318"/>
      <c r="E1235" s="318"/>
      <c r="F1235" s="318"/>
      <c r="G1235" s="318"/>
      <c r="H1235" s="318"/>
      <c r="I1235" s="318"/>
      <c r="J1235" s="318"/>
      <c r="K1235" s="318"/>
      <c r="L1235" s="201" t="s">
        <v>142</v>
      </c>
      <c r="M1235" s="5"/>
      <c r="N1235" s="5"/>
      <c r="O1235" s="25"/>
      <c r="P1235" s="5"/>
      <c r="Q1235" s="25"/>
      <c r="R1235" s="25"/>
      <c r="S1235" s="25"/>
      <c r="T1235" s="184"/>
      <c r="AN1235" s="3"/>
      <c r="AO1235" s="3"/>
    </row>
    <row r="1236" spans="1:41" ht="20.25" x14ac:dyDescent="0.2">
      <c r="A1236" s="309" t="s">
        <v>9</v>
      </c>
      <c r="B1236" s="311" t="s">
        <v>97</v>
      </c>
      <c r="C1236" s="312"/>
      <c r="D1236" s="312"/>
      <c r="E1236" s="312"/>
      <c r="F1236" s="312"/>
      <c r="G1236" s="312"/>
      <c r="H1236" s="312"/>
      <c r="I1236" s="312"/>
      <c r="J1236" s="312"/>
      <c r="K1236" s="313"/>
      <c r="L1236" s="314" t="s">
        <v>10</v>
      </c>
      <c r="M1236" s="307" t="s">
        <v>2</v>
      </c>
      <c r="N1236" s="307" t="s">
        <v>3</v>
      </c>
      <c r="O1236" s="316" t="s">
        <v>4</v>
      </c>
      <c r="P1236" s="307" t="s">
        <v>5</v>
      </c>
      <c r="Q1236" s="317" t="s">
        <v>6</v>
      </c>
      <c r="R1236" s="317" t="s">
        <v>7</v>
      </c>
      <c r="S1236" s="307" t="s">
        <v>8</v>
      </c>
      <c r="T1236" s="184"/>
      <c r="AN1236" s="3"/>
      <c r="AO1236" s="3"/>
    </row>
    <row r="1237" spans="1:41" ht="15.75" x14ac:dyDescent="0.25">
      <c r="A1237" s="310"/>
      <c r="B1237" s="79" t="s">
        <v>98</v>
      </c>
      <c r="C1237" s="79" t="s">
        <v>99</v>
      </c>
      <c r="D1237" s="79" t="s">
        <v>100</v>
      </c>
      <c r="E1237" s="79" t="s">
        <v>101</v>
      </c>
      <c r="F1237" s="79" t="s">
        <v>102</v>
      </c>
      <c r="G1237" s="79" t="s">
        <v>103</v>
      </c>
      <c r="H1237" s="79" t="s">
        <v>104</v>
      </c>
      <c r="I1237" s="79" t="s">
        <v>105</v>
      </c>
      <c r="J1237" s="79" t="s">
        <v>106</v>
      </c>
      <c r="K1237" s="221" t="s">
        <v>109</v>
      </c>
      <c r="L1237" s="315"/>
      <c r="M1237" s="308"/>
      <c r="N1237" s="308"/>
      <c r="O1237" s="308"/>
      <c r="P1237" s="308"/>
      <c r="Q1237" s="308"/>
      <c r="R1237" s="308"/>
      <c r="S1237" s="308"/>
      <c r="T1237" s="184"/>
      <c r="AN1237" s="3"/>
      <c r="AO1237" s="3"/>
    </row>
    <row r="1238" spans="1:41" ht="15.75" customHeight="1" x14ac:dyDescent="0.25">
      <c r="A1238" s="79">
        <v>2402</v>
      </c>
      <c r="B1238" s="80">
        <v>106</v>
      </c>
      <c r="C1238" s="80"/>
      <c r="D1238" s="80"/>
      <c r="E1238" s="80"/>
      <c r="F1238" s="80"/>
      <c r="G1238" s="80"/>
      <c r="H1238" s="80"/>
      <c r="I1238" s="80"/>
      <c r="J1238" s="80"/>
      <c r="K1238" s="223"/>
      <c r="L1238" s="116"/>
      <c r="M1238" s="232"/>
      <c r="N1238" s="233"/>
      <c r="O1238" s="234"/>
      <c r="P1238" s="242"/>
      <c r="Q1238" s="85">
        <f>B1238</f>
        <v>106</v>
      </c>
      <c r="R1238" s="243"/>
      <c r="S1238" s="242"/>
      <c r="T1238" s="184"/>
      <c r="AN1238" s="3"/>
      <c r="AO1238" s="3"/>
    </row>
    <row r="1239" spans="1:41" ht="15.75" customHeight="1" x14ac:dyDescent="0.25">
      <c r="A1239" s="79">
        <v>2501</v>
      </c>
      <c r="B1239" s="80"/>
      <c r="C1239" s="80">
        <v>101</v>
      </c>
      <c r="D1239" s="80"/>
      <c r="E1239" s="80"/>
      <c r="F1239" s="80"/>
      <c r="G1239" s="80"/>
      <c r="H1239" s="80"/>
      <c r="I1239" s="80"/>
      <c r="J1239" s="80"/>
      <c r="K1239" s="223"/>
      <c r="L1239" s="116"/>
      <c r="M1239" s="235"/>
      <c r="N1239" s="134"/>
      <c r="O1239" s="236"/>
      <c r="P1239" s="90">
        <f>IF(C1239=0,"",C1239/B1238)</f>
        <v>0.95283018867924529</v>
      </c>
      <c r="Q1239" s="91">
        <v>101</v>
      </c>
      <c r="R1239" s="241">
        <f t="shared" ref="R1239:R1246" si="156">IF(Q1239=0,"",Q1239/Q1238)</f>
        <v>0.95283018867924529</v>
      </c>
      <c r="S1239" s="241">
        <f t="shared" ref="S1239:S1246" si="157">IF(Q1239=0,"",100%-R1239)</f>
        <v>4.7169811320754707E-2</v>
      </c>
      <c r="T1239" s="184"/>
      <c r="AN1239" s="3"/>
      <c r="AO1239" s="3"/>
    </row>
    <row r="1240" spans="1:41" ht="15.75" customHeight="1" x14ac:dyDescent="0.25">
      <c r="A1240" s="79">
        <v>2502</v>
      </c>
      <c r="B1240" s="80"/>
      <c r="C1240" s="80"/>
      <c r="D1240" s="80">
        <v>93</v>
      </c>
      <c r="E1240" s="80"/>
      <c r="F1240" s="80"/>
      <c r="G1240" s="80"/>
      <c r="H1240" s="80"/>
      <c r="I1240" s="80"/>
      <c r="J1240" s="80"/>
      <c r="K1240" s="223"/>
      <c r="L1240" s="116"/>
      <c r="M1240" s="235"/>
      <c r="N1240" s="134"/>
      <c r="O1240" s="236"/>
      <c r="P1240" s="90">
        <f>IF(D1240=0,"",D1240/C1239)</f>
        <v>0.92079207920792083</v>
      </c>
      <c r="Q1240" s="91">
        <v>99</v>
      </c>
      <c r="R1240" s="241">
        <f t="shared" si="156"/>
        <v>0.98019801980198018</v>
      </c>
      <c r="S1240" s="241">
        <f t="shared" si="157"/>
        <v>1.980198019801982E-2</v>
      </c>
      <c r="T1240" s="93">
        <f>Q1240/Q1238</f>
        <v>0.93396226415094341</v>
      </c>
      <c r="AN1240" s="3"/>
      <c r="AO1240" s="3"/>
    </row>
    <row r="1241" spans="1:41" ht="15.75" customHeight="1" x14ac:dyDescent="0.25">
      <c r="A1241" s="79">
        <v>2601</v>
      </c>
      <c r="B1241" s="80"/>
      <c r="C1241" s="80"/>
      <c r="D1241" s="80"/>
      <c r="E1241" s="80"/>
      <c r="F1241" s="80"/>
      <c r="G1241" s="80"/>
      <c r="H1241" s="80"/>
      <c r="I1241" s="80"/>
      <c r="J1241" s="80"/>
      <c r="K1241" s="223"/>
      <c r="L1241" s="116"/>
      <c r="M1241" s="235"/>
      <c r="N1241" s="134"/>
      <c r="O1241" s="236"/>
      <c r="P1241" s="90" t="str">
        <f>IF(E1241=0,"",E1241/D1240)</f>
        <v/>
      </c>
      <c r="Q1241" s="91"/>
      <c r="R1241" s="241" t="str">
        <f t="shared" si="156"/>
        <v/>
      </c>
      <c r="S1241" s="241" t="str">
        <f t="shared" si="157"/>
        <v/>
      </c>
      <c r="T1241" s="184"/>
      <c r="AN1241" s="3"/>
      <c r="AO1241" s="3"/>
    </row>
    <row r="1242" spans="1:41" ht="15.75" customHeight="1" x14ac:dyDescent="0.25">
      <c r="A1242" s="79">
        <v>2602</v>
      </c>
      <c r="B1242" s="80"/>
      <c r="C1242" s="80"/>
      <c r="D1242" s="80"/>
      <c r="E1242" s="80"/>
      <c r="F1242" s="80"/>
      <c r="G1242" s="80"/>
      <c r="H1242" s="80"/>
      <c r="I1242" s="80"/>
      <c r="J1242" s="80"/>
      <c r="K1242" s="223"/>
      <c r="L1242" s="116"/>
      <c r="M1242" s="235"/>
      <c r="N1242" s="134"/>
      <c r="O1242" s="236"/>
      <c r="P1242" s="90" t="str">
        <f>IF(F1242=0,"",F1242/E1241)</f>
        <v/>
      </c>
      <c r="Q1242" s="91"/>
      <c r="R1242" s="241" t="str">
        <f t="shared" si="156"/>
        <v/>
      </c>
      <c r="S1242" s="241" t="str">
        <f t="shared" si="157"/>
        <v/>
      </c>
      <c r="T1242" s="184"/>
      <c r="AN1242" s="3"/>
      <c r="AO1242" s="3"/>
    </row>
    <row r="1243" spans="1:41" ht="15.75" customHeight="1" x14ac:dyDescent="0.25">
      <c r="A1243" s="79">
        <v>2701</v>
      </c>
      <c r="B1243" s="80"/>
      <c r="C1243" s="80"/>
      <c r="D1243" s="80"/>
      <c r="E1243" s="80"/>
      <c r="F1243" s="80"/>
      <c r="G1243" s="80"/>
      <c r="H1243" s="80"/>
      <c r="I1243" s="80"/>
      <c r="J1243" s="80"/>
      <c r="K1243" s="223"/>
      <c r="L1243" s="116"/>
      <c r="M1243" s="235"/>
      <c r="N1243" s="134"/>
      <c r="O1243" s="236"/>
      <c r="P1243" s="90" t="str">
        <f>IF(G1243=0,"",G1243/F1242)</f>
        <v/>
      </c>
      <c r="Q1243" s="91"/>
      <c r="R1243" s="241" t="str">
        <f t="shared" si="156"/>
        <v/>
      </c>
      <c r="S1243" s="241" t="str">
        <f t="shared" si="157"/>
        <v/>
      </c>
      <c r="T1243" s="184"/>
      <c r="AN1243" s="3"/>
      <c r="AO1243" s="3"/>
    </row>
    <row r="1244" spans="1:41" ht="15.75" customHeight="1" x14ac:dyDescent="0.25">
      <c r="A1244" s="79">
        <v>2702</v>
      </c>
      <c r="B1244" s="80"/>
      <c r="C1244" s="80"/>
      <c r="D1244" s="80"/>
      <c r="E1244" s="80"/>
      <c r="F1244" s="80"/>
      <c r="G1244" s="80"/>
      <c r="H1244" s="80"/>
      <c r="I1244" s="80"/>
      <c r="J1244" s="80"/>
      <c r="K1244" s="223"/>
      <c r="L1244" s="116"/>
      <c r="M1244" s="235"/>
      <c r="N1244" s="134"/>
      <c r="O1244" s="236"/>
      <c r="P1244" s="90" t="str">
        <f>IF(H1244=0,"",H1244/G1243)</f>
        <v/>
      </c>
      <c r="Q1244" s="91"/>
      <c r="R1244" s="241" t="str">
        <f t="shared" si="156"/>
        <v/>
      </c>
      <c r="S1244" s="241" t="str">
        <f t="shared" si="157"/>
        <v/>
      </c>
      <c r="T1244" s="184"/>
      <c r="AN1244" s="3"/>
      <c r="AO1244" s="3"/>
    </row>
    <row r="1245" spans="1:41" ht="15.75" customHeight="1" x14ac:dyDescent="0.25">
      <c r="A1245" s="79">
        <v>2801</v>
      </c>
      <c r="B1245" s="80"/>
      <c r="C1245" s="80"/>
      <c r="D1245" s="80"/>
      <c r="E1245" s="80"/>
      <c r="F1245" s="80"/>
      <c r="G1245" s="80"/>
      <c r="H1245" s="80"/>
      <c r="I1245" s="80"/>
      <c r="J1245" s="80"/>
      <c r="K1245" s="223"/>
      <c r="L1245" s="116"/>
      <c r="M1245" s="235"/>
      <c r="N1245" s="134"/>
      <c r="O1245" s="236"/>
      <c r="P1245" s="90" t="str">
        <f>IF(I1245=0,"",I1245/H1244)</f>
        <v/>
      </c>
      <c r="Q1245" s="91"/>
      <c r="R1245" s="241" t="str">
        <f t="shared" si="156"/>
        <v/>
      </c>
      <c r="S1245" s="241" t="str">
        <f t="shared" si="157"/>
        <v/>
      </c>
      <c r="T1245" s="184"/>
    </row>
    <row r="1246" spans="1:41" ht="15.75" customHeight="1" x14ac:dyDescent="0.25">
      <c r="A1246" s="79">
        <v>2802</v>
      </c>
      <c r="B1246" s="80"/>
      <c r="C1246" s="80"/>
      <c r="D1246" s="80"/>
      <c r="E1246" s="80"/>
      <c r="F1246" s="80"/>
      <c r="G1246" s="80"/>
      <c r="H1246" s="80"/>
      <c r="I1246" s="80"/>
      <c r="J1246" s="80"/>
      <c r="K1246" s="223"/>
      <c r="L1246" s="116"/>
      <c r="M1246" s="235"/>
      <c r="N1246" s="134"/>
      <c r="O1246" s="236"/>
      <c r="P1246" s="90" t="str">
        <f>IF(J1246=0,"",J1246/I1245)</f>
        <v/>
      </c>
      <c r="Q1246" s="91"/>
      <c r="R1246" s="241" t="str">
        <f t="shared" si="156"/>
        <v/>
      </c>
      <c r="S1246" s="241" t="str">
        <f t="shared" si="157"/>
        <v/>
      </c>
      <c r="T1246" s="184"/>
    </row>
    <row r="1247" spans="1:41" ht="15.75" customHeight="1" x14ac:dyDescent="0.25">
      <c r="A1247" s="79">
        <v>2901</v>
      </c>
      <c r="B1247" s="80"/>
      <c r="C1247" s="80"/>
      <c r="D1247" s="80"/>
      <c r="E1247" s="80"/>
      <c r="F1247" s="80"/>
      <c r="G1247" s="80"/>
      <c r="H1247" s="80"/>
      <c r="I1247" s="80"/>
      <c r="J1247" s="80"/>
      <c r="K1247" s="223"/>
      <c r="L1247" s="116"/>
      <c r="M1247" s="235"/>
      <c r="N1247" s="134"/>
      <c r="O1247" s="134"/>
      <c r="P1247" s="246"/>
      <c r="Q1247" s="91"/>
      <c r="R1247" s="247"/>
      <c r="S1247" s="246"/>
      <c r="T1247" s="184"/>
    </row>
    <row r="1248" spans="1:41" ht="15.75" customHeight="1" x14ac:dyDescent="0.25">
      <c r="A1248" s="79">
        <v>2902</v>
      </c>
      <c r="B1248" s="80"/>
      <c r="C1248" s="80"/>
      <c r="D1248" s="80"/>
      <c r="E1248" s="80"/>
      <c r="F1248" s="80"/>
      <c r="G1248" s="80"/>
      <c r="H1248" s="80"/>
      <c r="I1248" s="80"/>
      <c r="J1248" s="80"/>
      <c r="K1248" s="223"/>
      <c r="L1248" s="116"/>
      <c r="M1248" s="235"/>
      <c r="N1248" s="134"/>
      <c r="O1248" s="237"/>
      <c r="P1248" s="246"/>
      <c r="Q1248" s="96"/>
      <c r="R1248" s="247"/>
      <c r="S1248" s="246"/>
      <c r="T1248" s="184"/>
    </row>
    <row r="1249" spans="1:20" ht="15.75" customHeight="1" x14ac:dyDescent="0.25">
      <c r="A1249" s="79">
        <v>3001</v>
      </c>
      <c r="B1249" s="80"/>
      <c r="C1249" s="80"/>
      <c r="D1249" s="80"/>
      <c r="E1249" s="80"/>
      <c r="F1249" s="80"/>
      <c r="G1249" s="80"/>
      <c r="H1249" s="80"/>
      <c r="I1249" s="80"/>
      <c r="J1249" s="80"/>
      <c r="K1249" s="223"/>
      <c r="L1249" s="116"/>
      <c r="M1249" s="235"/>
      <c r="N1249" s="134"/>
      <c r="O1249" s="237"/>
      <c r="P1249" s="246"/>
      <c r="Q1249" s="96"/>
      <c r="R1249" s="247"/>
      <c r="S1249" s="246"/>
      <c r="T1249" s="184"/>
    </row>
    <row r="1250" spans="1:20" ht="15.75" customHeight="1" x14ac:dyDescent="0.25">
      <c r="A1250" s="79">
        <v>3002</v>
      </c>
      <c r="B1250" s="80"/>
      <c r="C1250" s="80"/>
      <c r="D1250" s="80"/>
      <c r="E1250" s="80"/>
      <c r="F1250" s="80"/>
      <c r="G1250" s="80"/>
      <c r="H1250" s="80"/>
      <c r="I1250" s="80"/>
      <c r="J1250" s="80"/>
      <c r="K1250" s="223"/>
      <c r="L1250" s="116"/>
      <c r="M1250" s="235"/>
      <c r="N1250" s="134"/>
      <c r="O1250" s="237"/>
      <c r="P1250" s="248"/>
      <c r="Q1250" s="251"/>
      <c r="R1250" s="249"/>
      <c r="S1250" s="250"/>
      <c r="T1250" s="184"/>
    </row>
    <row r="1251" spans="1:20" ht="15.75" customHeight="1" x14ac:dyDescent="0.25">
      <c r="A1251" s="79">
        <v>3101</v>
      </c>
      <c r="B1251" s="80"/>
      <c r="C1251" s="80"/>
      <c r="D1251" s="80"/>
      <c r="E1251" s="80"/>
      <c r="F1251" s="80"/>
      <c r="G1251" s="80"/>
      <c r="H1251" s="80"/>
      <c r="I1251" s="80"/>
      <c r="J1251" s="80"/>
      <c r="K1251" s="223"/>
      <c r="L1251" s="116"/>
      <c r="M1251" s="235"/>
      <c r="N1251" s="134"/>
      <c r="O1251" s="237"/>
      <c r="P1251" s="228" t="s">
        <v>80</v>
      </c>
      <c r="Q1251" s="102"/>
      <c r="R1251" s="103">
        <f>L1254</f>
        <v>0</v>
      </c>
      <c r="S1251" s="230" t="s">
        <v>10</v>
      </c>
      <c r="T1251" s="184"/>
    </row>
    <row r="1252" spans="1:20" ht="15.75" customHeight="1" x14ac:dyDescent="0.25">
      <c r="A1252" s="79">
        <v>3102</v>
      </c>
      <c r="B1252" s="80"/>
      <c r="C1252" s="80"/>
      <c r="D1252" s="80"/>
      <c r="E1252" s="80"/>
      <c r="F1252" s="80"/>
      <c r="G1252" s="80"/>
      <c r="H1252" s="80"/>
      <c r="I1252" s="80"/>
      <c r="J1252" s="80"/>
      <c r="K1252" s="223"/>
      <c r="L1252" s="116"/>
      <c r="M1252" s="235"/>
      <c r="N1252" s="134"/>
      <c r="O1252" s="237"/>
      <c r="P1252" s="229" t="s">
        <v>81</v>
      </c>
      <c r="Q1252" s="104" t="str">
        <f>IF(Q1251/B1238=0,"",Q1251/B1238)</f>
        <v/>
      </c>
      <c r="R1252" s="105" t="e">
        <f>IF(Q1251/R1251=0,"",Q1251/R1251)</f>
        <v>#DIV/0!</v>
      </c>
      <c r="S1252" s="231" t="s">
        <v>82</v>
      </c>
      <c r="T1252" s="184"/>
    </row>
    <row r="1253" spans="1:20" ht="15.75" customHeight="1" x14ac:dyDescent="0.25">
      <c r="A1253" s="79">
        <v>3201</v>
      </c>
      <c r="B1253" s="80"/>
      <c r="C1253" s="80"/>
      <c r="D1253" s="80"/>
      <c r="E1253" s="80"/>
      <c r="F1253" s="80"/>
      <c r="G1253" s="80"/>
      <c r="H1253" s="80"/>
      <c r="I1253" s="80"/>
      <c r="J1253" s="80"/>
      <c r="K1253" s="223"/>
      <c r="L1253" s="116"/>
      <c r="M1253" s="238"/>
      <c r="N1253" s="239"/>
      <c r="O1253" s="240"/>
      <c r="P1253" s="109"/>
      <c r="Q1253" s="110"/>
      <c r="R1253" s="110"/>
      <c r="S1253" s="111"/>
      <c r="T1253" s="184"/>
    </row>
    <row r="1254" spans="1:20" ht="18" x14ac:dyDescent="0.25">
      <c r="A1254" s="33"/>
      <c r="B1254" s="327" t="s">
        <v>108</v>
      </c>
      <c r="C1254" s="327"/>
      <c r="D1254" s="327"/>
      <c r="E1254" s="327"/>
      <c r="F1254" s="327"/>
      <c r="G1254" s="327"/>
      <c r="H1254" s="327"/>
      <c r="I1254" s="327"/>
      <c r="J1254" s="327"/>
      <c r="K1254" s="327"/>
      <c r="L1254" s="112">
        <f>SUM(L1247:L1250)</f>
        <v>0</v>
      </c>
      <c r="M1254" s="113" t="str">
        <f>IF(L1247=0,"",L1247/B1238)</f>
        <v/>
      </c>
      <c r="N1254" s="113" t="str">
        <f>IF(L1254=0,"",L1254/B1238)</f>
        <v/>
      </c>
      <c r="O1254" s="113" t="str">
        <f>IF(L1247=0,"",N1254-M1254)</f>
        <v/>
      </c>
      <c r="P1254" s="5"/>
      <c r="Q1254" s="25"/>
      <c r="R1254" s="24"/>
      <c r="S1254" s="5"/>
      <c r="T1254" s="184"/>
    </row>
    <row r="1255" spans="1:20" ht="12.75" x14ac:dyDescent="0.2"/>
    <row r="1256" spans="1:20" ht="12.75" x14ac:dyDescent="0.2"/>
    <row r="1257" spans="1:20" ht="26.25" x14ac:dyDescent="0.4">
      <c r="A1257" s="205"/>
      <c r="B1257" s="318" t="s">
        <v>96</v>
      </c>
      <c r="C1257" s="318"/>
      <c r="D1257" s="318"/>
      <c r="E1257" s="318"/>
      <c r="F1257" s="318"/>
      <c r="G1257" s="318"/>
      <c r="H1257" s="318"/>
      <c r="I1257" s="318"/>
      <c r="J1257" s="318"/>
      <c r="K1257" s="318"/>
      <c r="L1257" s="201" t="s">
        <v>143</v>
      </c>
      <c r="M1257" s="5"/>
      <c r="N1257" s="5"/>
      <c r="O1257" s="25"/>
      <c r="P1257" s="5"/>
      <c r="Q1257" s="25"/>
      <c r="R1257" s="25"/>
      <c r="S1257" s="25"/>
      <c r="T1257" s="190"/>
    </row>
    <row r="1258" spans="1:20" ht="20.25" x14ac:dyDescent="0.2">
      <c r="A1258" s="309" t="s">
        <v>9</v>
      </c>
      <c r="B1258" s="311" t="s">
        <v>97</v>
      </c>
      <c r="C1258" s="312"/>
      <c r="D1258" s="312"/>
      <c r="E1258" s="312"/>
      <c r="F1258" s="312"/>
      <c r="G1258" s="312"/>
      <c r="H1258" s="312"/>
      <c r="I1258" s="312"/>
      <c r="J1258" s="312"/>
      <c r="K1258" s="313"/>
      <c r="L1258" s="314" t="s">
        <v>10</v>
      </c>
      <c r="M1258" s="307" t="s">
        <v>2</v>
      </c>
      <c r="N1258" s="307" t="s">
        <v>3</v>
      </c>
      <c r="O1258" s="316" t="s">
        <v>4</v>
      </c>
      <c r="P1258" s="307" t="s">
        <v>5</v>
      </c>
      <c r="Q1258" s="317" t="s">
        <v>6</v>
      </c>
      <c r="R1258" s="317" t="s">
        <v>7</v>
      </c>
      <c r="S1258" s="307" t="s">
        <v>8</v>
      </c>
      <c r="T1258" s="190"/>
    </row>
    <row r="1259" spans="1:20" ht="15.75" x14ac:dyDescent="0.25">
      <c r="A1259" s="310"/>
      <c r="B1259" s="79" t="s">
        <v>98</v>
      </c>
      <c r="C1259" s="79" t="s">
        <v>99</v>
      </c>
      <c r="D1259" s="79" t="s">
        <v>100</v>
      </c>
      <c r="E1259" s="79" t="s">
        <v>101</v>
      </c>
      <c r="F1259" s="79" t="s">
        <v>102</v>
      </c>
      <c r="G1259" s="79" t="s">
        <v>103</v>
      </c>
      <c r="H1259" s="79" t="s">
        <v>104</v>
      </c>
      <c r="I1259" s="79" t="s">
        <v>105</v>
      </c>
      <c r="J1259" s="79" t="s">
        <v>106</v>
      </c>
      <c r="K1259" s="221" t="s">
        <v>109</v>
      </c>
      <c r="L1259" s="315"/>
      <c r="M1259" s="308"/>
      <c r="N1259" s="308"/>
      <c r="O1259" s="308"/>
      <c r="P1259" s="308"/>
      <c r="Q1259" s="308"/>
      <c r="R1259" s="308"/>
      <c r="S1259" s="308"/>
      <c r="T1259" s="190"/>
    </row>
    <row r="1260" spans="1:20" ht="15.75" customHeight="1" x14ac:dyDescent="0.25">
      <c r="A1260" s="79">
        <v>2501</v>
      </c>
      <c r="B1260" s="195">
        <v>76</v>
      </c>
      <c r="C1260" s="80"/>
      <c r="D1260" s="80"/>
      <c r="E1260" s="80"/>
      <c r="F1260" s="80"/>
      <c r="G1260" s="80"/>
      <c r="H1260" s="80"/>
      <c r="I1260" s="80"/>
      <c r="J1260" s="80"/>
      <c r="K1260" s="223"/>
      <c r="L1260" s="116"/>
      <c r="M1260" s="232"/>
      <c r="N1260" s="233"/>
      <c r="O1260" s="234"/>
      <c r="P1260" s="242"/>
      <c r="Q1260" s="85">
        <f>B1260</f>
        <v>76</v>
      </c>
      <c r="R1260" s="243"/>
      <c r="S1260" s="242"/>
      <c r="T1260" s="190"/>
    </row>
    <row r="1261" spans="1:20" ht="15.75" customHeight="1" x14ac:dyDescent="0.25">
      <c r="A1261" s="79">
        <v>2502</v>
      </c>
      <c r="B1261" s="195"/>
      <c r="C1261" s="80">
        <v>74</v>
      </c>
      <c r="D1261" s="80"/>
      <c r="E1261" s="80"/>
      <c r="F1261" s="80"/>
      <c r="G1261" s="80"/>
      <c r="H1261" s="80"/>
      <c r="I1261" s="80"/>
      <c r="J1261" s="80"/>
      <c r="K1261" s="223"/>
      <c r="L1261" s="116"/>
      <c r="M1261" s="235"/>
      <c r="N1261" s="134"/>
      <c r="O1261" s="236"/>
      <c r="P1261" s="90">
        <f>IF(C1261=0,"",C1261/B1260)</f>
        <v>0.97368421052631582</v>
      </c>
      <c r="Q1261" s="91">
        <v>75</v>
      </c>
      <c r="R1261" s="241">
        <f t="shared" ref="R1261:R1268" si="158">IF(Q1261=0,"",Q1261/Q1260)</f>
        <v>0.98684210526315785</v>
      </c>
      <c r="S1261" s="241">
        <f t="shared" ref="S1261:S1268" si="159">IF(Q1261=0,"",100%-R1261)</f>
        <v>1.3157894736842146E-2</v>
      </c>
      <c r="T1261" s="190"/>
    </row>
    <row r="1262" spans="1:20" ht="15.75" customHeight="1" x14ac:dyDescent="0.25">
      <c r="A1262" s="79">
        <v>2601</v>
      </c>
      <c r="B1262" s="80"/>
      <c r="C1262" s="80"/>
      <c r="D1262" s="80"/>
      <c r="E1262" s="80"/>
      <c r="F1262" s="80"/>
      <c r="G1262" s="80"/>
      <c r="H1262" s="80"/>
      <c r="I1262" s="80"/>
      <c r="J1262" s="80"/>
      <c r="K1262" s="223"/>
      <c r="L1262" s="116"/>
      <c r="M1262" s="235"/>
      <c r="N1262" s="134"/>
      <c r="O1262" s="236"/>
      <c r="P1262" s="90" t="str">
        <f>IF(D1262=0,"",D1262/C1261)</f>
        <v/>
      </c>
      <c r="Q1262" s="91"/>
      <c r="R1262" s="241" t="str">
        <f t="shared" si="158"/>
        <v/>
      </c>
      <c r="S1262" s="241" t="str">
        <f t="shared" si="159"/>
        <v/>
      </c>
      <c r="T1262" s="93">
        <f>Q1262/Q1260</f>
        <v>0</v>
      </c>
    </row>
    <row r="1263" spans="1:20" ht="15.75" customHeight="1" x14ac:dyDescent="0.25">
      <c r="A1263" s="79">
        <v>2602</v>
      </c>
      <c r="B1263" s="80"/>
      <c r="C1263" s="80"/>
      <c r="D1263" s="80"/>
      <c r="E1263" s="80"/>
      <c r="F1263" s="80"/>
      <c r="G1263" s="80"/>
      <c r="H1263" s="80"/>
      <c r="I1263" s="80"/>
      <c r="J1263" s="80"/>
      <c r="K1263" s="223"/>
      <c r="L1263" s="116"/>
      <c r="M1263" s="235"/>
      <c r="N1263" s="134"/>
      <c r="O1263" s="236"/>
      <c r="P1263" s="90" t="str">
        <f>IF(E1263=0,"",E1263/D1262)</f>
        <v/>
      </c>
      <c r="Q1263" s="91"/>
      <c r="R1263" s="241" t="str">
        <f t="shared" si="158"/>
        <v/>
      </c>
      <c r="S1263" s="241" t="str">
        <f t="shared" si="159"/>
        <v/>
      </c>
      <c r="T1263" s="190"/>
    </row>
    <row r="1264" spans="1:20" ht="15.75" customHeight="1" x14ac:dyDescent="0.25">
      <c r="A1264" s="79">
        <v>2701</v>
      </c>
      <c r="B1264" s="80"/>
      <c r="C1264" s="80"/>
      <c r="D1264" s="80"/>
      <c r="E1264" s="80"/>
      <c r="F1264" s="80"/>
      <c r="G1264" s="80"/>
      <c r="H1264" s="80"/>
      <c r="I1264" s="80"/>
      <c r="J1264" s="80"/>
      <c r="K1264" s="223"/>
      <c r="L1264" s="116"/>
      <c r="M1264" s="235"/>
      <c r="N1264" s="134"/>
      <c r="O1264" s="236"/>
      <c r="P1264" s="90" t="str">
        <f>IF(F1264=0,"",F1264/E1263)</f>
        <v/>
      </c>
      <c r="Q1264" s="91"/>
      <c r="R1264" s="241" t="str">
        <f t="shared" si="158"/>
        <v/>
      </c>
      <c r="S1264" s="241" t="str">
        <f t="shared" si="159"/>
        <v/>
      </c>
      <c r="T1264" s="190"/>
    </row>
    <row r="1265" spans="1:20" ht="15.75" customHeight="1" x14ac:dyDescent="0.25">
      <c r="A1265" s="79">
        <v>2702</v>
      </c>
      <c r="B1265" s="80"/>
      <c r="C1265" s="80"/>
      <c r="D1265" s="80"/>
      <c r="E1265" s="80"/>
      <c r="F1265" s="80"/>
      <c r="G1265" s="80"/>
      <c r="H1265" s="80"/>
      <c r="I1265" s="80"/>
      <c r="J1265" s="80"/>
      <c r="K1265" s="223"/>
      <c r="L1265" s="116"/>
      <c r="M1265" s="235"/>
      <c r="N1265" s="134"/>
      <c r="O1265" s="236"/>
      <c r="P1265" s="90" t="str">
        <f>IF(G1265=0,"",G1265/F1264)</f>
        <v/>
      </c>
      <c r="Q1265" s="91"/>
      <c r="R1265" s="241" t="str">
        <f t="shared" si="158"/>
        <v/>
      </c>
      <c r="S1265" s="241" t="str">
        <f t="shared" si="159"/>
        <v/>
      </c>
      <c r="T1265" s="190"/>
    </row>
    <row r="1266" spans="1:20" ht="15.75" customHeight="1" x14ac:dyDescent="0.25">
      <c r="A1266" s="79">
        <v>2801</v>
      </c>
      <c r="B1266" s="80"/>
      <c r="C1266" s="80"/>
      <c r="D1266" s="80"/>
      <c r="E1266" s="80"/>
      <c r="F1266" s="80"/>
      <c r="G1266" s="80"/>
      <c r="H1266" s="80"/>
      <c r="I1266" s="80"/>
      <c r="J1266" s="80"/>
      <c r="K1266" s="223"/>
      <c r="L1266" s="116"/>
      <c r="M1266" s="235"/>
      <c r="N1266" s="134"/>
      <c r="O1266" s="236"/>
      <c r="P1266" s="90" t="str">
        <f>IF(H1266=0,"",H1266/G1265)</f>
        <v/>
      </c>
      <c r="Q1266" s="91"/>
      <c r="R1266" s="241" t="str">
        <f t="shared" si="158"/>
        <v/>
      </c>
      <c r="S1266" s="241" t="str">
        <f t="shared" si="159"/>
        <v/>
      </c>
      <c r="T1266" s="190"/>
    </row>
    <row r="1267" spans="1:20" ht="15.75" customHeight="1" x14ac:dyDescent="0.25">
      <c r="A1267" s="79">
        <v>2802</v>
      </c>
      <c r="B1267" s="80"/>
      <c r="C1267" s="80"/>
      <c r="D1267" s="80"/>
      <c r="E1267" s="80"/>
      <c r="F1267" s="80"/>
      <c r="G1267" s="80"/>
      <c r="H1267" s="80"/>
      <c r="I1267" s="80"/>
      <c r="J1267" s="80"/>
      <c r="K1267" s="223"/>
      <c r="L1267" s="116"/>
      <c r="M1267" s="235"/>
      <c r="N1267" s="134"/>
      <c r="O1267" s="236"/>
      <c r="P1267" s="90" t="str">
        <f>IF(I1267=0,"",I1267/H1266)</f>
        <v/>
      </c>
      <c r="Q1267" s="91"/>
      <c r="R1267" s="241" t="str">
        <f t="shared" si="158"/>
        <v/>
      </c>
      <c r="S1267" s="241" t="str">
        <f t="shared" si="159"/>
        <v/>
      </c>
      <c r="T1267" s="190"/>
    </row>
    <row r="1268" spans="1:20" ht="15.75" customHeight="1" x14ac:dyDescent="0.25">
      <c r="A1268" s="79">
        <v>2901</v>
      </c>
      <c r="B1268" s="80"/>
      <c r="C1268" s="80"/>
      <c r="D1268" s="80"/>
      <c r="E1268" s="80"/>
      <c r="F1268" s="80"/>
      <c r="G1268" s="80"/>
      <c r="H1268" s="80"/>
      <c r="I1268" s="80"/>
      <c r="J1268" s="80"/>
      <c r="K1268" s="223"/>
      <c r="L1268" s="116"/>
      <c r="M1268" s="235"/>
      <c r="N1268" s="134"/>
      <c r="O1268" s="236"/>
      <c r="P1268" s="90" t="str">
        <f>IF(J1268=0,"",J1268/I1267)</f>
        <v/>
      </c>
      <c r="Q1268" s="91"/>
      <c r="R1268" s="241" t="str">
        <f t="shared" si="158"/>
        <v/>
      </c>
      <c r="S1268" s="241" t="str">
        <f t="shared" si="159"/>
        <v/>
      </c>
      <c r="T1268" s="190"/>
    </row>
    <row r="1269" spans="1:20" ht="15.75" customHeight="1" x14ac:dyDescent="0.25">
      <c r="A1269" s="79">
        <v>2902</v>
      </c>
      <c r="B1269" s="80"/>
      <c r="C1269" s="80"/>
      <c r="D1269" s="80"/>
      <c r="E1269" s="80"/>
      <c r="F1269" s="80"/>
      <c r="G1269" s="80"/>
      <c r="H1269" s="80"/>
      <c r="I1269" s="80"/>
      <c r="J1269" s="80"/>
      <c r="K1269" s="223"/>
      <c r="L1269" s="116"/>
      <c r="M1269" s="235"/>
      <c r="N1269" s="134"/>
      <c r="O1269" s="236"/>
      <c r="P1269" s="90" t="str">
        <f>IF(K1269=0,"",K1269/J1268)</f>
        <v/>
      </c>
      <c r="Q1269" s="91"/>
      <c r="R1269" s="241"/>
      <c r="S1269" s="241"/>
      <c r="T1269" s="190"/>
    </row>
    <row r="1270" spans="1:20" ht="15.75" customHeight="1" x14ac:dyDescent="0.25">
      <c r="A1270" s="79">
        <v>3001</v>
      </c>
      <c r="B1270" s="80"/>
      <c r="C1270" s="80"/>
      <c r="D1270" s="80"/>
      <c r="E1270" s="80"/>
      <c r="F1270" s="80"/>
      <c r="G1270" s="80"/>
      <c r="H1270" s="80"/>
      <c r="I1270" s="80"/>
      <c r="J1270" s="80"/>
      <c r="K1270" s="223"/>
      <c r="L1270" s="116"/>
      <c r="M1270" s="235"/>
      <c r="N1270" s="134"/>
      <c r="O1270" s="237"/>
      <c r="P1270" s="244"/>
      <c r="Q1270" s="96"/>
      <c r="R1270" s="245"/>
      <c r="S1270" s="244"/>
      <c r="T1270" s="190"/>
    </row>
    <row r="1271" spans="1:20" ht="15.75" customHeight="1" x14ac:dyDescent="0.25">
      <c r="A1271" s="79">
        <v>3002</v>
      </c>
      <c r="B1271" s="80"/>
      <c r="C1271" s="80"/>
      <c r="D1271" s="80"/>
      <c r="E1271" s="80"/>
      <c r="F1271" s="80"/>
      <c r="G1271" s="80"/>
      <c r="H1271" s="80"/>
      <c r="I1271" s="80"/>
      <c r="J1271" s="80"/>
      <c r="K1271" s="223"/>
      <c r="L1271" s="189"/>
      <c r="M1271" s="235"/>
      <c r="N1271" s="134"/>
      <c r="O1271" s="237"/>
      <c r="P1271" s="246"/>
      <c r="Q1271" s="96"/>
      <c r="R1271" s="247"/>
      <c r="S1271" s="246"/>
      <c r="T1271" s="190"/>
    </row>
    <row r="1272" spans="1:20" ht="15.75" customHeight="1" x14ac:dyDescent="0.25">
      <c r="A1272" s="79">
        <v>3101</v>
      </c>
      <c r="B1272" s="80"/>
      <c r="C1272" s="80"/>
      <c r="D1272" s="80"/>
      <c r="E1272" s="80"/>
      <c r="F1272" s="80"/>
      <c r="G1272" s="80"/>
      <c r="H1272" s="80"/>
      <c r="I1272" s="80"/>
      <c r="J1272" s="80"/>
      <c r="K1272" s="223"/>
      <c r="L1272" s="116"/>
      <c r="M1272" s="235"/>
      <c r="N1272" s="134"/>
      <c r="O1272" s="237"/>
      <c r="P1272" s="248"/>
      <c r="Q1272" s="251"/>
      <c r="R1272" s="249"/>
      <c r="S1272" s="250"/>
      <c r="T1272" s="190"/>
    </row>
    <row r="1273" spans="1:20" ht="15.75" customHeight="1" x14ac:dyDescent="0.25">
      <c r="A1273" s="79">
        <v>3102</v>
      </c>
      <c r="B1273" s="80"/>
      <c r="C1273" s="80"/>
      <c r="D1273" s="80"/>
      <c r="E1273" s="80"/>
      <c r="F1273" s="80"/>
      <c r="G1273" s="80"/>
      <c r="H1273" s="80"/>
      <c r="I1273" s="80"/>
      <c r="J1273" s="80"/>
      <c r="K1273" s="223"/>
      <c r="L1273" s="116"/>
      <c r="M1273" s="235"/>
      <c r="N1273" s="134"/>
      <c r="O1273" s="237"/>
      <c r="P1273" s="228" t="s">
        <v>80</v>
      </c>
      <c r="Q1273" s="102"/>
      <c r="R1273" s="103">
        <f>L1276</f>
        <v>0</v>
      </c>
      <c r="S1273" s="230" t="s">
        <v>10</v>
      </c>
      <c r="T1273" s="190"/>
    </row>
    <row r="1274" spans="1:20" ht="15.75" customHeight="1" x14ac:dyDescent="0.25">
      <c r="A1274" s="79">
        <v>3201</v>
      </c>
      <c r="B1274" s="80"/>
      <c r="C1274" s="80"/>
      <c r="D1274" s="80"/>
      <c r="E1274" s="80"/>
      <c r="F1274" s="80"/>
      <c r="G1274" s="80"/>
      <c r="H1274" s="80"/>
      <c r="I1274" s="80"/>
      <c r="J1274" s="80"/>
      <c r="K1274" s="223"/>
      <c r="L1274" s="116"/>
      <c r="M1274" s="235"/>
      <c r="N1274" s="134"/>
      <c r="O1274" s="237"/>
      <c r="P1274" s="229" t="s">
        <v>81</v>
      </c>
      <c r="Q1274" s="104" t="str">
        <f>IF(Q1273/B1260=0,"",Q1273/B1260)</f>
        <v/>
      </c>
      <c r="R1274" s="105" t="e">
        <f>IF(Q1273/R1273=0,"",Q1273/R1273)</f>
        <v>#DIV/0!</v>
      </c>
      <c r="S1274" s="231" t="s">
        <v>82</v>
      </c>
      <c r="T1274" s="190"/>
    </row>
    <row r="1275" spans="1:20" ht="15.75" customHeight="1" x14ac:dyDescent="0.25">
      <c r="A1275" s="79">
        <v>3202</v>
      </c>
      <c r="B1275" s="226"/>
      <c r="C1275" s="226"/>
      <c r="D1275" s="226"/>
      <c r="E1275" s="226"/>
      <c r="F1275" s="226"/>
      <c r="G1275" s="226"/>
      <c r="H1275" s="226"/>
      <c r="I1275" s="226"/>
      <c r="J1275" s="226"/>
      <c r="K1275" s="227"/>
      <c r="L1275" s="116"/>
      <c r="M1275" s="238"/>
      <c r="N1275" s="239"/>
      <c r="O1275" s="240"/>
      <c r="P1275" s="109"/>
      <c r="Q1275" s="110"/>
      <c r="R1275" s="110"/>
      <c r="S1275" s="111"/>
      <c r="T1275" s="190"/>
    </row>
    <row r="1276" spans="1:20" ht="18" x14ac:dyDescent="0.25">
      <c r="A1276" s="33"/>
      <c r="B1276" s="327" t="s">
        <v>108</v>
      </c>
      <c r="C1276" s="327"/>
      <c r="D1276" s="327"/>
      <c r="E1276" s="327"/>
      <c r="F1276" s="327"/>
      <c r="G1276" s="327"/>
      <c r="H1276" s="327"/>
      <c r="I1276" s="327"/>
      <c r="J1276" s="327"/>
      <c r="K1276" s="327"/>
      <c r="L1276" s="225">
        <f>SUM(L1268:L1272)</f>
        <v>0</v>
      </c>
      <c r="M1276" s="113" t="str">
        <f>IF(L1268=0,"",L1268/B1260)</f>
        <v/>
      </c>
      <c r="N1276" s="113" t="str">
        <f>IF(L1276=0,"",L1276/B1260)</f>
        <v/>
      </c>
      <c r="O1276" s="113" t="str">
        <f>IF(L1269=0,"",N1276-M1276)</f>
        <v/>
      </c>
      <c r="P1276" s="5"/>
      <c r="Q1276" s="25"/>
      <c r="R1276" s="24"/>
      <c r="S1276" s="5"/>
      <c r="T1276" s="190"/>
    </row>
    <row r="1277" spans="1:20" ht="12.75" customHeight="1" x14ac:dyDescent="0.2"/>
    <row r="1278" spans="1:20" ht="12.75" customHeight="1" x14ac:dyDescent="0.2"/>
    <row r="1279" spans="1:20" s="300" customFormat="1" ht="26.25" x14ac:dyDescent="0.4">
      <c r="A1279" s="205"/>
      <c r="B1279" s="318" t="s">
        <v>96</v>
      </c>
      <c r="C1279" s="318"/>
      <c r="D1279" s="318"/>
      <c r="E1279" s="318"/>
      <c r="F1279" s="318"/>
      <c r="G1279" s="318"/>
      <c r="H1279" s="318"/>
      <c r="I1279" s="318"/>
      <c r="J1279" s="318"/>
      <c r="K1279" s="318"/>
      <c r="L1279" s="201" t="s">
        <v>144</v>
      </c>
      <c r="M1279" s="5"/>
      <c r="N1279" s="5"/>
      <c r="O1279" s="25"/>
      <c r="P1279" s="5"/>
      <c r="Q1279" s="25"/>
      <c r="R1279" s="25"/>
      <c r="S1279" s="25"/>
    </row>
    <row r="1280" spans="1:20" s="300" customFormat="1" ht="20.25" x14ac:dyDescent="0.2">
      <c r="A1280" s="309" t="s">
        <v>9</v>
      </c>
      <c r="B1280" s="311" t="s">
        <v>97</v>
      </c>
      <c r="C1280" s="312"/>
      <c r="D1280" s="312"/>
      <c r="E1280" s="312"/>
      <c r="F1280" s="312"/>
      <c r="G1280" s="312"/>
      <c r="H1280" s="312"/>
      <c r="I1280" s="312"/>
      <c r="J1280" s="312"/>
      <c r="K1280" s="313"/>
      <c r="L1280" s="314" t="s">
        <v>10</v>
      </c>
      <c r="M1280" s="307" t="s">
        <v>2</v>
      </c>
      <c r="N1280" s="307" t="s">
        <v>3</v>
      </c>
      <c r="O1280" s="316" t="s">
        <v>4</v>
      </c>
      <c r="P1280" s="307" t="s">
        <v>5</v>
      </c>
      <c r="Q1280" s="317" t="s">
        <v>6</v>
      </c>
      <c r="R1280" s="317" t="s">
        <v>7</v>
      </c>
      <c r="S1280" s="307" t="s">
        <v>8</v>
      </c>
    </row>
    <row r="1281" spans="1:20" s="300" customFormat="1" ht="15.75" x14ac:dyDescent="0.25">
      <c r="A1281" s="310"/>
      <c r="B1281" s="79" t="s">
        <v>98</v>
      </c>
      <c r="C1281" s="79" t="s">
        <v>99</v>
      </c>
      <c r="D1281" s="79" t="s">
        <v>100</v>
      </c>
      <c r="E1281" s="79" t="s">
        <v>101</v>
      </c>
      <c r="F1281" s="79" t="s">
        <v>102</v>
      </c>
      <c r="G1281" s="79" t="s">
        <v>103</v>
      </c>
      <c r="H1281" s="79" t="s">
        <v>104</v>
      </c>
      <c r="I1281" s="79" t="s">
        <v>105</v>
      </c>
      <c r="J1281" s="79" t="s">
        <v>106</v>
      </c>
      <c r="K1281" s="221" t="s">
        <v>109</v>
      </c>
      <c r="L1281" s="315"/>
      <c r="M1281" s="308"/>
      <c r="N1281" s="308"/>
      <c r="O1281" s="308"/>
      <c r="P1281" s="308"/>
      <c r="Q1281" s="308"/>
      <c r="R1281" s="308"/>
      <c r="S1281" s="308"/>
    </row>
    <row r="1282" spans="1:20" s="300" customFormat="1" ht="15.75" customHeight="1" x14ac:dyDescent="0.25">
      <c r="A1282" s="79">
        <v>2502</v>
      </c>
      <c r="B1282" s="195">
        <v>111</v>
      </c>
      <c r="C1282" s="80"/>
      <c r="D1282" s="80"/>
      <c r="E1282" s="80"/>
      <c r="F1282" s="80"/>
      <c r="G1282" s="80"/>
      <c r="H1282" s="80"/>
      <c r="I1282" s="80"/>
      <c r="J1282" s="80"/>
      <c r="K1282" s="223"/>
      <c r="L1282" s="116"/>
      <c r="M1282" s="232"/>
      <c r="N1282" s="233"/>
      <c r="O1282" s="234"/>
      <c r="P1282" s="242"/>
      <c r="Q1282" s="85">
        <f>B1282</f>
        <v>111</v>
      </c>
      <c r="R1282" s="243"/>
      <c r="S1282" s="242"/>
    </row>
    <row r="1283" spans="1:20" s="300" customFormat="1" ht="15.75" customHeight="1" x14ac:dyDescent="0.25">
      <c r="A1283" s="79">
        <v>2601</v>
      </c>
      <c r="B1283" s="195"/>
      <c r="C1283" s="80"/>
      <c r="D1283" s="80"/>
      <c r="E1283" s="80"/>
      <c r="F1283" s="80"/>
      <c r="G1283" s="80"/>
      <c r="H1283" s="80"/>
      <c r="I1283" s="80"/>
      <c r="J1283" s="80"/>
      <c r="K1283" s="223"/>
      <c r="L1283" s="116"/>
      <c r="M1283" s="235"/>
      <c r="N1283" s="134"/>
      <c r="O1283" s="236"/>
      <c r="P1283" s="90" t="str">
        <f>IF(C1283=0,"",C1283/B1282)</f>
        <v/>
      </c>
      <c r="Q1283" s="91"/>
      <c r="R1283" s="241" t="str">
        <f t="shared" ref="R1283:R1290" si="160">IF(Q1283=0,"",Q1283/Q1282)</f>
        <v/>
      </c>
      <c r="S1283" s="241" t="str">
        <f t="shared" ref="S1283:S1290" si="161">IF(Q1283=0,"",100%-R1283)</f>
        <v/>
      </c>
    </row>
    <row r="1284" spans="1:20" s="300" customFormat="1" ht="15.75" customHeight="1" x14ac:dyDescent="0.25">
      <c r="A1284" s="79">
        <v>2602</v>
      </c>
      <c r="B1284" s="80"/>
      <c r="C1284" s="80"/>
      <c r="D1284" s="80"/>
      <c r="E1284" s="80"/>
      <c r="F1284" s="80"/>
      <c r="G1284" s="80"/>
      <c r="H1284" s="80"/>
      <c r="I1284" s="80"/>
      <c r="J1284" s="80"/>
      <c r="K1284" s="223"/>
      <c r="L1284" s="116"/>
      <c r="M1284" s="235"/>
      <c r="N1284" s="134"/>
      <c r="O1284" s="236"/>
      <c r="P1284" s="90" t="str">
        <f>IF(D1284=0,"",D1284/C1283)</f>
        <v/>
      </c>
      <c r="Q1284" s="91"/>
      <c r="R1284" s="241" t="str">
        <f t="shared" si="160"/>
        <v/>
      </c>
      <c r="S1284" s="241" t="str">
        <f t="shared" si="161"/>
        <v/>
      </c>
      <c r="T1284" s="93">
        <f>Q1284/Q1282</f>
        <v>0</v>
      </c>
    </row>
    <row r="1285" spans="1:20" s="300" customFormat="1" ht="15.75" customHeight="1" x14ac:dyDescent="0.25">
      <c r="A1285" s="79">
        <v>2701</v>
      </c>
      <c r="B1285" s="80"/>
      <c r="C1285" s="80"/>
      <c r="D1285" s="80"/>
      <c r="E1285" s="80"/>
      <c r="F1285" s="80"/>
      <c r="G1285" s="80"/>
      <c r="H1285" s="80"/>
      <c r="I1285" s="80"/>
      <c r="J1285" s="80"/>
      <c r="K1285" s="223"/>
      <c r="L1285" s="116"/>
      <c r="M1285" s="235"/>
      <c r="N1285" s="134"/>
      <c r="O1285" s="236"/>
      <c r="P1285" s="90" t="str">
        <f>IF(E1285=0,"",E1285/D1284)</f>
        <v/>
      </c>
      <c r="Q1285" s="91"/>
      <c r="R1285" s="241" t="str">
        <f t="shared" si="160"/>
        <v/>
      </c>
      <c r="S1285" s="241" t="str">
        <f t="shared" si="161"/>
        <v/>
      </c>
    </row>
    <row r="1286" spans="1:20" s="300" customFormat="1" ht="15.75" customHeight="1" x14ac:dyDescent="0.25">
      <c r="A1286" s="79">
        <v>2702</v>
      </c>
      <c r="B1286" s="80"/>
      <c r="C1286" s="80"/>
      <c r="D1286" s="80"/>
      <c r="E1286" s="80"/>
      <c r="F1286" s="80"/>
      <c r="G1286" s="80"/>
      <c r="H1286" s="80"/>
      <c r="I1286" s="80"/>
      <c r="J1286" s="80"/>
      <c r="K1286" s="223"/>
      <c r="L1286" s="116"/>
      <c r="M1286" s="235"/>
      <c r="N1286" s="134"/>
      <c r="O1286" s="236"/>
      <c r="P1286" s="90" t="str">
        <f>IF(F1286=0,"",F1286/E1285)</f>
        <v/>
      </c>
      <c r="Q1286" s="91"/>
      <c r="R1286" s="241" t="str">
        <f t="shared" si="160"/>
        <v/>
      </c>
      <c r="S1286" s="241" t="str">
        <f t="shared" si="161"/>
        <v/>
      </c>
    </row>
    <row r="1287" spans="1:20" s="300" customFormat="1" ht="15.75" customHeight="1" x14ac:dyDescent="0.25">
      <c r="A1287" s="79">
        <v>2801</v>
      </c>
      <c r="B1287" s="80"/>
      <c r="C1287" s="80"/>
      <c r="D1287" s="80"/>
      <c r="E1287" s="80"/>
      <c r="F1287" s="80"/>
      <c r="G1287" s="80"/>
      <c r="H1287" s="80"/>
      <c r="I1287" s="80"/>
      <c r="J1287" s="80"/>
      <c r="K1287" s="223"/>
      <c r="L1287" s="116"/>
      <c r="M1287" s="235"/>
      <c r="N1287" s="134"/>
      <c r="O1287" s="236"/>
      <c r="P1287" s="90" t="str">
        <f>IF(G1287=0,"",G1287/F1286)</f>
        <v/>
      </c>
      <c r="Q1287" s="91"/>
      <c r="R1287" s="241" t="str">
        <f t="shared" si="160"/>
        <v/>
      </c>
      <c r="S1287" s="241" t="str">
        <f t="shared" si="161"/>
        <v/>
      </c>
    </row>
    <row r="1288" spans="1:20" s="300" customFormat="1" ht="15.75" customHeight="1" x14ac:dyDescent="0.25">
      <c r="A1288" s="79">
        <v>2802</v>
      </c>
      <c r="B1288" s="80"/>
      <c r="C1288" s="80"/>
      <c r="D1288" s="80"/>
      <c r="E1288" s="80"/>
      <c r="F1288" s="80"/>
      <c r="G1288" s="80"/>
      <c r="H1288" s="80"/>
      <c r="I1288" s="80"/>
      <c r="J1288" s="80"/>
      <c r="K1288" s="223"/>
      <c r="L1288" s="116"/>
      <c r="M1288" s="235"/>
      <c r="N1288" s="134"/>
      <c r="O1288" s="236"/>
      <c r="P1288" s="90" t="str">
        <f>IF(H1288=0,"",H1288/G1287)</f>
        <v/>
      </c>
      <c r="Q1288" s="91"/>
      <c r="R1288" s="241" t="str">
        <f t="shared" si="160"/>
        <v/>
      </c>
      <c r="S1288" s="241" t="str">
        <f t="shared" si="161"/>
        <v/>
      </c>
    </row>
    <row r="1289" spans="1:20" s="300" customFormat="1" ht="15.75" customHeight="1" x14ac:dyDescent="0.25">
      <c r="A1289" s="79">
        <v>2901</v>
      </c>
      <c r="B1289" s="80"/>
      <c r="C1289" s="80"/>
      <c r="D1289" s="80"/>
      <c r="E1289" s="80"/>
      <c r="F1289" s="80"/>
      <c r="G1289" s="80"/>
      <c r="H1289" s="80"/>
      <c r="I1289" s="80"/>
      <c r="J1289" s="80"/>
      <c r="K1289" s="223"/>
      <c r="L1289" s="116"/>
      <c r="M1289" s="235"/>
      <c r="N1289" s="134"/>
      <c r="O1289" s="236"/>
      <c r="P1289" s="90" t="str">
        <f>IF(I1289=0,"",I1289/H1288)</f>
        <v/>
      </c>
      <c r="Q1289" s="91"/>
      <c r="R1289" s="241" t="str">
        <f t="shared" si="160"/>
        <v/>
      </c>
      <c r="S1289" s="241" t="str">
        <f t="shared" si="161"/>
        <v/>
      </c>
    </row>
    <row r="1290" spans="1:20" s="300" customFormat="1" ht="15.75" customHeight="1" x14ac:dyDescent="0.25">
      <c r="A1290" s="79">
        <v>2902</v>
      </c>
      <c r="B1290" s="80"/>
      <c r="C1290" s="80"/>
      <c r="D1290" s="80"/>
      <c r="E1290" s="80"/>
      <c r="F1290" s="80"/>
      <c r="G1290" s="80"/>
      <c r="H1290" s="80"/>
      <c r="I1290" s="80"/>
      <c r="J1290" s="80"/>
      <c r="K1290" s="223"/>
      <c r="L1290" s="116"/>
      <c r="M1290" s="235"/>
      <c r="N1290" s="134"/>
      <c r="O1290" s="236"/>
      <c r="P1290" s="90" t="str">
        <f>IF(J1290=0,"",J1290/I1289)</f>
        <v/>
      </c>
      <c r="Q1290" s="91"/>
      <c r="R1290" s="241" t="str">
        <f t="shared" si="160"/>
        <v/>
      </c>
      <c r="S1290" s="241" t="str">
        <f t="shared" si="161"/>
        <v/>
      </c>
    </row>
    <row r="1291" spans="1:20" s="300" customFormat="1" ht="15.75" customHeight="1" x14ac:dyDescent="0.25">
      <c r="A1291" s="79">
        <v>3001</v>
      </c>
      <c r="B1291" s="80"/>
      <c r="C1291" s="80"/>
      <c r="D1291" s="80"/>
      <c r="E1291" s="80"/>
      <c r="F1291" s="80"/>
      <c r="G1291" s="80"/>
      <c r="H1291" s="80"/>
      <c r="I1291" s="80"/>
      <c r="J1291" s="80"/>
      <c r="K1291" s="223"/>
      <c r="L1291" s="116"/>
      <c r="M1291" s="235"/>
      <c r="N1291" s="134"/>
      <c r="O1291" s="236"/>
      <c r="P1291" s="90" t="str">
        <f>IF(K1291=0,"",K1291/J1290)</f>
        <v/>
      </c>
      <c r="Q1291" s="91"/>
      <c r="R1291" s="241"/>
      <c r="S1291" s="241"/>
    </row>
    <row r="1292" spans="1:20" s="300" customFormat="1" ht="15.75" customHeight="1" x14ac:dyDescent="0.25">
      <c r="A1292" s="79">
        <v>3002</v>
      </c>
      <c r="B1292" s="80"/>
      <c r="C1292" s="80"/>
      <c r="D1292" s="80"/>
      <c r="E1292" s="80"/>
      <c r="F1292" s="80"/>
      <c r="G1292" s="80"/>
      <c r="H1292" s="80"/>
      <c r="I1292" s="80"/>
      <c r="J1292" s="80"/>
      <c r="K1292" s="223"/>
      <c r="L1292" s="116"/>
      <c r="M1292" s="235"/>
      <c r="N1292" s="134"/>
      <c r="O1292" s="237"/>
      <c r="P1292" s="244"/>
      <c r="Q1292" s="96"/>
      <c r="R1292" s="245"/>
      <c r="S1292" s="244"/>
    </row>
    <row r="1293" spans="1:20" s="300" customFormat="1" ht="15.75" customHeight="1" x14ac:dyDescent="0.25">
      <c r="A1293" s="79">
        <v>3101</v>
      </c>
      <c r="B1293" s="80"/>
      <c r="C1293" s="80"/>
      <c r="D1293" s="80"/>
      <c r="E1293" s="80"/>
      <c r="F1293" s="80"/>
      <c r="G1293" s="80"/>
      <c r="H1293" s="80"/>
      <c r="I1293" s="80"/>
      <c r="J1293" s="80"/>
      <c r="K1293" s="223"/>
      <c r="L1293" s="189"/>
      <c r="M1293" s="235"/>
      <c r="N1293" s="134"/>
      <c r="O1293" s="237"/>
      <c r="P1293" s="246"/>
      <c r="Q1293" s="96"/>
      <c r="R1293" s="247"/>
      <c r="S1293" s="246"/>
    </row>
    <row r="1294" spans="1:20" s="300" customFormat="1" ht="15.75" customHeight="1" x14ac:dyDescent="0.25">
      <c r="A1294" s="79">
        <v>3102</v>
      </c>
      <c r="B1294" s="80"/>
      <c r="C1294" s="80"/>
      <c r="D1294" s="80"/>
      <c r="E1294" s="80"/>
      <c r="F1294" s="80"/>
      <c r="G1294" s="80"/>
      <c r="H1294" s="80"/>
      <c r="I1294" s="80"/>
      <c r="J1294" s="80"/>
      <c r="K1294" s="223"/>
      <c r="L1294" s="116"/>
      <c r="M1294" s="235"/>
      <c r="N1294" s="134"/>
      <c r="O1294" s="237"/>
      <c r="P1294" s="248"/>
      <c r="Q1294" s="251"/>
      <c r="R1294" s="249"/>
      <c r="S1294" s="250"/>
    </row>
    <row r="1295" spans="1:20" s="300" customFormat="1" ht="15.75" customHeight="1" x14ac:dyDescent="0.25">
      <c r="A1295" s="79">
        <v>3201</v>
      </c>
      <c r="B1295" s="80"/>
      <c r="C1295" s="80"/>
      <c r="D1295" s="80"/>
      <c r="E1295" s="80"/>
      <c r="F1295" s="80"/>
      <c r="G1295" s="80"/>
      <c r="H1295" s="80"/>
      <c r="I1295" s="80"/>
      <c r="J1295" s="80"/>
      <c r="K1295" s="223"/>
      <c r="L1295" s="116"/>
      <c r="M1295" s="235"/>
      <c r="N1295" s="134"/>
      <c r="O1295" s="237"/>
      <c r="P1295" s="228" t="s">
        <v>80</v>
      </c>
      <c r="Q1295" s="102"/>
      <c r="R1295" s="103">
        <f>L1298</f>
        <v>0</v>
      </c>
      <c r="S1295" s="230" t="s">
        <v>10</v>
      </c>
    </row>
    <row r="1296" spans="1:20" s="300" customFormat="1" ht="15.75" customHeight="1" x14ac:dyDescent="0.25">
      <c r="A1296" s="79">
        <v>3202</v>
      </c>
      <c r="B1296" s="80"/>
      <c r="C1296" s="80"/>
      <c r="D1296" s="80"/>
      <c r="E1296" s="80"/>
      <c r="F1296" s="80"/>
      <c r="G1296" s="80"/>
      <c r="H1296" s="80"/>
      <c r="I1296" s="80"/>
      <c r="J1296" s="80"/>
      <c r="K1296" s="223"/>
      <c r="L1296" s="116"/>
      <c r="M1296" s="235"/>
      <c r="N1296" s="134"/>
      <c r="O1296" s="237"/>
      <c r="P1296" s="229" t="s">
        <v>81</v>
      </c>
      <c r="Q1296" s="104" t="str">
        <f>IF(Q1295/B1282=0,"",Q1295/B1282)</f>
        <v/>
      </c>
      <c r="R1296" s="105" t="e">
        <f>IF(Q1295/R1295=0,"",Q1295/R1295)</f>
        <v>#DIV/0!</v>
      </c>
      <c r="S1296" s="231" t="s">
        <v>82</v>
      </c>
    </row>
    <row r="1297" spans="1:19" s="300" customFormat="1" ht="15.75" customHeight="1" x14ac:dyDescent="0.25">
      <c r="A1297" s="79">
        <v>3301</v>
      </c>
      <c r="B1297" s="226"/>
      <c r="C1297" s="226"/>
      <c r="D1297" s="226"/>
      <c r="E1297" s="226"/>
      <c r="F1297" s="226"/>
      <c r="G1297" s="226"/>
      <c r="H1297" s="226"/>
      <c r="I1297" s="226"/>
      <c r="J1297" s="226"/>
      <c r="K1297" s="227"/>
      <c r="L1297" s="116"/>
      <c r="M1297" s="238"/>
      <c r="N1297" s="239"/>
      <c r="O1297" s="240"/>
      <c r="P1297" s="109"/>
      <c r="Q1297" s="110"/>
      <c r="R1297" s="110"/>
      <c r="S1297" s="111"/>
    </row>
    <row r="1298" spans="1:19" s="300" customFormat="1" ht="18" x14ac:dyDescent="0.25">
      <c r="A1298" s="33"/>
      <c r="B1298" s="327" t="s">
        <v>108</v>
      </c>
      <c r="C1298" s="327"/>
      <c r="D1298" s="327"/>
      <c r="E1298" s="327"/>
      <c r="F1298" s="327"/>
      <c r="G1298" s="327"/>
      <c r="H1298" s="327"/>
      <c r="I1298" s="327"/>
      <c r="J1298" s="327"/>
      <c r="K1298" s="327"/>
      <c r="L1298" s="225">
        <f>SUM(L1290:L1294)</f>
        <v>0</v>
      </c>
      <c r="M1298" s="113" t="str">
        <f>IF(L1290=0,"",L1290/B1282)</f>
        <v/>
      </c>
      <c r="N1298" s="113" t="str">
        <f>IF(L1298=0,"",L1298/B1282)</f>
        <v/>
      </c>
      <c r="O1298" s="113" t="str">
        <f>IF(L1291=0,"",N1298-M1298)</f>
        <v/>
      </c>
      <c r="P1298" s="5"/>
      <c r="Q1298" s="25"/>
      <c r="R1298" s="24"/>
      <c r="S1298" s="5"/>
    </row>
    <row r="1299" spans="1:19" ht="12.75" customHeight="1" x14ac:dyDescent="0.2"/>
    <row r="1300" spans="1:19" ht="12.75" customHeight="1" x14ac:dyDescent="0.2"/>
    <row r="1301" spans="1:19" ht="12.75" customHeight="1" x14ac:dyDescent="0.2"/>
    <row r="1302" spans="1:19" ht="12.75" customHeight="1" x14ac:dyDescent="0.2"/>
    <row r="1303" spans="1:19" ht="12.75" customHeight="1" x14ac:dyDescent="0.2"/>
    <row r="1304" spans="1:19" ht="12.75" customHeight="1" x14ac:dyDescent="0.2"/>
    <row r="1305" spans="1:19" ht="12.75" customHeight="1" x14ac:dyDescent="0.2"/>
    <row r="1306" spans="1:19" ht="12.75" customHeight="1" x14ac:dyDescent="0.2"/>
    <row r="1307" spans="1:19" ht="12.75" customHeight="1" x14ac:dyDescent="0.2"/>
    <row r="1308" spans="1:19" ht="12.75" customHeight="1" x14ac:dyDescent="0.2"/>
    <row r="1309" spans="1:19" ht="12.75" customHeight="1" x14ac:dyDescent="0.2"/>
    <row r="1310" spans="1:19" ht="12.75" customHeight="1" x14ac:dyDescent="0.2"/>
    <row r="1311" spans="1:19" ht="12.75" customHeight="1" x14ac:dyDescent="0.2"/>
    <row r="1312" spans="1:19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</sheetData>
  <mergeCells count="426">
    <mergeCell ref="R1280:R1281"/>
    <mergeCell ref="S1280:S1281"/>
    <mergeCell ref="B1298:K1298"/>
    <mergeCell ref="B1279:K1279"/>
    <mergeCell ref="A1280:A1281"/>
    <mergeCell ref="B1280:K1280"/>
    <mergeCell ref="L1280:L1281"/>
    <mergeCell ref="M1280:M1281"/>
    <mergeCell ref="N1280:N1281"/>
    <mergeCell ref="O1280:O1281"/>
    <mergeCell ref="P1280:P1281"/>
    <mergeCell ref="Q1280:Q1281"/>
    <mergeCell ref="B1166:K1166"/>
    <mergeCell ref="B1144:K1144"/>
    <mergeCell ref="B1122:K1122"/>
    <mergeCell ref="B1100:K1100"/>
    <mergeCell ref="B1078:K1078"/>
    <mergeCell ref="B1056:K1056"/>
    <mergeCell ref="B1034:K1034"/>
    <mergeCell ref="B1012:K1012"/>
    <mergeCell ref="B990:K990"/>
    <mergeCell ref="B1015:K1015"/>
    <mergeCell ref="B1037:K1037"/>
    <mergeCell ref="B1060:K1060"/>
    <mergeCell ref="B1147:K1147"/>
    <mergeCell ref="B994:K994"/>
    <mergeCell ref="B1169:K1169"/>
    <mergeCell ref="B1191:K1191"/>
    <mergeCell ref="B1213:K1213"/>
    <mergeCell ref="B1235:K1235"/>
    <mergeCell ref="B1257:K1257"/>
    <mergeCell ref="B1276:K1276"/>
    <mergeCell ref="B1254:K1254"/>
    <mergeCell ref="B1232:K1232"/>
    <mergeCell ref="B1210:K1210"/>
    <mergeCell ref="B1188:K1188"/>
    <mergeCell ref="B925:K925"/>
    <mergeCell ref="B948:K948"/>
    <mergeCell ref="B971:K971"/>
    <mergeCell ref="B993:K993"/>
    <mergeCell ref="B968:K968"/>
    <mergeCell ref="B945:K945"/>
    <mergeCell ref="B922:K922"/>
    <mergeCell ref="B899:K899"/>
    <mergeCell ref="B876:K876"/>
    <mergeCell ref="B972:K972"/>
    <mergeCell ref="B669:K669"/>
    <mergeCell ref="B646:K646"/>
    <mergeCell ref="B623:K623"/>
    <mergeCell ref="B600:K600"/>
    <mergeCell ref="B673:K673"/>
    <mergeCell ref="B604:K604"/>
    <mergeCell ref="B810:K810"/>
    <mergeCell ref="B833:K833"/>
    <mergeCell ref="B856:K856"/>
    <mergeCell ref="B853:K853"/>
    <mergeCell ref="B830:K830"/>
    <mergeCell ref="B672:K672"/>
    <mergeCell ref="B695:K695"/>
    <mergeCell ref="B718:K718"/>
    <mergeCell ref="B741:K741"/>
    <mergeCell ref="B764:K764"/>
    <mergeCell ref="B761:K761"/>
    <mergeCell ref="B738:K738"/>
    <mergeCell ref="B715:K715"/>
    <mergeCell ref="B692:K692"/>
    <mergeCell ref="B784:K784"/>
    <mergeCell ref="S1258:S1259"/>
    <mergeCell ref="A1258:A1259"/>
    <mergeCell ref="B1258:K1258"/>
    <mergeCell ref="L1258:L1259"/>
    <mergeCell ref="M1258:M1259"/>
    <mergeCell ref="N1258:N1259"/>
    <mergeCell ref="O1258:O1259"/>
    <mergeCell ref="P1258:P1259"/>
    <mergeCell ref="Q1258:Q1259"/>
    <mergeCell ref="R1258:R1259"/>
    <mergeCell ref="S1236:S1237"/>
    <mergeCell ref="A1236:A1237"/>
    <mergeCell ref="B1236:K1236"/>
    <mergeCell ref="L1236:L1237"/>
    <mergeCell ref="M1236:M1237"/>
    <mergeCell ref="N1236:N1237"/>
    <mergeCell ref="O1236:O1237"/>
    <mergeCell ref="P1236:P1237"/>
    <mergeCell ref="Q1236:Q1237"/>
    <mergeCell ref="R1236:R1237"/>
    <mergeCell ref="S1214:S1215"/>
    <mergeCell ref="A1214:A1215"/>
    <mergeCell ref="B1214:K1214"/>
    <mergeCell ref="L1214:L1215"/>
    <mergeCell ref="M1214:M1215"/>
    <mergeCell ref="N1214:N1215"/>
    <mergeCell ref="O1214:O1215"/>
    <mergeCell ref="P1214:P1215"/>
    <mergeCell ref="Q1214:Q1215"/>
    <mergeCell ref="R1214:R1215"/>
    <mergeCell ref="Q834:Q835"/>
    <mergeCell ref="Q857:Q858"/>
    <mergeCell ref="R857:R858"/>
    <mergeCell ref="R834:R835"/>
    <mergeCell ref="S834:S835"/>
    <mergeCell ref="O926:O927"/>
    <mergeCell ref="Q926:Q927"/>
    <mergeCell ref="R926:R927"/>
    <mergeCell ref="S926:S927"/>
    <mergeCell ref="O903:O904"/>
    <mergeCell ref="P903:P904"/>
    <mergeCell ref="Q880:Q881"/>
    <mergeCell ref="R880:R881"/>
    <mergeCell ref="P880:P881"/>
    <mergeCell ref="O880:O881"/>
    <mergeCell ref="Q1038:Q1039"/>
    <mergeCell ref="R1038:R1039"/>
    <mergeCell ref="S1038:S1039"/>
    <mergeCell ref="Q994:Q995"/>
    <mergeCell ref="R994:R995"/>
    <mergeCell ref="S994:S995"/>
    <mergeCell ref="R949:R950"/>
    <mergeCell ref="Q1016:Q1017"/>
    <mergeCell ref="R1016:R1017"/>
    <mergeCell ref="S1016:S1017"/>
    <mergeCell ref="Q972:Q973"/>
    <mergeCell ref="N857:N858"/>
    <mergeCell ref="S857:S858"/>
    <mergeCell ref="O857:O858"/>
    <mergeCell ref="P857:P858"/>
    <mergeCell ref="N926:N927"/>
    <mergeCell ref="S880:S881"/>
    <mergeCell ref="Q903:Q904"/>
    <mergeCell ref="R903:R904"/>
    <mergeCell ref="S903:S904"/>
    <mergeCell ref="N880:N881"/>
    <mergeCell ref="N903:N904"/>
    <mergeCell ref="N834:N835"/>
    <mergeCell ref="O834:O835"/>
    <mergeCell ref="P834:P835"/>
    <mergeCell ref="A765:A766"/>
    <mergeCell ref="S765:S766"/>
    <mergeCell ref="O765:O766"/>
    <mergeCell ref="A880:A881"/>
    <mergeCell ref="N788:N789"/>
    <mergeCell ref="O788:O789"/>
    <mergeCell ref="P788:P789"/>
    <mergeCell ref="Q788:Q789"/>
    <mergeCell ref="R788:R789"/>
    <mergeCell ref="S788:S789"/>
    <mergeCell ref="P811:P812"/>
    <mergeCell ref="Q811:Q812"/>
    <mergeCell ref="R811:R812"/>
    <mergeCell ref="S811:S812"/>
    <mergeCell ref="N811:N812"/>
    <mergeCell ref="O811:O812"/>
    <mergeCell ref="B765:K765"/>
    <mergeCell ref="L765:L766"/>
    <mergeCell ref="R765:R766"/>
    <mergeCell ref="L857:L858"/>
    <mergeCell ref="M857:M858"/>
    <mergeCell ref="A903:A904"/>
    <mergeCell ref="A788:A789"/>
    <mergeCell ref="B811:K811"/>
    <mergeCell ref="L811:L812"/>
    <mergeCell ref="M811:M812"/>
    <mergeCell ref="B834:K834"/>
    <mergeCell ref="L834:L835"/>
    <mergeCell ref="M834:M835"/>
    <mergeCell ref="B903:K903"/>
    <mergeCell ref="L903:L904"/>
    <mergeCell ref="M903:M904"/>
    <mergeCell ref="B880:K880"/>
    <mergeCell ref="L880:L881"/>
    <mergeCell ref="M880:M881"/>
    <mergeCell ref="A811:A812"/>
    <mergeCell ref="B788:K788"/>
    <mergeCell ref="L788:L789"/>
    <mergeCell ref="M788:M789"/>
    <mergeCell ref="A834:A835"/>
    <mergeCell ref="A857:A858"/>
    <mergeCell ref="B879:K879"/>
    <mergeCell ref="B902:K902"/>
    <mergeCell ref="B857:K857"/>
    <mergeCell ref="B807:K807"/>
    <mergeCell ref="A696:A697"/>
    <mergeCell ref="A673:A674"/>
    <mergeCell ref="S673:S674"/>
    <mergeCell ref="Q696:Q697"/>
    <mergeCell ref="S696:S697"/>
    <mergeCell ref="Q673:Q674"/>
    <mergeCell ref="R673:R674"/>
    <mergeCell ref="R696:R697"/>
    <mergeCell ref="N673:N674"/>
    <mergeCell ref="O673:O674"/>
    <mergeCell ref="P673:P674"/>
    <mergeCell ref="P696:P697"/>
    <mergeCell ref="M673:M674"/>
    <mergeCell ref="M696:M697"/>
    <mergeCell ref="S742:S743"/>
    <mergeCell ref="A719:A720"/>
    <mergeCell ref="R719:R720"/>
    <mergeCell ref="S719:S720"/>
    <mergeCell ref="A742:A743"/>
    <mergeCell ref="B742:K742"/>
    <mergeCell ref="L742:L743"/>
    <mergeCell ref="M742:M743"/>
    <mergeCell ref="N742:N743"/>
    <mergeCell ref="R742:R743"/>
    <mergeCell ref="Q765:Q766"/>
    <mergeCell ref="Q742:Q743"/>
    <mergeCell ref="P719:P720"/>
    <mergeCell ref="Q719:Q720"/>
    <mergeCell ref="L673:L674"/>
    <mergeCell ref="L696:L697"/>
    <mergeCell ref="B787:K787"/>
    <mergeCell ref="N696:N697"/>
    <mergeCell ref="O696:O697"/>
    <mergeCell ref="B719:K719"/>
    <mergeCell ref="L719:L720"/>
    <mergeCell ref="M719:M720"/>
    <mergeCell ref="N719:N720"/>
    <mergeCell ref="O719:O720"/>
    <mergeCell ref="P765:P766"/>
    <mergeCell ref="M765:M766"/>
    <mergeCell ref="N765:N766"/>
    <mergeCell ref="O742:O743"/>
    <mergeCell ref="P742:P743"/>
    <mergeCell ref="B696:K696"/>
    <mergeCell ref="R580:R581"/>
    <mergeCell ref="S580:S581"/>
    <mergeCell ref="S604:S605"/>
    <mergeCell ref="S627:S628"/>
    <mergeCell ref="S650:S651"/>
    <mergeCell ref="B539:J539"/>
    <mergeCell ref="P580:P581"/>
    <mergeCell ref="Q580:Q581"/>
    <mergeCell ref="B559:J559"/>
    <mergeCell ref="B580:K580"/>
    <mergeCell ref="L580:L581"/>
    <mergeCell ref="M580:M581"/>
    <mergeCell ref="N580:N581"/>
    <mergeCell ref="O580:O581"/>
    <mergeCell ref="L650:L651"/>
    <mergeCell ref="M650:M651"/>
    <mergeCell ref="N650:N651"/>
    <mergeCell ref="B579:K579"/>
    <mergeCell ref="B603:K603"/>
    <mergeCell ref="B626:K626"/>
    <mergeCell ref="B649:K649"/>
    <mergeCell ref="P604:P605"/>
    <mergeCell ref="Q604:Q605"/>
    <mergeCell ref="Q627:Q628"/>
    <mergeCell ref="R627:R628"/>
    <mergeCell ref="R604:R605"/>
    <mergeCell ref="P650:P651"/>
    <mergeCell ref="Q650:Q651"/>
    <mergeCell ref="R650:R651"/>
    <mergeCell ref="B627:K627"/>
    <mergeCell ref="L627:L628"/>
    <mergeCell ref="M627:M628"/>
    <mergeCell ref="N627:N628"/>
    <mergeCell ref="O650:O651"/>
    <mergeCell ref="L604:L605"/>
    <mergeCell ref="M604:M605"/>
    <mergeCell ref="N604:N605"/>
    <mergeCell ref="O604:O605"/>
    <mergeCell ref="O627:O628"/>
    <mergeCell ref="P627:P628"/>
    <mergeCell ref="B650:K650"/>
    <mergeCell ref="B444:J444"/>
    <mergeCell ref="B463:J463"/>
    <mergeCell ref="B481:J481"/>
    <mergeCell ref="B499:J499"/>
    <mergeCell ref="B521:J521"/>
    <mergeCell ref="A580:A581"/>
    <mergeCell ref="A604:A605"/>
    <mergeCell ref="A627:A628"/>
    <mergeCell ref="A650:A651"/>
    <mergeCell ref="B16:J16"/>
    <mergeCell ref="AB17:AK17"/>
    <mergeCell ref="A36:D36"/>
    <mergeCell ref="A38:G38"/>
    <mergeCell ref="B43:J43"/>
    <mergeCell ref="AB43:AK43"/>
    <mergeCell ref="A65:D65"/>
    <mergeCell ref="A67:G67"/>
    <mergeCell ref="B73:J73"/>
    <mergeCell ref="AB73:AK73"/>
    <mergeCell ref="A96:G96"/>
    <mergeCell ref="B101:J101"/>
    <mergeCell ref="T101:U101"/>
    <mergeCell ref="A94:D94"/>
    <mergeCell ref="A121:D121"/>
    <mergeCell ref="A123:G123"/>
    <mergeCell ref="B127:J127"/>
    <mergeCell ref="A1104:A1105"/>
    <mergeCell ref="A1126:A1127"/>
    <mergeCell ref="B272:J272"/>
    <mergeCell ref="B294:J294"/>
    <mergeCell ref="B313:J313"/>
    <mergeCell ref="B332:J332"/>
    <mergeCell ref="B350:J350"/>
    <mergeCell ref="B370:J370"/>
    <mergeCell ref="B388:J388"/>
    <mergeCell ref="B407:J407"/>
    <mergeCell ref="B426:J426"/>
    <mergeCell ref="A147:D147"/>
    <mergeCell ref="A149:G149"/>
    <mergeCell ref="B153:J153"/>
    <mergeCell ref="A172:D172"/>
    <mergeCell ref="A174:G174"/>
    <mergeCell ref="B179:J179"/>
    <mergeCell ref="A1148:A1149"/>
    <mergeCell ref="B1016:K1016"/>
    <mergeCell ref="L1016:L1017"/>
    <mergeCell ref="M1016:M1017"/>
    <mergeCell ref="N1016:N1017"/>
    <mergeCell ref="O1016:O1017"/>
    <mergeCell ref="B1038:K1038"/>
    <mergeCell ref="L1038:L1039"/>
    <mergeCell ref="M1038:M1039"/>
    <mergeCell ref="B1103:K1103"/>
    <mergeCell ref="B1125:K1125"/>
    <mergeCell ref="N1038:N1039"/>
    <mergeCell ref="O1038:O1039"/>
    <mergeCell ref="B1082:K1082"/>
    <mergeCell ref="L1082:L1083"/>
    <mergeCell ref="M1082:M1083"/>
    <mergeCell ref="N1082:N1083"/>
    <mergeCell ref="Q1148:Q1149"/>
    <mergeCell ref="R1148:R1149"/>
    <mergeCell ref="S1148:S1149"/>
    <mergeCell ref="B1148:K1148"/>
    <mergeCell ref="L1148:L1149"/>
    <mergeCell ref="M1148:M1149"/>
    <mergeCell ref="N1148:N1149"/>
    <mergeCell ref="O1148:O1149"/>
    <mergeCell ref="P1148:P1149"/>
    <mergeCell ref="B202:J202"/>
    <mergeCell ref="B227:J227"/>
    <mergeCell ref="B250:J250"/>
    <mergeCell ref="S1126:S1127"/>
    <mergeCell ref="B1126:K1126"/>
    <mergeCell ref="L1126:L1127"/>
    <mergeCell ref="M1126:M1127"/>
    <mergeCell ref="N1126:N1127"/>
    <mergeCell ref="O1126:O1127"/>
    <mergeCell ref="P1126:P1127"/>
    <mergeCell ref="Q1104:Q1105"/>
    <mergeCell ref="R1104:R1105"/>
    <mergeCell ref="S1104:S1105"/>
    <mergeCell ref="B1104:K1104"/>
    <mergeCell ref="L1104:L1105"/>
    <mergeCell ref="M1104:M1105"/>
    <mergeCell ref="N1104:N1105"/>
    <mergeCell ref="O1104:O1105"/>
    <mergeCell ref="P1104:P1105"/>
    <mergeCell ref="Q1126:Q1127"/>
    <mergeCell ref="R1126:R1127"/>
    <mergeCell ref="S1082:S1083"/>
    <mergeCell ref="O1060:O1061"/>
    <mergeCell ref="P1060:P1061"/>
    <mergeCell ref="Q1060:Q1061"/>
    <mergeCell ref="R1060:R1061"/>
    <mergeCell ref="S1060:S1061"/>
    <mergeCell ref="L1060:L1061"/>
    <mergeCell ref="M1060:M1061"/>
    <mergeCell ref="N1060:N1061"/>
    <mergeCell ref="B1081:K1081"/>
    <mergeCell ref="Q1082:Q1083"/>
    <mergeCell ref="R1082:R1083"/>
    <mergeCell ref="L994:L995"/>
    <mergeCell ref="M994:M995"/>
    <mergeCell ref="N994:N995"/>
    <mergeCell ref="O994:O995"/>
    <mergeCell ref="O1082:O1083"/>
    <mergeCell ref="P1082:P1083"/>
    <mergeCell ref="A1016:A1017"/>
    <mergeCell ref="A1038:A1039"/>
    <mergeCell ref="A1060:A1061"/>
    <mergeCell ref="A1082:A1083"/>
    <mergeCell ref="P1038:P1039"/>
    <mergeCell ref="P994:P995"/>
    <mergeCell ref="P1016:P1017"/>
    <mergeCell ref="B1059:K1059"/>
    <mergeCell ref="A994:A995"/>
    <mergeCell ref="L972:L973"/>
    <mergeCell ref="M972:M973"/>
    <mergeCell ref="A949:A950"/>
    <mergeCell ref="S949:S950"/>
    <mergeCell ref="B949:K949"/>
    <mergeCell ref="L949:L950"/>
    <mergeCell ref="M949:M950"/>
    <mergeCell ref="N949:N950"/>
    <mergeCell ref="A926:A927"/>
    <mergeCell ref="B926:K926"/>
    <mergeCell ref="L926:L927"/>
    <mergeCell ref="M926:M927"/>
    <mergeCell ref="P926:P927"/>
    <mergeCell ref="O949:O950"/>
    <mergeCell ref="P949:P950"/>
    <mergeCell ref="Q949:Q950"/>
    <mergeCell ref="A972:A973"/>
    <mergeCell ref="R972:R973"/>
    <mergeCell ref="S972:S973"/>
    <mergeCell ref="N972:N973"/>
    <mergeCell ref="O972:O973"/>
    <mergeCell ref="P972:P973"/>
    <mergeCell ref="S1170:S1171"/>
    <mergeCell ref="A1170:A1171"/>
    <mergeCell ref="B1170:K1170"/>
    <mergeCell ref="L1170:L1171"/>
    <mergeCell ref="M1170:M1171"/>
    <mergeCell ref="N1170:N1171"/>
    <mergeCell ref="O1170:O1171"/>
    <mergeCell ref="P1170:P1171"/>
    <mergeCell ref="Q1170:Q1171"/>
    <mergeCell ref="R1170:R1171"/>
    <mergeCell ref="S1192:S1193"/>
    <mergeCell ref="A1192:A1193"/>
    <mergeCell ref="B1192:K1192"/>
    <mergeCell ref="L1192:L1193"/>
    <mergeCell ref="M1192:M1193"/>
    <mergeCell ref="N1192:N1193"/>
    <mergeCell ref="O1192:O1193"/>
    <mergeCell ref="P1192:P1193"/>
    <mergeCell ref="Q1192:Q1193"/>
    <mergeCell ref="R1192:R1193"/>
  </mergeCells>
  <pageMargins left="0.7" right="0.7" top="0.75" bottom="0.75" header="0" footer="0"/>
  <pageSetup orientation="landscape" r:id="rId1"/>
  <ignoredErrors>
    <ignoredError sqref="A721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8080"/>
  </sheetPr>
  <dimension ref="A1:AQ1037"/>
  <sheetViews>
    <sheetView topLeftCell="A439" workbookViewId="0">
      <selection activeCell="P460" sqref="P460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7.140625" style="213" customWidth="1"/>
    <col min="11" max="11" width="15.7109375" style="260" bestFit="1" customWidth="1"/>
    <col min="12" max="18" width="12.85546875" customWidth="1"/>
    <col min="19" max="19" width="6.85546875" customWidth="1"/>
    <col min="20" max="20" width="10" customWidth="1"/>
    <col min="21" max="22" width="9" customWidth="1"/>
    <col min="23" max="37" width="10" customWidth="1"/>
    <col min="38" max="39" width="11.42578125" customWidth="1"/>
    <col min="40" max="43" width="10" customWidth="1"/>
  </cols>
  <sheetData>
    <row r="1" spans="1:39" s="297" customFormat="1" ht="15" customHeight="1" x14ac:dyDescent="0.2">
      <c r="K1" s="213"/>
      <c r="L1" s="260"/>
    </row>
    <row r="2" spans="1:39" s="297" customFormat="1" ht="15" customHeight="1" x14ac:dyDescent="0.2">
      <c r="K2" s="213"/>
      <c r="L2" s="260"/>
    </row>
    <row r="3" spans="1:39" s="297" customFormat="1" ht="15" customHeight="1" x14ac:dyDescent="0.2">
      <c r="K3" s="213"/>
      <c r="L3" s="260"/>
    </row>
    <row r="4" spans="1:39" s="297" customFormat="1" ht="15" customHeight="1" x14ac:dyDescent="0.2">
      <c r="K4" s="213"/>
      <c r="L4" s="260"/>
    </row>
    <row r="5" spans="1:39" s="297" customFormat="1" ht="15" customHeight="1" x14ac:dyDescent="0.2">
      <c r="K5" s="213"/>
      <c r="L5" s="260"/>
    </row>
    <row r="6" spans="1:39" s="297" customFormat="1" ht="15" customHeight="1" x14ac:dyDescent="0.2">
      <c r="K6" s="213"/>
      <c r="L6" s="260"/>
    </row>
    <row r="7" spans="1:39" s="297" customFormat="1" ht="15" customHeight="1" x14ac:dyDescent="0.2">
      <c r="K7" s="213"/>
      <c r="L7" s="260"/>
    </row>
    <row r="8" spans="1:39" s="297" customFormat="1" ht="15" customHeight="1" x14ac:dyDescent="0.2">
      <c r="K8" s="213"/>
      <c r="L8" s="260"/>
    </row>
    <row r="9" spans="1:39" s="297" customFormat="1" ht="15" customHeight="1" x14ac:dyDescent="0.2">
      <c r="K9" s="213"/>
      <c r="L9" s="260"/>
    </row>
    <row r="10" spans="1:39" s="297" customFormat="1" ht="15" customHeight="1" x14ac:dyDescent="0.2">
      <c r="K10" s="213"/>
      <c r="L10" s="260"/>
    </row>
    <row r="11" spans="1:39" s="297" customFormat="1" ht="15" customHeight="1" x14ac:dyDescent="0.2">
      <c r="K11" s="213"/>
      <c r="L11" s="260"/>
    </row>
    <row r="12" spans="1:39" s="297" customFormat="1" ht="15" customHeight="1" x14ac:dyDescent="0.2">
      <c r="K12" s="213"/>
      <c r="L12" s="260"/>
    </row>
    <row r="13" spans="1:39" s="297" customFormat="1" ht="15" customHeight="1" x14ac:dyDescent="0.2">
      <c r="K13" s="213"/>
      <c r="L13" s="260"/>
    </row>
    <row r="14" spans="1:39" s="297" customFormat="1" ht="15" customHeight="1" x14ac:dyDescent="0.2">
      <c r="J14" s="213"/>
      <c r="K14" s="260"/>
    </row>
    <row r="15" spans="1:39" ht="12.75" customHeight="1" x14ac:dyDescent="0.3">
      <c r="A15" s="51" t="s">
        <v>73</v>
      </c>
      <c r="L15" s="5"/>
      <c r="M15" s="5"/>
      <c r="O15" s="5"/>
      <c r="T15" s="25"/>
      <c r="U15" s="3"/>
      <c r="V15" s="3"/>
      <c r="Z15" s="25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ht="25.5" customHeight="1" x14ac:dyDescent="0.3">
      <c r="B16" s="68" t="s">
        <v>1</v>
      </c>
      <c r="C16" s="68"/>
      <c r="D16" s="68"/>
      <c r="E16" s="68"/>
      <c r="F16" s="68"/>
      <c r="G16" s="68"/>
      <c r="H16" s="68"/>
      <c r="I16" s="68"/>
      <c r="J16" s="271"/>
      <c r="L16" s="10" t="s">
        <v>2</v>
      </c>
      <c r="M16" s="10" t="s">
        <v>3</v>
      </c>
      <c r="N16" s="69" t="s">
        <v>4</v>
      </c>
      <c r="O16" s="10" t="s">
        <v>5</v>
      </c>
      <c r="P16" s="9" t="s">
        <v>6</v>
      </c>
      <c r="Q16" s="9" t="s">
        <v>7</v>
      </c>
      <c r="R16" s="10" t="s">
        <v>8</v>
      </c>
      <c r="U16" s="11" t="s">
        <v>5</v>
      </c>
      <c r="V16" s="11"/>
      <c r="Z16" s="51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3"/>
      <c r="AM16" s="3"/>
    </row>
    <row r="17" spans="1:39" ht="12.75" customHeight="1" x14ac:dyDescent="0.2">
      <c r="A17" s="70" t="s">
        <v>9</v>
      </c>
      <c r="B17" s="71">
        <v>1</v>
      </c>
      <c r="C17" s="71">
        <v>2</v>
      </c>
      <c r="D17" s="71">
        <v>3</v>
      </c>
      <c r="E17" s="71">
        <v>4</v>
      </c>
      <c r="F17" s="71">
        <v>5</v>
      </c>
      <c r="G17" s="71">
        <v>6</v>
      </c>
      <c r="H17" s="71">
        <v>7</v>
      </c>
      <c r="I17" s="71">
        <v>8</v>
      </c>
      <c r="J17" s="269">
        <v>9</v>
      </c>
      <c r="K17" s="268" t="s">
        <v>10</v>
      </c>
      <c r="L17" s="5"/>
      <c r="M17" s="5"/>
      <c r="O17" s="5"/>
      <c r="P17" s="6"/>
      <c r="Q17" s="6"/>
      <c r="R17" s="5"/>
      <c r="U17" s="121" t="s">
        <v>11</v>
      </c>
      <c r="V17" s="11"/>
      <c r="Z17" s="25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ht="12.75" customHeight="1" x14ac:dyDescent="0.2">
      <c r="A18" s="33" t="s">
        <v>22</v>
      </c>
      <c r="B18" s="25">
        <v>28</v>
      </c>
      <c r="K18" s="266"/>
      <c r="L18" s="5"/>
      <c r="M18" s="5"/>
      <c r="O18" s="5"/>
      <c r="P18" s="20">
        <f>B18</f>
        <v>28</v>
      </c>
      <c r="Q18" s="6"/>
      <c r="R18" s="5"/>
      <c r="T18" s="21" t="s">
        <v>12</v>
      </c>
      <c r="U18" s="22" t="s">
        <v>22</v>
      </c>
      <c r="V18" s="22" t="s">
        <v>40</v>
      </c>
      <c r="W18" s="22" t="s">
        <v>41</v>
      </c>
      <c r="X18" s="22" t="s">
        <v>42</v>
      </c>
      <c r="Z18" s="4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3"/>
      <c r="AM18" s="3"/>
    </row>
    <row r="19" spans="1:39" ht="12.75" customHeight="1" x14ac:dyDescent="0.2">
      <c r="A19" s="33" t="s">
        <v>40</v>
      </c>
      <c r="C19" s="25">
        <v>24</v>
      </c>
      <c r="K19" s="266"/>
      <c r="L19" s="5"/>
      <c r="M19" s="5"/>
      <c r="N19" s="5"/>
      <c r="O19" s="5">
        <f>C19/B18</f>
        <v>0.8571428571428571</v>
      </c>
      <c r="P19" s="73">
        <v>24</v>
      </c>
      <c r="Q19" s="24">
        <f t="shared" ref="Q19:Q26" si="0">P19/P18</f>
        <v>0.8571428571428571</v>
      </c>
      <c r="R19" s="5">
        <f t="shared" ref="R19:R26" si="1">100%-Q19</f>
        <v>0.1428571428571429</v>
      </c>
      <c r="T19" s="26" t="s">
        <v>24</v>
      </c>
      <c r="U19" s="27">
        <f t="shared" ref="U19:U21" si="2">O19</f>
        <v>0.8571428571428571</v>
      </c>
      <c r="V19" s="27">
        <f t="shared" ref="V19:V20" si="3">O34</f>
        <v>0.76470588235294112</v>
      </c>
      <c r="W19" s="5">
        <f>O53</f>
        <v>0.75</v>
      </c>
      <c r="X19" s="3">
        <f>O70</f>
        <v>0.6</v>
      </c>
      <c r="Y19" s="5"/>
      <c r="Z19" s="33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"/>
      <c r="AM19" s="3"/>
    </row>
    <row r="20" spans="1:39" ht="12.75" customHeight="1" x14ac:dyDescent="0.2">
      <c r="A20" s="33" t="s">
        <v>41</v>
      </c>
      <c r="D20" s="25">
        <v>16</v>
      </c>
      <c r="K20" s="266"/>
      <c r="L20" s="5"/>
      <c r="M20" s="5"/>
      <c r="O20" s="5">
        <f>D20/C19</f>
        <v>0.66666666666666663</v>
      </c>
      <c r="P20" s="73">
        <v>19</v>
      </c>
      <c r="Q20" s="24">
        <f t="shared" si="0"/>
        <v>0.79166666666666663</v>
      </c>
      <c r="R20" s="5">
        <f t="shared" si="1"/>
        <v>0.20833333333333337</v>
      </c>
      <c r="T20" s="26" t="s">
        <v>25</v>
      </c>
      <c r="U20" s="27">
        <f t="shared" si="2"/>
        <v>0.66666666666666663</v>
      </c>
      <c r="V20" s="27">
        <f t="shared" si="3"/>
        <v>1</v>
      </c>
      <c r="W20" s="5"/>
      <c r="X20" s="3"/>
      <c r="Z20" s="33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"/>
      <c r="AM20" s="3"/>
    </row>
    <row r="21" spans="1:39" ht="12.75" customHeight="1" x14ac:dyDescent="0.2">
      <c r="A21" s="33" t="s">
        <v>42</v>
      </c>
      <c r="E21" s="25">
        <v>15</v>
      </c>
      <c r="K21" s="266"/>
      <c r="L21" s="5"/>
      <c r="M21" s="5"/>
      <c r="O21" s="5">
        <f>E21/D20</f>
        <v>0.9375</v>
      </c>
      <c r="P21" s="73">
        <v>17</v>
      </c>
      <c r="Q21" s="24">
        <f t="shared" si="0"/>
        <v>0.89473684210526316</v>
      </c>
      <c r="R21" s="5">
        <f t="shared" si="1"/>
        <v>0.10526315789473684</v>
      </c>
      <c r="T21" s="26" t="s">
        <v>26</v>
      </c>
      <c r="U21" s="27">
        <f t="shared" si="2"/>
        <v>0.9375</v>
      </c>
      <c r="V21" s="27"/>
      <c r="W21" s="5"/>
      <c r="Z21" s="33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"/>
      <c r="AM21" s="3"/>
    </row>
    <row r="22" spans="1:39" ht="12.75" customHeight="1" x14ac:dyDescent="0.2">
      <c r="A22" s="33" t="s">
        <v>43</v>
      </c>
      <c r="F22" s="25">
        <v>15</v>
      </c>
      <c r="K22" s="266"/>
      <c r="L22" s="5"/>
      <c r="M22" s="5"/>
      <c r="O22" s="5">
        <f>F22/E21</f>
        <v>1</v>
      </c>
      <c r="P22" s="73">
        <v>17</v>
      </c>
      <c r="Q22" s="24">
        <f t="shared" si="0"/>
        <v>1</v>
      </c>
      <c r="R22" s="5">
        <f t="shared" si="1"/>
        <v>0</v>
      </c>
      <c r="T22" s="26"/>
      <c r="U22" s="27"/>
      <c r="V22" s="27"/>
      <c r="W22" s="5"/>
      <c r="Z22" s="33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"/>
      <c r="AM22" s="3"/>
    </row>
    <row r="23" spans="1:39" ht="12.75" customHeight="1" x14ac:dyDescent="0.2">
      <c r="A23" s="33" t="s">
        <v>48</v>
      </c>
      <c r="G23" s="25">
        <v>15</v>
      </c>
      <c r="K23" s="266"/>
      <c r="L23" s="5"/>
      <c r="M23" s="5"/>
      <c r="O23" s="5">
        <f>G23/F22</f>
        <v>1</v>
      </c>
      <c r="P23" s="73">
        <v>17</v>
      </c>
      <c r="Q23" s="24">
        <f t="shared" si="0"/>
        <v>1</v>
      </c>
      <c r="R23" s="5">
        <f t="shared" si="1"/>
        <v>0</v>
      </c>
      <c r="T23" s="26"/>
      <c r="U23" s="27"/>
      <c r="V23" s="27"/>
      <c r="W23" s="5"/>
      <c r="Z23" s="33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"/>
      <c r="AM23" s="3"/>
    </row>
    <row r="24" spans="1:39" ht="12.75" customHeight="1" x14ac:dyDescent="0.2">
      <c r="A24" s="33" t="s">
        <v>49</v>
      </c>
      <c r="H24" s="25">
        <v>15</v>
      </c>
      <c r="K24" s="266"/>
      <c r="L24" s="5"/>
      <c r="M24" s="5"/>
      <c r="O24" s="5">
        <f>H24/G23</f>
        <v>1</v>
      </c>
      <c r="P24" s="73">
        <v>17</v>
      </c>
      <c r="Q24" s="24">
        <f t="shared" si="0"/>
        <v>1</v>
      </c>
      <c r="R24" s="5">
        <f t="shared" si="1"/>
        <v>0</v>
      </c>
      <c r="T24" s="26"/>
      <c r="U24" s="27"/>
      <c r="V24" s="27"/>
      <c r="W24" s="5"/>
      <c r="Z24" s="33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"/>
      <c r="AM24" s="3"/>
    </row>
    <row r="25" spans="1:39" ht="12.75" customHeight="1" x14ac:dyDescent="0.2">
      <c r="A25" s="33" t="s">
        <v>50</v>
      </c>
      <c r="I25" s="25">
        <v>15</v>
      </c>
      <c r="K25" s="266">
        <v>1</v>
      </c>
      <c r="L25" s="5"/>
      <c r="M25" s="5"/>
      <c r="O25" s="5">
        <f>I25/H24</f>
        <v>1</v>
      </c>
      <c r="P25" s="73">
        <v>17</v>
      </c>
      <c r="Q25" s="24">
        <f t="shared" si="0"/>
        <v>1</v>
      </c>
      <c r="R25" s="5">
        <f t="shared" si="1"/>
        <v>0</v>
      </c>
      <c r="T25" s="26"/>
      <c r="U25" s="27"/>
      <c r="V25" s="27"/>
      <c r="W25" s="5"/>
      <c r="Z25" s="33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"/>
      <c r="AM25" s="3"/>
    </row>
    <row r="26" spans="1:39" ht="12.75" customHeight="1" x14ac:dyDescent="0.2">
      <c r="A26" s="33" t="s">
        <v>51</v>
      </c>
      <c r="J26" s="217">
        <v>15</v>
      </c>
      <c r="K26" s="266">
        <v>14</v>
      </c>
      <c r="L26" s="5"/>
      <c r="M26" s="5"/>
      <c r="O26" s="5">
        <f>J26/I25</f>
        <v>1</v>
      </c>
      <c r="P26" s="73">
        <v>17</v>
      </c>
      <c r="Q26" s="24">
        <f t="shared" si="0"/>
        <v>1</v>
      </c>
      <c r="R26" s="5">
        <f t="shared" si="1"/>
        <v>0</v>
      </c>
      <c r="T26" s="26"/>
      <c r="U26" s="27"/>
      <c r="V26" s="27"/>
      <c r="W26" s="5"/>
      <c r="Z26" s="33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"/>
      <c r="AM26" s="3"/>
    </row>
    <row r="27" spans="1:39" ht="12.75" customHeight="1" x14ac:dyDescent="0.2">
      <c r="A27" s="33" t="s">
        <v>52</v>
      </c>
      <c r="J27" s="217">
        <v>2</v>
      </c>
      <c r="K27" s="266">
        <v>1</v>
      </c>
      <c r="L27" s="5"/>
      <c r="M27" s="5"/>
      <c r="O27" s="5"/>
      <c r="P27" s="73">
        <v>2</v>
      </c>
      <c r="Q27" s="24"/>
      <c r="R27" s="5"/>
      <c r="T27" s="26"/>
      <c r="U27" s="27"/>
      <c r="V27" s="27"/>
      <c r="W27" s="5"/>
      <c r="Z27" s="33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"/>
      <c r="AM27" s="3"/>
    </row>
    <row r="28" spans="1:39" ht="12.75" customHeight="1" x14ac:dyDescent="0.2">
      <c r="A28" s="33" t="s">
        <v>53</v>
      </c>
      <c r="J28" s="217">
        <v>1</v>
      </c>
      <c r="K28" s="266"/>
      <c r="L28" s="5"/>
      <c r="M28" s="5"/>
      <c r="O28" s="5"/>
      <c r="P28" s="73">
        <v>1</v>
      </c>
      <c r="Q28" s="24"/>
      <c r="R28" s="5"/>
      <c r="T28" s="26"/>
      <c r="U28" s="27"/>
      <c r="V28" s="27"/>
      <c r="W28" s="5"/>
      <c r="Z28" s="33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"/>
      <c r="AM28" s="3"/>
    </row>
    <row r="29" spans="1:39" ht="12.75" customHeight="1" x14ac:dyDescent="0.2">
      <c r="K29" s="267">
        <f>SUM(K25:K28)</f>
        <v>16</v>
      </c>
      <c r="L29" s="5">
        <f>SUM(K25:K26)/B18</f>
        <v>0.5357142857142857</v>
      </c>
      <c r="M29" s="5">
        <f>K29/B18</f>
        <v>0.5714285714285714</v>
      </c>
      <c r="N29" s="5">
        <f>M29-L29</f>
        <v>3.5714285714285698E-2</v>
      </c>
      <c r="O29" s="5"/>
      <c r="P29" s="6"/>
      <c r="Q29" s="6"/>
      <c r="R29" s="5"/>
      <c r="T29" s="26" t="s">
        <v>27</v>
      </c>
      <c r="U29" s="27"/>
      <c r="V29" s="27"/>
      <c r="Z29" s="33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"/>
      <c r="AM29" s="3"/>
    </row>
    <row r="30" spans="1:39" ht="12.75" customHeight="1" x14ac:dyDescent="0.3">
      <c r="A30" s="51" t="s">
        <v>74</v>
      </c>
      <c r="L30" s="5"/>
      <c r="M30" s="5"/>
      <c r="O30" s="5"/>
      <c r="T30" s="26" t="s">
        <v>29</v>
      </c>
      <c r="U30" s="27"/>
      <c r="V30" s="27"/>
      <c r="Z30" s="33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"/>
      <c r="AM30" s="3"/>
    </row>
    <row r="31" spans="1:39" ht="25.5" customHeight="1" x14ac:dyDescent="0.2">
      <c r="B31" s="68" t="s">
        <v>1</v>
      </c>
      <c r="C31" s="68"/>
      <c r="D31" s="68"/>
      <c r="E31" s="68"/>
      <c r="F31" s="68"/>
      <c r="G31" s="68"/>
      <c r="H31" s="68"/>
      <c r="I31" s="68"/>
      <c r="J31" s="271"/>
      <c r="L31" s="10" t="s">
        <v>2</v>
      </c>
      <c r="M31" s="10" t="s">
        <v>3</v>
      </c>
      <c r="N31" s="69" t="s">
        <v>4</v>
      </c>
      <c r="O31" s="10" t="s">
        <v>5</v>
      </c>
      <c r="P31" s="9" t="s">
        <v>6</v>
      </c>
      <c r="Q31" s="9" t="s">
        <v>7</v>
      </c>
      <c r="R31" s="10" t="s">
        <v>8</v>
      </c>
      <c r="T31" s="31" t="s">
        <v>30</v>
      </c>
      <c r="U31" s="27"/>
      <c r="V31" s="27"/>
      <c r="Z31" s="25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ht="12.75" customHeight="1" x14ac:dyDescent="0.2">
      <c r="A32" s="70" t="s">
        <v>9</v>
      </c>
      <c r="B32" s="71">
        <v>1</v>
      </c>
      <c r="C32" s="71">
        <v>2</v>
      </c>
      <c r="D32" s="71">
        <v>3</v>
      </c>
      <c r="E32" s="71">
        <v>4</v>
      </c>
      <c r="F32" s="71">
        <v>5</v>
      </c>
      <c r="G32" s="71">
        <v>6</v>
      </c>
      <c r="H32" s="71">
        <v>7</v>
      </c>
      <c r="I32" s="71">
        <v>8</v>
      </c>
      <c r="J32" s="269">
        <v>9</v>
      </c>
      <c r="K32" s="268" t="s">
        <v>10</v>
      </c>
      <c r="L32" s="5"/>
      <c r="M32" s="5"/>
      <c r="O32" s="5"/>
      <c r="P32" s="6"/>
      <c r="Q32" s="6"/>
      <c r="R32" s="5"/>
      <c r="T32" s="122" t="s">
        <v>31</v>
      </c>
      <c r="U32" s="27" t="s">
        <v>28</v>
      </c>
      <c r="V32" s="27"/>
      <c r="Z32" s="25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ht="12.75" customHeight="1" x14ac:dyDescent="0.2">
      <c r="A33" s="33" t="s">
        <v>40</v>
      </c>
      <c r="B33" s="25">
        <v>17</v>
      </c>
      <c r="K33" s="266"/>
      <c r="L33" s="5"/>
      <c r="M33" s="5"/>
      <c r="O33" s="5"/>
      <c r="P33" s="20">
        <f>B33</f>
        <v>17</v>
      </c>
      <c r="Q33" s="6"/>
      <c r="R33" s="5"/>
      <c r="T33" s="32"/>
      <c r="U33" s="27"/>
      <c r="V33" s="27"/>
      <c r="Z33" s="25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ht="12.75" customHeight="1" x14ac:dyDescent="0.2">
      <c r="A34" s="33" t="s">
        <v>41</v>
      </c>
      <c r="C34" s="25">
        <v>13</v>
      </c>
      <c r="K34" s="266"/>
      <c r="L34" s="5"/>
      <c r="M34" s="5"/>
      <c r="N34" s="5"/>
      <c r="O34" s="5">
        <f>C34/B33</f>
        <v>0.76470588235294112</v>
      </c>
      <c r="P34" s="73">
        <v>13</v>
      </c>
      <c r="Q34" s="24">
        <f t="shared" ref="Q34:Q41" si="4">P34/P33</f>
        <v>0.76470588235294112</v>
      </c>
      <c r="R34" s="5">
        <f t="shared" ref="R34:R41" si="5">100%-Q34</f>
        <v>0.23529411764705888</v>
      </c>
      <c r="T34" s="31" t="s">
        <v>32</v>
      </c>
      <c r="U34" s="27" t="s">
        <v>28</v>
      </c>
      <c r="V34" s="27"/>
      <c r="Z34" s="25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ht="12.75" customHeight="1" x14ac:dyDescent="0.3">
      <c r="A35" s="33" t="s">
        <v>42</v>
      </c>
      <c r="B35" s="25"/>
      <c r="C35" s="25"/>
      <c r="D35" s="25">
        <v>13</v>
      </c>
      <c r="E35" s="25"/>
      <c r="F35" s="25"/>
      <c r="G35" s="25"/>
      <c r="H35" s="25"/>
      <c r="I35" s="25"/>
      <c r="J35" s="217"/>
      <c r="K35" s="266"/>
      <c r="L35" s="5"/>
      <c r="M35" s="5"/>
      <c r="N35" s="25"/>
      <c r="O35" s="5">
        <f>D35/C34</f>
        <v>1</v>
      </c>
      <c r="P35" s="73">
        <v>13</v>
      </c>
      <c r="Q35" s="24">
        <f t="shared" si="4"/>
        <v>1</v>
      </c>
      <c r="R35" s="5">
        <f t="shared" si="5"/>
        <v>0</v>
      </c>
      <c r="U35" s="27"/>
      <c r="V35" s="27"/>
      <c r="Z35" s="51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3"/>
      <c r="AM35" s="3"/>
    </row>
    <row r="36" spans="1:39" ht="12.75" customHeight="1" x14ac:dyDescent="0.3">
      <c r="A36" s="33" t="s">
        <v>43</v>
      </c>
      <c r="B36" s="25"/>
      <c r="C36" s="25"/>
      <c r="D36" s="25"/>
      <c r="E36" s="25">
        <v>13</v>
      </c>
      <c r="F36" s="25"/>
      <c r="G36" s="25"/>
      <c r="H36" s="25"/>
      <c r="I36" s="25"/>
      <c r="J36" s="217"/>
      <c r="K36" s="266"/>
      <c r="L36" s="5"/>
      <c r="M36" s="5"/>
      <c r="N36" s="25"/>
      <c r="O36" s="5">
        <f>E36/D35</f>
        <v>1</v>
      </c>
      <c r="P36" s="73">
        <v>13</v>
      </c>
      <c r="Q36" s="24">
        <f t="shared" si="4"/>
        <v>1</v>
      </c>
      <c r="R36" s="5">
        <f t="shared" si="5"/>
        <v>0</v>
      </c>
      <c r="U36" s="27"/>
      <c r="V36" s="27"/>
      <c r="Z36" s="51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3"/>
      <c r="AM36" s="3"/>
    </row>
    <row r="37" spans="1:39" ht="12.75" customHeight="1" x14ac:dyDescent="0.3">
      <c r="A37" s="33" t="s">
        <v>48</v>
      </c>
      <c r="B37" s="25"/>
      <c r="C37" s="25"/>
      <c r="D37" s="25"/>
      <c r="E37" s="25"/>
      <c r="F37" s="25">
        <v>13</v>
      </c>
      <c r="G37" s="25"/>
      <c r="H37" s="25"/>
      <c r="I37" s="25"/>
      <c r="J37" s="217"/>
      <c r="K37" s="266"/>
      <c r="L37" s="5"/>
      <c r="M37" s="5"/>
      <c r="N37" s="25"/>
      <c r="O37" s="5">
        <f>F37/E36</f>
        <v>1</v>
      </c>
      <c r="P37" s="73">
        <v>13</v>
      </c>
      <c r="Q37" s="24">
        <f t="shared" si="4"/>
        <v>1</v>
      </c>
      <c r="R37" s="5">
        <f t="shared" si="5"/>
        <v>0</v>
      </c>
      <c r="U37" s="27"/>
      <c r="V37" s="27"/>
      <c r="Z37" s="51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3"/>
      <c r="AM37" s="3"/>
    </row>
    <row r="38" spans="1:39" ht="12.75" customHeight="1" x14ac:dyDescent="0.3">
      <c r="A38" s="33" t="s">
        <v>49</v>
      </c>
      <c r="B38" s="25"/>
      <c r="C38" s="25"/>
      <c r="D38" s="25"/>
      <c r="E38" s="25"/>
      <c r="F38" s="25"/>
      <c r="G38" s="25">
        <v>11</v>
      </c>
      <c r="H38" s="25"/>
      <c r="I38" s="25"/>
      <c r="J38" s="217"/>
      <c r="K38" s="266"/>
      <c r="L38" s="5"/>
      <c r="M38" s="5"/>
      <c r="N38" s="25"/>
      <c r="O38" s="5">
        <f>G38/F37</f>
        <v>0.84615384615384615</v>
      </c>
      <c r="P38" s="73">
        <v>13</v>
      </c>
      <c r="Q38" s="24">
        <f t="shared" si="4"/>
        <v>1</v>
      </c>
      <c r="R38" s="5">
        <f t="shared" si="5"/>
        <v>0</v>
      </c>
      <c r="U38" s="27"/>
      <c r="V38" s="27"/>
      <c r="Z38" s="51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3"/>
      <c r="AM38" s="3"/>
    </row>
    <row r="39" spans="1:39" ht="12.75" customHeight="1" x14ac:dyDescent="0.3">
      <c r="A39" s="33" t="s">
        <v>50</v>
      </c>
      <c r="B39" s="25"/>
      <c r="C39" s="25"/>
      <c r="D39" s="25"/>
      <c r="E39" s="25"/>
      <c r="F39" s="25"/>
      <c r="G39" s="25"/>
      <c r="H39" s="25">
        <v>11</v>
      </c>
      <c r="I39" s="25"/>
      <c r="J39" s="217"/>
      <c r="K39" s="266"/>
      <c r="L39" s="5"/>
      <c r="M39" s="5"/>
      <c r="N39" s="25"/>
      <c r="O39" s="5">
        <f>H39/G38</f>
        <v>1</v>
      </c>
      <c r="P39" s="73">
        <v>12</v>
      </c>
      <c r="Q39" s="24">
        <f t="shared" si="4"/>
        <v>0.92307692307692313</v>
      </c>
      <c r="R39" s="5">
        <f t="shared" si="5"/>
        <v>7.6923076923076872E-2</v>
      </c>
      <c r="U39" s="27"/>
      <c r="V39" s="27"/>
      <c r="Z39" s="51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3"/>
      <c r="AM39" s="3"/>
    </row>
    <row r="40" spans="1:39" ht="12.75" customHeight="1" x14ac:dyDescent="0.3">
      <c r="A40" s="33" t="s">
        <v>51</v>
      </c>
      <c r="B40" s="25"/>
      <c r="C40" s="25"/>
      <c r="D40" s="25"/>
      <c r="E40" s="25"/>
      <c r="F40" s="25"/>
      <c r="G40" s="25"/>
      <c r="H40" s="25"/>
      <c r="I40" s="25">
        <v>11</v>
      </c>
      <c r="J40" s="217"/>
      <c r="K40" s="266"/>
      <c r="L40" s="5"/>
      <c r="M40" s="5"/>
      <c r="N40" s="25"/>
      <c r="O40" s="5">
        <f>I40/H39</f>
        <v>1</v>
      </c>
      <c r="P40" s="73">
        <v>12</v>
      </c>
      <c r="Q40" s="24">
        <f t="shared" si="4"/>
        <v>1</v>
      </c>
      <c r="R40" s="5">
        <f t="shared" si="5"/>
        <v>0</v>
      </c>
      <c r="U40" s="27"/>
      <c r="V40" s="27"/>
      <c r="Z40" s="51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3"/>
      <c r="AM40" s="3"/>
    </row>
    <row r="41" spans="1:39" ht="12.75" customHeight="1" x14ac:dyDescent="0.3">
      <c r="A41" s="33" t="s">
        <v>52</v>
      </c>
      <c r="B41" s="25"/>
      <c r="C41" s="25"/>
      <c r="D41" s="25"/>
      <c r="E41" s="25"/>
      <c r="F41" s="25"/>
      <c r="G41" s="25"/>
      <c r="H41" s="25"/>
      <c r="I41" s="25"/>
      <c r="J41" s="217">
        <v>9</v>
      </c>
      <c r="K41" s="266">
        <v>8</v>
      </c>
      <c r="L41" s="5"/>
      <c r="M41" s="5"/>
      <c r="N41" s="25"/>
      <c r="O41" s="5">
        <f>J41/I40</f>
        <v>0.81818181818181823</v>
      </c>
      <c r="P41" s="73">
        <v>13</v>
      </c>
      <c r="Q41" s="24">
        <f t="shared" si="4"/>
        <v>1.0833333333333333</v>
      </c>
      <c r="R41" s="5">
        <f t="shared" si="5"/>
        <v>-8.3333333333333259E-2</v>
      </c>
      <c r="U41" s="27"/>
      <c r="V41" s="27"/>
      <c r="Z41" s="51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3"/>
      <c r="AM41" s="3"/>
    </row>
    <row r="42" spans="1:39" ht="12.75" customHeight="1" x14ac:dyDescent="0.3">
      <c r="A42" s="33" t="s">
        <v>53</v>
      </c>
      <c r="B42" s="25"/>
      <c r="C42" s="25"/>
      <c r="D42" s="25"/>
      <c r="E42" s="25"/>
      <c r="F42" s="25"/>
      <c r="G42" s="25"/>
      <c r="H42" s="25"/>
      <c r="I42" s="25"/>
      <c r="J42" s="217">
        <v>3</v>
      </c>
      <c r="K42" s="266">
        <v>1</v>
      </c>
      <c r="L42" s="5"/>
      <c r="M42" s="5"/>
      <c r="N42" s="25"/>
      <c r="O42" s="5"/>
      <c r="P42" s="73">
        <v>5</v>
      </c>
      <c r="Q42" s="24"/>
      <c r="R42" s="5"/>
      <c r="U42" s="27"/>
      <c r="V42" s="27"/>
      <c r="Z42" s="51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3"/>
      <c r="AM42" s="3"/>
    </row>
    <row r="43" spans="1:39" ht="12.75" customHeight="1" x14ac:dyDescent="0.3">
      <c r="A43" s="33" t="s">
        <v>64</v>
      </c>
      <c r="B43" s="25"/>
      <c r="C43" s="25"/>
      <c r="D43" s="25"/>
      <c r="E43" s="25"/>
      <c r="F43" s="25"/>
      <c r="G43" s="25"/>
      <c r="H43" s="25"/>
      <c r="I43" s="25"/>
      <c r="J43" s="217">
        <v>2</v>
      </c>
      <c r="K43" s="266">
        <v>1</v>
      </c>
      <c r="L43" s="5"/>
      <c r="M43" s="5"/>
      <c r="N43" s="25"/>
      <c r="O43" s="5"/>
      <c r="P43" s="73">
        <v>3</v>
      </c>
      <c r="Q43" s="24"/>
      <c r="R43" s="5"/>
      <c r="U43" s="27"/>
      <c r="V43" s="27"/>
      <c r="Z43" s="51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3"/>
      <c r="AM43" s="3"/>
    </row>
    <row r="44" spans="1:39" ht="12.75" customHeight="1" x14ac:dyDescent="0.3">
      <c r="A44" s="33" t="s">
        <v>66</v>
      </c>
      <c r="B44" s="25"/>
      <c r="C44" s="25"/>
      <c r="D44" s="25"/>
      <c r="E44" s="25"/>
      <c r="F44" s="25"/>
      <c r="G44" s="25"/>
      <c r="H44" s="25"/>
      <c r="I44" s="25"/>
      <c r="J44" s="217">
        <v>1</v>
      </c>
      <c r="K44" s="266"/>
      <c r="L44" s="5"/>
      <c r="M44" s="5"/>
      <c r="N44" s="25"/>
      <c r="O44" s="5"/>
      <c r="P44" s="73">
        <v>1</v>
      </c>
      <c r="Q44" s="24"/>
      <c r="R44" s="5"/>
      <c r="U44" s="27"/>
      <c r="V44" s="27"/>
      <c r="Z44" s="51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3"/>
      <c r="AM44" s="3"/>
    </row>
    <row r="45" spans="1:39" ht="12.75" customHeight="1" x14ac:dyDescent="0.3">
      <c r="A45" s="33" t="s">
        <v>71</v>
      </c>
      <c r="B45" s="25"/>
      <c r="C45" s="25"/>
      <c r="D45" s="25"/>
      <c r="E45" s="25"/>
      <c r="F45" s="25"/>
      <c r="G45" s="25"/>
      <c r="H45" s="25"/>
      <c r="I45" s="25"/>
      <c r="J45" s="217">
        <v>1</v>
      </c>
      <c r="K45" s="266"/>
      <c r="L45" s="5"/>
      <c r="M45" s="5"/>
      <c r="N45" s="25"/>
      <c r="O45" s="5"/>
      <c r="P45" s="73">
        <v>1</v>
      </c>
      <c r="Q45" s="24"/>
      <c r="R45" s="5"/>
      <c r="U45" s="27"/>
      <c r="V45" s="27"/>
      <c r="Z45" s="51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3"/>
      <c r="AM45" s="3"/>
    </row>
    <row r="46" spans="1:39" ht="12.75" customHeight="1" x14ac:dyDescent="0.3">
      <c r="A46" s="33" t="s">
        <v>72</v>
      </c>
      <c r="B46" s="25"/>
      <c r="C46" s="25"/>
      <c r="D46" s="25"/>
      <c r="E46" s="25"/>
      <c r="F46" s="25"/>
      <c r="G46" s="25"/>
      <c r="H46" s="25"/>
      <c r="I46" s="25"/>
      <c r="J46" s="217"/>
      <c r="K46" s="266"/>
      <c r="L46" s="5"/>
      <c r="M46" s="5"/>
      <c r="N46" s="25"/>
      <c r="O46" s="5"/>
      <c r="P46" s="73"/>
      <c r="Q46" s="24"/>
      <c r="R46" s="5"/>
      <c r="U46" s="27"/>
      <c r="V46" s="27"/>
      <c r="Z46" s="51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3"/>
      <c r="AM46" s="3"/>
    </row>
    <row r="47" spans="1:39" ht="12.75" customHeight="1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17"/>
      <c r="K47" s="267">
        <f>SUM(K41:K43)</f>
        <v>10</v>
      </c>
      <c r="L47" s="5">
        <f>K41/B33</f>
        <v>0.47058823529411764</v>
      </c>
      <c r="M47" s="5">
        <f>K47/B33</f>
        <v>0.58823529411764708</v>
      </c>
      <c r="N47" s="5">
        <f>M47-L47</f>
        <v>0.11764705882352944</v>
      </c>
      <c r="O47" s="5"/>
      <c r="P47" s="6"/>
      <c r="Q47" s="6"/>
      <c r="R47" s="5"/>
      <c r="T47" s="32" t="s">
        <v>28</v>
      </c>
      <c r="U47" s="27"/>
      <c r="V47" s="27"/>
      <c r="Z47" s="25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ht="12.75" customHeight="1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17"/>
      <c r="K48" s="267"/>
      <c r="L48" s="5"/>
      <c r="M48" s="5"/>
      <c r="N48" s="5"/>
      <c r="O48" s="5"/>
      <c r="P48" s="6"/>
      <c r="Q48" s="6"/>
      <c r="R48" s="5"/>
      <c r="T48" s="32"/>
      <c r="U48" s="27"/>
      <c r="V48" s="27"/>
      <c r="Z48" s="25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ht="12.75" customHeight="1" x14ac:dyDescent="0.3">
      <c r="A49" s="51" t="s">
        <v>76</v>
      </c>
      <c r="L49" s="5"/>
      <c r="M49" s="5"/>
      <c r="O49" s="5"/>
      <c r="T49" s="32"/>
      <c r="U49" s="27"/>
      <c r="V49" s="27"/>
      <c r="Z49" s="4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3"/>
      <c r="AM49" s="3"/>
    </row>
    <row r="50" spans="1:39" ht="25.5" customHeight="1" x14ac:dyDescent="0.2">
      <c r="B50" s="68" t="s">
        <v>1</v>
      </c>
      <c r="C50" s="68"/>
      <c r="D50" s="68"/>
      <c r="E50" s="68"/>
      <c r="F50" s="68"/>
      <c r="G50" s="68"/>
      <c r="H50" s="68"/>
      <c r="I50" s="68"/>
      <c r="J50" s="271"/>
      <c r="L50" s="10" t="s">
        <v>2</v>
      </c>
      <c r="M50" s="10" t="s">
        <v>3</v>
      </c>
      <c r="N50" s="69" t="s">
        <v>4</v>
      </c>
      <c r="O50" s="10" t="s">
        <v>5</v>
      </c>
      <c r="P50" s="9" t="s">
        <v>6</v>
      </c>
      <c r="Q50" s="9" t="s">
        <v>7</v>
      </c>
      <c r="R50" s="10" t="s">
        <v>8</v>
      </c>
      <c r="T50" s="32"/>
      <c r="U50" s="27"/>
      <c r="V50" s="27"/>
      <c r="Z50" s="33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"/>
      <c r="AM50" s="3"/>
    </row>
    <row r="51" spans="1:39" ht="12.75" customHeight="1" x14ac:dyDescent="0.2">
      <c r="A51" s="70" t="s">
        <v>9</v>
      </c>
      <c r="B51" s="71">
        <v>1</v>
      </c>
      <c r="C51" s="71">
        <v>2</v>
      </c>
      <c r="D51" s="71">
        <v>3</v>
      </c>
      <c r="E51" s="71">
        <v>4</v>
      </c>
      <c r="F51" s="71">
        <v>5</v>
      </c>
      <c r="G51" s="71">
        <v>6</v>
      </c>
      <c r="H51" s="71">
        <v>7</v>
      </c>
      <c r="I51" s="71">
        <v>8</v>
      </c>
      <c r="J51" s="269">
        <v>9</v>
      </c>
      <c r="K51" s="268" t="s">
        <v>10</v>
      </c>
      <c r="L51" s="5"/>
      <c r="M51" s="5"/>
      <c r="O51" s="5"/>
      <c r="P51" s="6"/>
      <c r="Q51" s="6"/>
      <c r="R51" s="5"/>
      <c r="T51" s="33"/>
      <c r="U51" s="34"/>
      <c r="V51" s="34"/>
      <c r="Z51" s="33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"/>
      <c r="AM51" s="3"/>
    </row>
    <row r="52" spans="1:39" ht="12.75" customHeight="1" x14ac:dyDescent="0.2">
      <c r="A52" s="33" t="s">
        <v>41</v>
      </c>
      <c r="B52" s="25">
        <v>32</v>
      </c>
      <c r="K52" s="266"/>
      <c r="L52" s="5"/>
      <c r="M52" s="5"/>
      <c r="O52" s="5"/>
      <c r="P52" s="20">
        <f>B52</f>
        <v>32</v>
      </c>
      <c r="Q52" s="6"/>
      <c r="R52" s="5"/>
      <c r="T52" s="33"/>
      <c r="U52" s="34"/>
      <c r="V52" s="34"/>
      <c r="Z52" s="33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"/>
      <c r="AM52" s="3"/>
    </row>
    <row r="53" spans="1:39" ht="12.75" customHeight="1" x14ac:dyDescent="0.2">
      <c r="A53" s="33" t="s">
        <v>42</v>
      </c>
      <c r="C53" s="25">
        <v>24</v>
      </c>
      <c r="K53" s="266"/>
      <c r="L53" s="5"/>
      <c r="M53" s="5"/>
      <c r="N53" s="5"/>
      <c r="O53" s="5">
        <f>C53/B52</f>
        <v>0.75</v>
      </c>
      <c r="P53" s="73">
        <v>24</v>
      </c>
      <c r="Q53" s="24">
        <f t="shared" ref="Q53:Q60" si="6">P53/P52</f>
        <v>0.75</v>
      </c>
      <c r="R53" s="5">
        <f t="shared" ref="R53:R60" si="7">100%-Q53</f>
        <v>0.25</v>
      </c>
      <c r="T53" s="33"/>
      <c r="U53" s="34"/>
      <c r="V53" s="34"/>
      <c r="Z53" s="33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"/>
      <c r="AM53" s="3"/>
    </row>
    <row r="54" spans="1:39" ht="12.75" customHeight="1" x14ac:dyDescent="0.2">
      <c r="A54" s="33" t="s">
        <v>43</v>
      </c>
      <c r="D54" s="25">
        <v>20</v>
      </c>
      <c r="K54" s="266"/>
      <c r="L54" s="5"/>
      <c r="M54" s="5"/>
      <c r="O54" s="5">
        <f>D54/C53</f>
        <v>0.83333333333333337</v>
      </c>
      <c r="P54" s="20">
        <v>22</v>
      </c>
      <c r="Q54" s="24">
        <f t="shared" si="6"/>
        <v>0.91666666666666663</v>
      </c>
      <c r="R54" s="5">
        <f t="shared" si="7"/>
        <v>8.333333333333337E-2</v>
      </c>
      <c r="T54" s="33"/>
      <c r="U54" s="34"/>
      <c r="V54" s="34"/>
      <c r="Z54" s="25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ht="12.75" customHeight="1" x14ac:dyDescent="0.2">
      <c r="A55" s="33" t="s">
        <v>48</v>
      </c>
      <c r="E55" s="25">
        <v>18</v>
      </c>
      <c r="K55" s="266"/>
      <c r="L55" s="5"/>
      <c r="M55" s="5"/>
      <c r="O55" s="5">
        <f>E55/D54</f>
        <v>0.9</v>
      </c>
      <c r="P55" s="20">
        <v>21</v>
      </c>
      <c r="Q55" s="24">
        <f t="shared" si="6"/>
        <v>0.95454545454545459</v>
      </c>
      <c r="R55" s="5">
        <f t="shared" si="7"/>
        <v>4.5454545454545414E-2</v>
      </c>
      <c r="Z55" s="25"/>
      <c r="AL55" s="3"/>
      <c r="AM55" s="3"/>
    </row>
    <row r="56" spans="1:39" ht="12.75" customHeight="1" x14ac:dyDescent="0.2">
      <c r="A56" s="33" t="s">
        <v>49</v>
      </c>
      <c r="F56" s="25">
        <v>16</v>
      </c>
      <c r="K56" s="266"/>
      <c r="L56" s="5"/>
      <c r="M56" s="5"/>
      <c r="O56" s="5">
        <f>F56/E55</f>
        <v>0.88888888888888884</v>
      </c>
      <c r="P56" s="20">
        <v>21</v>
      </c>
      <c r="Q56" s="24">
        <f t="shared" si="6"/>
        <v>1</v>
      </c>
      <c r="R56" s="5">
        <f t="shared" si="7"/>
        <v>0</v>
      </c>
      <c r="Z56" s="25"/>
      <c r="AL56" s="3"/>
      <c r="AM56" s="3"/>
    </row>
    <row r="57" spans="1:39" ht="12.75" customHeight="1" x14ac:dyDescent="0.2">
      <c r="A57" s="33" t="s">
        <v>50</v>
      </c>
      <c r="G57" s="25">
        <v>16</v>
      </c>
      <c r="K57" s="266"/>
      <c r="L57" s="5"/>
      <c r="M57" s="5"/>
      <c r="O57" s="5">
        <f>G57/F56</f>
        <v>1</v>
      </c>
      <c r="P57" s="20">
        <v>21</v>
      </c>
      <c r="Q57" s="24">
        <f t="shared" si="6"/>
        <v>1</v>
      </c>
      <c r="R57" s="5">
        <f t="shared" si="7"/>
        <v>0</v>
      </c>
      <c r="Z57" s="25"/>
      <c r="AL57" s="3"/>
      <c r="AM57" s="3"/>
    </row>
    <row r="58" spans="1:39" ht="12.75" customHeight="1" x14ac:dyDescent="0.2">
      <c r="A58" s="33" t="s">
        <v>51</v>
      </c>
      <c r="H58" s="25">
        <v>15</v>
      </c>
      <c r="K58" s="266"/>
      <c r="L58" s="5"/>
      <c r="M58" s="5"/>
      <c r="O58" s="5">
        <f>H58/G57</f>
        <v>0.9375</v>
      </c>
      <c r="P58" s="20">
        <v>20</v>
      </c>
      <c r="Q58" s="24">
        <f t="shared" si="6"/>
        <v>0.95238095238095233</v>
      </c>
      <c r="R58" s="5">
        <f t="shared" si="7"/>
        <v>4.7619047619047672E-2</v>
      </c>
      <c r="Z58" s="25"/>
      <c r="AL58" s="3"/>
      <c r="AM58" s="3"/>
    </row>
    <row r="59" spans="1:39" ht="12.75" customHeight="1" x14ac:dyDescent="0.2">
      <c r="A59" s="33" t="s">
        <v>52</v>
      </c>
      <c r="I59" s="25">
        <v>14</v>
      </c>
      <c r="K59" s="266"/>
      <c r="L59" s="5"/>
      <c r="M59" s="5"/>
      <c r="O59" s="5">
        <f>I59/H58</f>
        <v>0.93333333333333335</v>
      </c>
      <c r="P59" s="20">
        <v>19</v>
      </c>
      <c r="Q59" s="24">
        <f t="shared" si="6"/>
        <v>0.95</v>
      </c>
      <c r="R59" s="5">
        <f t="shared" si="7"/>
        <v>5.0000000000000044E-2</v>
      </c>
      <c r="Z59" s="25"/>
      <c r="AL59" s="3"/>
      <c r="AM59" s="3"/>
    </row>
    <row r="60" spans="1:39" ht="12.75" customHeight="1" x14ac:dyDescent="0.2">
      <c r="A60" s="33" t="s">
        <v>53</v>
      </c>
      <c r="J60" s="217">
        <v>14</v>
      </c>
      <c r="K60" s="266">
        <v>14</v>
      </c>
      <c r="L60" s="5"/>
      <c r="M60" s="5"/>
      <c r="O60" s="5">
        <f>J60/I59</f>
        <v>1</v>
      </c>
      <c r="P60" s="20">
        <v>20</v>
      </c>
      <c r="Q60" s="24">
        <f t="shared" si="6"/>
        <v>1.0526315789473684</v>
      </c>
      <c r="R60" s="5">
        <f t="shared" si="7"/>
        <v>-5.2631578947368363E-2</v>
      </c>
      <c r="Z60" s="25"/>
      <c r="AL60" s="3"/>
      <c r="AM60" s="3"/>
    </row>
    <row r="61" spans="1:39" ht="12.75" customHeight="1" x14ac:dyDescent="0.2">
      <c r="A61" s="33" t="s">
        <v>64</v>
      </c>
      <c r="J61" s="217">
        <v>5</v>
      </c>
      <c r="K61" s="266">
        <v>4</v>
      </c>
      <c r="L61" s="5"/>
      <c r="M61" s="5"/>
      <c r="O61" s="5"/>
      <c r="P61" s="20">
        <v>6</v>
      </c>
      <c r="Q61" s="24"/>
      <c r="R61" s="5"/>
      <c r="Z61" s="25"/>
      <c r="AL61" s="3"/>
      <c r="AM61" s="3"/>
    </row>
    <row r="62" spans="1:39" ht="12.75" customHeight="1" x14ac:dyDescent="0.2">
      <c r="A62" s="33" t="s">
        <v>66</v>
      </c>
      <c r="J62" s="217">
        <v>2</v>
      </c>
      <c r="K62" s="266"/>
      <c r="L62" s="5"/>
      <c r="M62" s="5"/>
      <c r="O62" s="5"/>
      <c r="P62" s="20">
        <v>2</v>
      </c>
      <c r="Q62" s="24"/>
      <c r="R62" s="5"/>
      <c r="Z62" s="25"/>
      <c r="AL62" s="3"/>
      <c r="AM62" s="3"/>
    </row>
    <row r="63" spans="1:39" ht="12.75" customHeight="1" x14ac:dyDescent="0.2">
      <c r="A63" s="33" t="s">
        <v>71</v>
      </c>
      <c r="J63" s="217">
        <v>2</v>
      </c>
      <c r="K63" s="266"/>
      <c r="L63" s="5"/>
      <c r="M63" s="5"/>
      <c r="O63" s="5"/>
      <c r="P63" s="20">
        <v>2</v>
      </c>
      <c r="Q63" s="24"/>
      <c r="R63" s="5"/>
      <c r="Z63" s="25"/>
      <c r="AL63" s="3"/>
      <c r="AM63" s="3"/>
    </row>
    <row r="64" spans="1:39" ht="12.75" customHeight="1" x14ac:dyDescent="0.2">
      <c r="A64" s="33" t="s">
        <v>72</v>
      </c>
      <c r="K64" s="266"/>
      <c r="L64" s="5"/>
      <c r="M64" s="5"/>
      <c r="O64" s="5"/>
      <c r="P64" s="20"/>
      <c r="Q64" s="24"/>
      <c r="R64" s="5"/>
      <c r="Z64" s="25"/>
      <c r="AL64" s="3"/>
      <c r="AM64" s="3"/>
    </row>
    <row r="65" spans="1:40" ht="12.75" customHeight="1" x14ac:dyDescent="0.2">
      <c r="K65" s="267">
        <f>SUM(K60:K61)</f>
        <v>18</v>
      </c>
      <c r="L65" s="5">
        <f>K60/B52</f>
        <v>0.4375</v>
      </c>
      <c r="M65" s="5">
        <f>K65/B52</f>
        <v>0.5625</v>
      </c>
      <c r="N65" s="5">
        <f>M65-L65</f>
        <v>0.125</v>
      </c>
      <c r="O65" s="5"/>
      <c r="P65" s="6"/>
      <c r="Q65" s="6"/>
      <c r="R65" s="5"/>
      <c r="Z65" s="25"/>
      <c r="AL65" s="3"/>
      <c r="AM65" s="3"/>
    </row>
    <row r="66" spans="1:40" ht="12.75" customHeight="1" x14ac:dyDescent="0.3">
      <c r="A66" s="51" t="s">
        <v>78</v>
      </c>
      <c r="L66" s="5"/>
      <c r="M66" s="5"/>
      <c r="O66" s="5"/>
      <c r="Z66" s="25"/>
      <c r="AL66" s="3"/>
      <c r="AM66" s="3"/>
    </row>
    <row r="67" spans="1:40" ht="25.5" customHeight="1" x14ac:dyDescent="0.3">
      <c r="B67" s="324" t="s">
        <v>1</v>
      </c>
      <c r="C67" s="325"/>
      <c r="D67" s="325"/>
      <c r="E67" s="325"/>
      <c r="F67" s="325"/>
      <c r="G67" s="325"/>
      <c r="H67" s="325"/>
      <c r="I67" s="325"/>
      <c r="J67" s="325"/>
      <c r="L67" s="10" t="s">
        <v>2</v>
      </c>
      <c r="M67" s="10" t="s">
        <v>3</v>
      </c>
      <c r="N67" s="69" t="s">
        <v>4</v>
      </c>
      <c r="O67" s="10" t="s">
        <v>5</v>
      </c>
      <c r="P67" s="9" t="s">
        <v>6</v>
      </c>
      <c r="Q67" s="9" t="s">
        <v>7</v>
      </c>
      <c r="R67" s="10" t="s">
        <v>8</v>
      </c>
      <c r="S67" s="5"/>
      <c r="AA67" s="51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3"/>
      <c r="AN67" s="3"/>
    </row>
    <row r="68" spans="1:40" ht="12.75" customHeight="1" x14ac:dyDescent="0.2">
      <c r="A68" s="70" t="s">
        <v>9</v>
      </c>
      <c r="B68" s="71">
        <v>1</v>
      </c>
      <c r="C68" s="71">
        <v>2</v>
      </c>
      <c r="D68" s="71">
        <v>3</v>
      </c>
      <c r="E68" s="71">
        <v>4</v>
      </c>
      <c r="F68" s="71">
        <v>5</v>
      </c>
      <c r="G68" s="71">
        <v>6</v>
      </c>
      <c r="H68" s="71">
        <v>7</v>
      </c>
      <c r="I68" s="71">
        <v>8</v>
      </c>
      <c r="J68" s="269">
        <v>9</v>
      </c>
      <c r="K68" s="268" t="s">
        <v>10</v>
      </c>
      <c r="L68" s="5"/>
      <c r="M68" s="5"/>
      <c r="O68" s="5"/>
      <c r="P68" s="6"/>
      <c r="Q68" s="6"/>
      <c r="R68" s="5"/>
      <c r="AA68" s="25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40" ht="12.75" customHeight="1" x14ac:dyDescent="0.2">
      <c r="A69" s="33" t="s">
        <v>42</v>
      </c>
      <c r="B69" s="25">
        <v>15</v>
      </c>
      <c r="K69" s="266"/>
      <c r="L69" s="5"/>
      <c r="M69" s="5"/>
      <c r="O69" s="5"/>
      <c r="P69" s="20">
        <f>B69</f>
        <v>15</v>
      </c>
      <c r="Q69" s="6"/>
      <c r="R69" s="5"/>
      <c r="U69" s="337" t="s">
        <v>7</v>
      </c>
      <c r="V69" s="320"/>
      <c r="AA69" s="4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3"/>
      <c r="AN69" s="3"/>
    </row>
    <row r="70" spans="1:40" ht="12.75" customHeight="1" x14ac:dyDescent="0.2">
      <c r="A70" s="33" t="s">
        <v>43</v>
      </c>
      <c r="C70" s="25">
        <v>9</v>
      </c>
      <c r="K70" s="266"/>
      <c r="L70" s="5"/>
      <c r="M70" s="5"/>
      <c r="N70" s="5"/>
      <c r="O70" s="5">
        <f>C70/B69</f>
        <v>0.6</v>
      </c>
      <c r="P70" s="73">
        <v>9</v>
      </c>
      <c r="Q70" s="24">
        <f t="shared" ref="Q70:Q77" si="8">P70/P69</f>
        <v>0.6</v>
      </c>
      <c r="R70" s="5">
        <f t="shared" ref="R70:R77" si="9">100%-Q70</f>
        <v>0.4</v>
      </c>
      <c r="S70" s="5"/>
      <c r="T70" s="30"/>
      <c r="U70" s="27"/>
      <c r="V70" s="27"/>
      <c r="AA70" s="33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"/>
      <c r="AN70" s="3"/>
    </row>
    <row r="71" spans="1:40" ht="12.75" customHeight="1" x14ac:dyDescent="0.2">
      <c r="A71" s="33" t="s">
        <v>48</v>
      </c>
      <c r="D71" s="25">
        <v>9</v>
      </c>
      <c r="K71" s="266"/>
      <c r="L71" s="5"/>
      <c r="M71" s="5"/>
      <c r="O71" s="5">
        <f>D71/C70</f>
        <v>1</v>
      </c>
      <c r="P71" s="73">
        <v>9</v>
      </c>
      <c r="Q71" s="24">
        <f t="shared" si="8"/>
        <v>1</v>
      </c>
      <c r="R71" s="5">
        <f t="shared" si="9"/>
        <v>0</v>
      </c>
      <c r="S71" s="5"/>
      <c r="T71" s="21" t="s">
        <v>12</v>
      </c>
      <c r="U71" s="22" t="s">
        <v>22</v>
      </c>
      <c r="V71" s="22" t="s">
        <v>40</v>
      </c>
      <c r="W71" s="22" t="s">
        <v>41</v>
      </c>
      <c r="X71" s="22" t="s">
        <v>42</v>
      </c>
      <c r="Y71" s="22"/>
      <c r="AA71" s="25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1:40" ht="12.75" customHeight="1" x14ac:dyDescent="0.2">
      <c r="A72" s="33" t="s">
        <v>49</v>
      </c>
      <c r="E72" s="25">
        <v>9</v>
      </c>
      <c r="K72" s="266"/>
      <c r="L72" s="5"/>
      <c r="M72" s="5"/>
      <c r="O72" s="5">
        <f>E72/D71</f>
        <v>1</v>
      </c>
      <c r="P72" s="73">
        <v>9</v>
      </c>
      <c r="Q72" s="24">
        <f t="shared" si="8"/>
        <v>1</v>
      </c>
      <c r="R72" s="5">
        <f t="shared" si="9"/>
        <v>0</v>
      </c>
      <c r="S72" s="5"/>
      <c r="T72" s="21"/>
      <c r="U72" s="22"/>
      <c r="V72" s="22"/>
      <c r="W72" s="22"/>
      <c r="X72" s="22"/>
      <c r="Y72" s="22"/>
      <c r="AA72" s="25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1:40" ht="12.75" customHeight="1" x14ac:dyDescent="0.2">
      <c r="A73" s="33" t="s">
        <v>50</v>
      </c>
      <c r="F73" s="25">
        <v>8</v>
      </c>
      <c r="K73" s="266"/>
      <c r="L73" s="5"/>
      <c r="M73" s="5"/>
      <c r="O73" s="5">
        <f>F73/E72</f>
        <v>0.88888888888888884</v>
      </c>
      <c r="P73" s="73">
        <v>8</v>
      </c>
      <c r="Q73" s="24">
        <f t="shared" si="8"/>
        <v>0.88888888888888884</v>
      </c>
      <c r="R73" s="5">
        <f t="shared" si="9"/>
        <v>0.11111111111111116</v>
      </c>
      <c r="S73" s="5"/>
      <c r="T73" s="21"/>
      <c r="U73" s="22"/>
      <c r="V73" s="22"/>
      <c r="W73" s="22"/>
      <c r="X73" s="22"/>
      <c r="Y73" s="22"/>
      <c r="AA73" s="25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1:40" ht="12.75" customHeight="1" x14ac:dyDescent="0.2">
      <c r="A74" s="33" t="s">
        <v>51</v>
      </c>
      <c r="G74" s="25">
        <v>8</v>
      </c>
      <c r="K74" s="266"/>
      <c r="L74" s="5"/>
      <c r="M74" s="5"/>
      <c r="O74" s="5">
        <f>G74/F73</f>
        <v>1</v>
      </c>
      <c r="P74" s="73">
        <v>8</v>
      </c>
      <c r="Q74" s="24">
        <f t="shared" si="8"/>
        <v>1</v>
      </c>
      <c r="R74" s="5">
        <f t="shared" si="9"/>
        <v>0</v>
      </c>
      <c r="S74" s="5"/>
      <c r="T74" s="21"/>
      <c r="U74" s="22"/>
      <c r="V74" s="22"/>
      <c r="W74" s="22"/>
      <c r="X74" s="22"/>
      <c r="Y74" s="22"/>
      <c r="AA74" s="25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1:40" ht="12.75" customHeight="1" x14ac:dyDescent="0.2">
      <c r="A75" s="33" t="s">
        <v>52</v>
      </c>
      <c r="H75" s="25">
        <v>8</v>
      </c>
      <c r="K75" s="266"/>
      <c r="L75" s="5"/>
      <c r="M75" s="5"/>
      <c r="O75" s="5">
        <f>H75/G74</f>
        <v>1</v>
      </c>
      <c r="P75" s="73">
        <v>8</v>
      </c>
      <c r="Q75" s="24">
        <f t="shared" si="8"/>
        <v>1</v>
      </c>
      <c r="R75" s="5">
        <f t="shared" si="9"/>
        <v>0</v>
      </c>
      <c r="S75" s="5"/>
      <c r="T75" s="21"/>
      <c r="U75" s="22"/>
      <c r="V75" s="22"/>
      <c r="W75" s="22"/>
      <c r="X75" s="22"/>
      <c r="Y75" s="22"/>
      <c r="AA75" s="25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1:40" ht="12.75" customHeight="1" x14ac:dyDescent="0.2">
      <c r="A76" s="33" t="s">
        <v>53</v>
      </c>
      <c r="I76" s="25">
        <v>8</v>
      </c>
      <c r="K76" s="266"/>
      <c r="L76" s="5"/>
      <c r="M76" s="5"/>
      <c r="O76" s="5">
        <f>I76/H75</f>
        <v>1</v>
      </c>
      <c r="P76" s="73">
        <v>9</v>
      </c>
      <c r="Q76" s="24">
        <f t="shared" si="8"/>
        <v>1.125</v>
      </c>
      <c r="R76" s="5">
        <f t="shared" si="9"/>
        <v>-0.125</v>
      </c>
      <c r="S76" s="5"/>
      <c r="T76" s="21"/>
      <c r="U76" s="22"/>
      <c r="V76" s="22"/>
      <c r="W76" s="22"/>
      <c r="X76" s="22"/>
      <c r="Y76" s="22"/>
      <c r="AA76" s="25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0" ht="12.75" customHeight="1" x14ac:dyDescent="0.2">
      <c r="A77" s="33" t="s">
        <v>64</v>
      </c>
      <c r="J77" s="217">
        <v>8</v>
      </c>
      <c r="K77" s="266">
        <v>8</v>
      </c>
      <c r="L77" s="5"/>
      <c r="M77" s="5"/>
      <c r="O77" s="5">
        <f>J77/I76</f>
        <v>1</v>
      </c>
      <c r="P77" s="73">
        <v>8</v>
      </c>
      <c r="Q77" s="24">
        <f t="shared" si="8"/>
        <v>0.88888888888888884</v>
      </c>
      <c r="R77" s="5">
        <f t="shared" si="9"/>
        <v>0.11111111111111116</v>
      </c>
      <c r="S77" s="5"/>
      <c r="T77" s="21"/>
      <c r="U77" s="22"/>
      <c r="V77" s="22"/>
      <c r="W77" s="22"/>
      <c r="X77" s="22"/>
      <c r="Y77" s="22"/>
      <c r="AA77" s="25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1:40" ht="12.75" customHeight="1" x14ac:dyDescent="0.2">
      <c r="A78" s="33" t="s">
        <v>71</v>
      </c>
      <c r="K78" s="266"/>
      <c r="L78" s="5"/>
      <c r="M78" s="5"/>
      <c r="O78" s="5"/>
      <c r="P78" s="73"/>
      <c r="Q78" s="24"/>
      <c r="R78" s="5"/>
      <c r="S78" s="5"/>
      <c r="T78" s="21"/>
      <c r="U78" s="22"/>
      <c r="V78" s="22"/>
      <c r="W78" s="22"/>
      <c r="X78" s="22"/>
      <c r="Y78" s="22"/>
      <c r="AA78" s="25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1:40" ht="12.75" customHeight="1" x14ac:dyDescent="0.2">
      <c r="A79" s="33" t="s">
        <v>72</v>
      </c>
      <c r="K79" s="266"/>
      <c r="L79" s="5"/>
      <c r="M79" s="5"/>
      <c r="O79" s="5"/>
      <c r="P79" s="73"/>
      <c r="Q79" s="24"/>
      <c r="R79" s="5"/>
      <c r="S79" s="5"/>
      <c r="T79" s="21"/>
      <c r="U79" s="22"/>
      <c r="V79" s="22"/>
      <c r="W79" s="22"/>
      <c r="X79" s="22"/>
      <c r="Y79" s="22"/>
      <c r="AA79" s="25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0" ht="12.75" customHeight="1" x14ac:dyDescent="0.2">
      <c r="K80" s="267">
        <f>SUM(K77)</f>
        <v>8</v>
      </c>
      <c r="L80" s="5">
        <f>K77/B69</f>
        <v>0.53333333333333333</v>
      </c>
      <c r="M80" s="5">
        <f>K80/B69</f>
        <v>0.53333333333333333</v>
      </c>
      <c r="N80" s="5">
        <f>M80-L80</f>
        <v>0</v>
      </c>
      <c r="O80" s="5"/>
      <c r="P80" s="6"/>
      <c r="Q80" s="6"/>
      <c r="R80" s="5"/>
      <c r="S80" s="5"/>
      <c r="T80" s="26" t="s">
        <v>24</v>
      </c>
      <c r="U80" s="24">
        <f t="shared" ref="U80:U82" si="10">Q19</f>
        <v>0.8571428571428571</v>
      </c>
      <c r="V80" s="24">
        <f t="shared" ref="V80:V81" si="11">Q34</f>
        <v>0.76470588235294112</v>
      </c>
      <c r="W80" s="3">
        <f>Q53</f>
        <v>0.75</v>
      </c>
      <c r="X80" s="3">
        <f>Q70</f>
        <v>0.6</v>
      </c>
      <c r="Y80" s="24"/>
      <c r="AA80" s="25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3" ht="12.75" customHeight="1" x14ac:dyDescent="0.3">
      <c r="A81" s="51" t="s">
        <v>79</v>
      </c>
      <c r="L81" s="5"/>
      <c r="M81" s="5"/>
      <c r="O81" s="5"/>
      <c r="R81" s="5"/>
      <c r="S81" s="5"/>
      <c r="T81" s="26" t="s">
        <v>25</v>
      </c>
      <c r="U81" s="24">
        <f t="shared" si="10"/>
        <v>0.79166666666666663</v>
      </c>
      <c r="V81" s="24">
        <f t="shared" si="11"/>
        <v>1</v>
      </c>
      <c r="W81" s="3"/>
      <c r="X81" s="3"/>
      <c r="AA81" s="25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3" ht="25.5" customHeight="1" x14ac:dyDescent="0.2">
      <c r="B82" s="324" t="s">
        <v>1</v>
      </c>
      <c r="C82" s="325"/>
      <c r="D82" s="325"/>
      <c r="E82" s="325"/>
      <c r="F82" s="325"/>
      <c r="G82" s="325"/>
      <c r="H82" s="325"/>
      <c r="I82" s="325"/>
      <c r="J82" s="325"/>
      <c r="L82" s="10" t="s">
        <v>2</v>
      </c>
      <c r="M82" s="10" t="s">
        <v>3</v>
      </c>
      <c r="N82" s="69" t="s">
        <v>4</v>
      </c>
      <c r="O82" s="10" t="s">
        <v>5</v>
      </c>
      <c r="P82" s="9" t="s">
        <v>6</v>
      </c>
      <c r="Q82" s="9" t="s">
        <v>7</v>
      </c>
      <c r="R82" s="5"/>
      <c r="S82" s="5"/>
      <c r="T82" s="26" t="s">
        <v>26</v>
      </c>
      <c r="U82" s="24">
        <f t="shared" si="10"/>
        <v>0.89473684210526316</v>
      </c>
      <c r="V82" s="24"/>
      <c r="W82" s="3"/>
      <c r="AA82" s="25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spans="1:43" ht="12.75" customHeight="1" x14ac:dyDescent="0.2">
      <c r="A83" s="70" t="s">
        <v>9</v>
      </c>
      <c r="B83" s="71">
        <v>1</v>
      </c>
      <c r="C83" s="71">
        <v>2</v>
      </c>
      <c r="D83" s="71">
        <v>3</v>
      </c>
      <c r="E83" s="71">
        <v>4</v>
      </c>
      <c r="F83" s="71">
        <v>5</v>
      </c>
      <c r="G83" s="71">
        <v>6</v>
      </c>
      <c r="H83" s="71">
        <v>7</v>
      </c>
      <c r="I83" s="71">
        <v>8</v>
      </c>
      <c r="J83" s="269">
        <v>9</v>
      </c>
      <c r="K83" s="268" t="s">
        <v>10</v>
      </c>
      <c r="L83" s="5"/>
      <c r="M83" s="5"/>
      <c r="O83" s="5"/>
      <c r="P83" s="6"/>
      <c r="Q83" s="6"/>
      <c r="R83" s="5"/>
      <c r="S83" s="5"/>
      <c r="T83" s="26"/>
      <c r="U83" s="24"/>
      <c r="V83" s="24"/>
      <c r="W83" s="3"/>
      <c r="AA83" s="25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1:43" ht="12.75" customHeight="1" x14ac:dyDescent="0.2">
      <c r="A84" s="33" t="s">
        <v>43</v>
      </c>
      <c r="B84" s="25">
        <v>18</v>
      </c>
      <c r="K84" s="266"/>
      <c r="L84" s="5"/>
      <c r="M84" s="5"/>
      <c r="O84" s="5"/>
      <c r="P84" s="20">
        <f>B84</f>
        <v>18</v>
      </c>
      <c r="Q84" s="6"/>
      <c r="R84" s="5"/>
      <c r="T84" s="26" t="s">
        <v>27</v>
      </c>
      <c r="U84" s="24"/>
      <c r="V84" s="24"/>
      <c r="W84" s="3"/>
      <c r="AD84" s="25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</row>
    <row r="85" spans="1:43" ht="12.75" customHeight="1" x14ac:dyDescent="0.2">
      <c r="A85" s="33" t="s">
        <v>48</v>
      </c>
      <c r="C85" s="25">
        <v>17</v>
      </c>
      <c r="K85" s="266"/>
      <c r="L85" s="5"/>
      <c r="M85" s="5"/>
      <c r="O85" s="5">
        <f>C85/B84</f>
        <v>0.94444444444444442</v>
      </c>
      <c r="P85" s="20">
        <v>17</v>
      </c>
      <c r="Q85" s="24">
        <f t="shared" ref="Q85:Q92" si="12">P85/P84</f>
        <v>0.94444444444444442</v>
      </c>
      <c r="R85" s="5">
        <f t="shared" ref="R85:R92" si="13">100%-Q85</f>
        <v>5.555555555555558E-2</v>
      </c>
      <c r="T85" s="26" t="s">
        <v>29</v>
      </c>
      <c r="U85" s="24"/>
      <c r="V85" s="24"/>
      <c r="Z85" s="25"/>
      <c r="AL85" s="3"/>
      <c r="AM85" s="3"/>
    </row>
    <row r="86" spans="1:43" ht="12.75" customHeight="1" x14ac:dyDescent="0.2">
      <c r="A86" s="33" t="s">
        <v>49</v>
      </c>
      <c r="D86" s="25">
        <v>17</v>
      </c>
      <c r="K86" s="266"/>
      <c r="L86" s="5"/>
      <c r="M86" s="5"/>
      <c r="O86" s="5">
        <f>D86/C85</f>
        <v>1</v>
      </c>
      <c r="P86" s="20">
        <v>17</v>
      </c>
      <c r="Q86" s="24">
        <f t="shared" si="12"/>
        <v>1</v>
      </c>
      <c r="R86" s="5">
        <f t="shared" si="13"/>
        <v>0</v>
      </c>
      <c r="T86" s="31" t="s">
        <v>30</v>
      </c>
      <c r="U86" s="24"/>
      <c r="V86" s="24"/>
      <c r="Z86" s="25"/>
      <c r="AL86" s="3"/>
      <c r="AM86" s="3"/>
    </row>
    <row r="87" spans="1:43" ht="12.75" customHeight="1" x14ac:dyDescent="0.2">
      <c r="A87" s="33" t="s">
        <v>50</v>
      </c>
      <c r="E87" s="25">
        <v>16</v>
      </c>
      <c r="K87" s="266"/>
      <c r="L87" s="5"/>
      <c r="M87" s="5"/>
      <c r="O87" s="5">
        <f>E87/D86</f>
        <v>0.94117647058823528</v>
      </c>
      <c r="P87" s="20">
        <v>17</v>
      </c>
      <c r="Q87" s="24">
        <f t="shared" si="12"/>
        <v>1</v>
      </c>
      <c r="R87" s="5">
        <f t="shared" si="13"/>
        <v>0</v>
      </c>
      <c r="T87" s="122"/>
      <c r="U87" s="24"/>
      <c r="V87" s="24"/>
      <c r="Z87" s="25"/>
      <c r="AL87" s="3"/>
      <c r="AM87" s="3"/>
    </row>
    <row r="88" spans="1:43" ht="12.75" customHeight="1" x14ac:dyDescent="0.2">
      <c r="A88" s="33" t="s">
        <v>51</v>
      </c>
      <c r="F88" s="25">
        <v>13</v>
      </c>
      <c r="K88" s="266"/>
      <c r="L88" s="5"/>
      <c r="M88" s="5"/>
      <c r="O88" s="5">
        <f>F88/E87</f>
        <v>0.8125</v>
      </c>
      <c r="P88" s="20">
        <v>16</v>
      </c>
      <c r="Q88" s="24">
        <f t="shared" si="12"/>
        <v>0.94117647058823528</v>
      </c>
      <c r="R88" s="5">
        <f t="shared" si="13"/>
        <v>5.8823529411764719E-2</v>
      </c>
      <c r="T88" s="122"/>
      <c r="U88" s="24"/>
      <c r="V88" s="24"/>
      <c r="Z88" s="25"/>
      <c r="AL88" s="3"/>
      <c r="AM88" s="3"/>
    </row>
    <row r="89" spans="1:43" ht="12.75" customHeight="1" x14ac:dyDescent="0.2">
      <c r="A89" s="33" t="s">
        <v>52</v>
      </c>
      <c r="G89" s="25">
        <v>12</v>
      </c>
      <c r="K89" s="266"/>
      <c r="L89" s="5"/>
      <c r="M89" s="5"/>
      <c r="O89" s="5">
        <f>G89/F88</f>
        <v>0.92307692307692313</v>
      </c>
      <c r="P89" s="20">
        <v>16</v>
      </c>
      <c r="Q89" s="24">
        <f t="shared" si="12"/>
        <v>1</v>
      </c>
      <c r="R89" s="5">
        <f t="shared" si="13"/>
        <v>0</v>
      </c>
      <c r="T89" s="122"/>
      <c r="U89" s="24"/>
      <c r="V89" s="24"/>
      <c r="Z89" s="25"/>
      <c r="AL89" s="3"/>
      <c r="AM89" s="3"/>
    </row>
    <row r="90" spans="1:43" ht="12.75" customHeight="1" x14ac:dyDescent="0.2">
      <c r="A90" s="33" t="s">
        <v>53</v>
      </c>
      <c r="H90" s="25">
        <v>12</v>
      </c>
      <c r="K90" s="266"/>
      <c r="L90" s="5"/>
      <c r="M90" s="5"/>
      <c r="O90" s="5">
        <f>H90/G89</f>
        <v>1</v>
      </c>
      <c r="P90" s="20">
        <v>15</v>
      </c>
      <c r="Q90" s="24">
        <f t="shared" si="12"/>
        <v>0.9375</v>
      </c>
      <c r="R90" s="5">
        <f t="shared" si="13"/>
        <v>6.25E-2</v>
      </c>
      <c r="T90" s="122"/>
      <c r="U90" s="24"/>
      <c r="V90" s="24"/>
      <c r="Z90" s="25"/>
      <c r="AL90" s="3"/>
      <c r="AM90" s="3"/>
    </row>
    <row r="91" spans="1:43" ht="12.75" customHeight="1" x14ac:dyDescent="0.2">
      <c r="A91" s="33" t="s">
        <v>64</v>
      </c>
      <c r="I91" s="25">
        <v>12</v>
      </c>
      <c r="K91" s="266"/>
      <c r="L91" s="5"/>
      <c r="M91" s="5"/>
      <c r="O91" s="5">
        <f>I91/H90</f>
        <v>1</v>
      </c>
      <c r="P91" s="20">
        <v>14</v>
      </c>
      <c r="Q91" s="24">
        <f t="shared" si="12"/>
        <v>0.93333333333333335</v>
      </c>
      <c r="R91" s="5">
        <f t="shared" si="13"/>
        <v>6.6666666666666652E-2</v>
      </c>
      <c r="T91" s="122"/>
      <c r="U91" s="24"/>
      <c r="V91" s="24"/>
      <c r="Z91" s="25"/>
      <c r="AL91" s="3"/>
      <c r="AM91" s="3"/>
    </row>
    <row r="92" spans="1:43" ht="12.75" customHeight="1" x14ac:dyDescent="0.2">
      <c r="A92" s="33" t="s">
        <v>66</v>
      </c>
      <c r="J92" s="217">
        <v>12</v>
      </c>
      <c r="K92" s="266">
        <v>5</v>
      </c>
      <c r="L92" s="5"/>
      <c r="M92" s="5"/>
      <c r="O92" s="5">
        <f>J92/I91</f>
        <v>1</v>
      </c>
      <c r="P92" s="20">
        <v>14</v>
      </c>
      <c r="Q92" s="24">
        <f t="shared" si="12"/>
        <v>1</v>
      </c>
      <c r="R92" s="5">
        <f t="shared" si="13"/>
        <v>0</v>
      </c>
      <c r="T92" s="122"/>
      <c r="U92" s="24"/>
      <c r="V92" s="24"/>
      <c r="Z92" s="25"/>
      <c r="AL92" s="3"/>
      <c r="AM92" s="3"/>
    </row>
    <row r="93" spans="1:43" ht="12.75" customHeight="1" x14ac:dyDescent="0.2">
      <c r="A93" s="33" t="s">
        <v>71</v>
      </c>
      <c r="J93" s="217">
        <v>6</v>
      </c>
      <c r="K93" s="266">
        <v>1</v>
      </c>
      <c r="L93" s="5"/>
      <c r="M93" s="5"/>
      <c r="O93" s="5"/>
      <c r="P93" s="20">
        <v>8</v>
      </c>
      <c r="Q93" s="24"/>
      <c r="R93" s="5"/>
      <c r="T93" s="122"/>
      <c r="U93" s="24"/>
      <c r="V93" s="24"/>
      <c r="Z93" s="25"/>
      <c r="AL93" s="3"/>
      <c r="AM93" s="3"/>
    </row>
    <row r="94" spans="1:43" ht="12.75" customHeight="1" x14ac:dyDescent="0.2">
      <c r="A94" s="33" t="s">
        <v>72</v>
      </c>
      <c r="J94" s="217">
        <v>3</v>
      </c>
      <c r="K94" s="266">
        <v>1</v>
      </c>
      <c r="L94" s="5"/>
      <c r="M94" s="5"/>
      <c r="O94" s="5"/>
      <c r="P94" s="20">
        <v>3</v>
      </c>
      <c r="Q94" s="24"/>
      <c r="R94" s="5"/>
      <c r="T94" s="122"/>
      <c r="U94" s="24"/>
      <c r="V94" s="24"/>
      <c r="Z94" s="25"/>
      <c r="AL94" s="3"/>
      <c r="AM94" s="3"/>
    </row>
    <row r="95" spans="1:43" ht="12.75" customHeight="1" x14ac:dyDescent="0.2">
      <c r="A95" s="33" t="s">
        <v>75</v>
      </c>
      <c r="J95" s="217">
        <v>2</v>
      </c>
      <c r="K95" s="266">
        <v>1</v>
      </c>
      <c r="L95" s="5"/>
      <c r="M95" s="5"/>
      <c r="O95" s="5"/>
      <c r="P95" s="20">
        <v>2</v>
      </c>
      <c r="Q95" s="24"/>
      <c r="R95" s="5"/>
      <c r="T95" s="122"/>
      <c r="U95" s="24"/>
      <c r="V95" s="24"/>
      <c r="Z95" s="25"/>
      <c r="AL95" s="3"/>
      <c r="AM95" s="3"/>
    </row>
    <row r="96" spans="1:43" ht="12.75" customHeight="1" x14ac:dyDescent="0.2">
      <c r="A96" s="33" t="s">
        <v>83</v>
      </c>
      <c r="J96" s="217">
        <v>1</v>
      </c>
      <c r="K96" s="266"/>
      <c r="L96" s="5"/>
      <c r="M96" s="5"/>
      <c r="O96" s="5"/>
      <c r="P96" s="20">
        <v>1</v>
      </c>
      <c r="Q96" s="24"/>
      <c r="R96" s="5"/>
      <c r="T96" s="122"/>
      <c r="U96" s="24"/>
      <c r="V96" s="24"/>
      <c r="Z96" s="25"/>
      <c r="AL96" s="3"/>
      <c r="AM96" s="3"/>
    </row>
    <row r="97" spans="1:39" ht="12.75" customHeight="1" x14ac:dyDescent="0.2">
      <c r="K97" s="267">
        <f>SUM(K92:K95)</f>
        <v>8</v>
      </c>
      <c r="L97" s="5">
        <f>K92/B84</f>
        <v>0.27777777777777779</v>
      </c>
      <c r="M97" s="5">
        <f>K97/B84</f>
        <v>0.44444444444444442</v>
      </c>
      <c r="N97" s="5">
        <f>M97-L97</f>
        <v>0.16666666666666663</v>
      </c>
      <c r="O97" s="5"/>
      <c r="P97" s="6"/>
      <c r="Q97" s="6"/>
      <c r="R97" s="5"/>
      <c r="T97" s="122" t="s">
        <v>31</v>
      </c>
      <c r="U97" s="24"/>
      <c r="V97" s="24"/>
      <c r="Z97" s="25"/>
      <c r="AL97" s="3"/>
      <c r="AM97" s="3"/>
    </row>
    <row r="98" spans="1:39" ht="12.75" customHeight="1" x14ac:dyDescent="0.3">
      <c r="A98" s="51" t="s">
        <v>85</v>
      </c>
      <c r="L98" s="5"/>
      <c r="M98" s="5"/>
      <c r="O98" s="5"/>
      <c r="R98" s="5"/>
      <c r="T98" s="31" t="s">
        <v>32</v>
      </c>
      <c r="U98" s="24"/>
      <c r="V98" s="24"/>
      <c r="Z98" s="25"/>
      <c r="AL98" s="3"/>
      <c r="AM98" s="3"/>
    </row>
    <row r="99" spans="1:39" ht="25.5" customHeight="1" x14ac:dyDescent="0.2">
      <c r="B99" s="324" t="s">
        <v>1</v>
      </c>
      <c r="C99" s="325"/>
      <c r="D99" s="325"/>
      <c r="E99" s="325"/>
      <c r="F99" s="325"/>
      <c r="G99" s="325"/>
      <c r="H99" s="325"/>
      <c r="I99" s="325"/>
      <c r="J99" s="325"/>
      <c r="L99" s="10" t="s">
        <v>2</v>
      </c>
      <c r="M99" s="10" t="s">
        <v>3</v>
      </c>
      <c r="N99" s="69" t="s">
        <v>4</v>
      </c>
      <c r="O99" s="10" t="s">
        <v>5</v>
      </c>
      <c r="P99" s="9" t="s">
        <v>6</v>
      </c>
      <c r="Q99" s="9" t="s">
        <v>7</v>
      </c>
      <c r="R99" s="5"/>
      <c r="Z99" s="25"/>
      <c r="AL99" s="3"/>
      <c r="AM99" s="3"/>
    </row>
    <row r="100" spans="1:39" ht="12.75" customHeight="1" x14ac:dyDescent="0.2">
      <c r="A100" s="70" t="s">
        <v>9</v>
      </c>
      <c r="B100" s="71">
        <v>1</v>
      </c>
      <c r="C100" s="71">
        <v>2</v>
      </c>
      <c r="D100" s="71">
        <v>3</v>
      </c>
      <c r="E100" s="71">
        <v>4</v>
      </c>
      <c r="F100" s="71">
        <v>5</v>
      </c>
      <c r="G100" s="71">
        <v>6</v>
      </c>
      <c r="H100" s="71">
        <v>7</v>
      </c>
      <c r="I100" s="71">
        <v>8</v>
      </c>
      <c r="J100" s="269">
        <v>9</v>
      </c>
      <c r="K100" s="268" t="s">
        <v>10</v>
      </c>
      <c r="L100" s="5"/>
      <c r="M100" s="5"/>
      <c r="O100" s="5"/>
      <c r="P100" s="6"/>
      <c r="Q100" s="6"/>
      <c r="R100" s="5"/>
      <c r="Z100" s="25"/>
      <c r="AL100" s="3"/>
      <c r="AM100" s="3"/>
    </row>
    <row r="101" spans="1:39" ht="12.75" customHeight="1" x14ac:dyDescent="0.2">
      <c r="A101" s="33" t="s">
        <v>48</v>
      </c>
      <c r="B101" s="25">
        <v>8</v>
      </c>
      <c r="K101" s="266"/>
      <c r="L101" s="5"/>
      <c r="M101" s="5"/>
      <c r="O101" s="5"/>
      <c r="P101" s="20">
        <f>B101</f>
        <v>8</v>
      </c>
      <c r="Q101" s="6"/>
      <c r="R101" s="5"/>
      <c r="Z101" s="25"/>
      <c r="AL101" s="3"/>
      <c r="AM101" s="3"/>
    </row>
    <row r="102" spans="1:39" ht="12.75" customHeight="1" x14ac:dyDescent="0.2">
      <c r="A102" s="33" t="s">
        <v>49</v>
      </c>
      <c r="C102" s="25">
        <v>7</v>
      </c>
      <c r="K102" s="266"/>
      <c r="L102" s="5"/>
      <c r="M102" s="5"/>
      <c r="N102" s="5"/>
      <c r="O102" s="5">
        <f>C102/B101</f>
        <v>0.875</v>
      </c>
      <c r="P102" s="73">
        <v>7</v>
      </c>
      <c r="Q102" s="24">
        <f t="shared" ref="Q102:Q109" si="14">P102/P101</f>
        <v>0.875</v>
      </c>
      <c r="R102" s="5">
        <f t="shared" ref="R102:R109" si="15">100%-Q102</f>
        <v>0.125</v>
      </c>
      <c r="Z102" s="25"/>
      <c r="AL102" s="3"/>
      <c r="AM102" s="3"/>
    </row>
    <row r="103" spans="1:39" ht="12.75" customHeight="1" x14ac:dyDescent="0.2">
      <c r="A103" s="33" t="s">
        <v>50</v>
      </c>
      <c r="D103" s="25">
        <v>6</v>
      </c>
      <c r="K103" s="266"/>
      <c r="L103" s="5"/>
      <c r="M103" s="5"/>
      <c r="O103" s="5">
        <f>D103/C102</f>
        <v>0.8571428571428571</v>
      </c>
      <c r="P103" s="73">
        <v>6</v>
      </c>
      <c r="Q103" s="24">
        <f t="shared" si="14"/>
        <v>0.8571428571428571</v>
      </c>
      <c r="R103" s="5">
        <f t="shared" si="15"/>
        <v>0.1428571428571429</v>
      </c>
      <c r="U103" s="24"/>
      <c r="V103" s="24"/>
      <c r="Z103" s="25"/>
      <c r="AL103" s="3"/>
      <c r="AM103" s="3"/>
    </row>
    <row r="104" spans="1:39" ht="12.75" customHeight="1" x14ac:dyDescent="0.2">
      <c r="A104" s="33" t="s">
        <v>51</v>
      </c>
      <c r="E104" s="25">
        <v>4</v>
      </c>
      <c r="K104" s="266"/>
      <c r="L104" s="5"/>
      <c r="M104" s="5"/>
      <c r="O104" s="5">
        <f>E104/D103</f>
        <v>0.66666666666666663</v>
      </c>
      <c r="P104" s="73">
        <v>4</v>
      </c>
      <c r="Q104" s="24">
        <f t="shared" si="14"/>
        <v>0.66666666666666663</v>
      </c>
      <c r="R104" s="5">
        <f t="shared" si="15"/>
        <v>0.33333333333333337</v>
      </c>
      <c r="U104" s="24"/>
      <c r="V104" s="24"/>
      <c r="Z104" s="25"/>
      <c r="AL104" s="3"/>
      <c r="AM104" s="3"/>
    </row>
    <row r="105" spans="1:39" ht="12.75" customHeight="1" x14ac:dyDescent="0.2">
      <c r="A105" s="33" t="s">
        <v>52</v>
      </c>
      <c r="F105" s="25">
        <v>4</v>
      </c>
      <c r="K105" s="266"/>
      <c r="L105" s="5"/>
      <c r="M105" s="5"/>
      <c r="O105" s="5">
        <f>F105/E104</f>
        <v>1</v>
      </c>
      <c r="P105" s="73">
        <v>4</v>
      </c>
      <c r="Q105" s="24">
        <f t="shared" si="14"/>
        <v>1</v>
      </c>
      <c r="R105" s="5">
        <f t="shared" si="15"/>
        <v>0</v>
      </c>
      <c r="U105" s="24"/>
      <c r="V105" s="24"/>
      <c r="Z105" s="25"/>
      <c r="AL105" s="3"/>
      <c r="AM105" s="3"/>
    </row>
    <row r="106" spans="1:39" ht="12.75" customHeight="1" x14ac:dyDescent="0.2">
      <c r="A106" s="33" t="s">
        <v>53</v>
      </c>
      <c r="G106" s="25">
        <v>4</v>
      </c>
      <c r="K106" s="266"/>
      <c r="L106" s="5"/>
      <c r="M106" s="5"/>
      <c r="O106" s="5">
        <f>G106/F105</f>
        <v>1</v>
      </c>
      <c r="P106" s="73">
        <v>5</v>
      </c>
      <c r="Q106" s="24">
        <f t="shared" si="14"/>
        <v>1.25</v>
      </c>
      <c r="R106" s="5">
        <f t="shared" si="15"/>
        <v>-0.25</v>
      </c>
      <c r="U106" s="24"/>
      <c r="V106" s="24"/>
      <c r="Z106" s="25"/>
      <c r="AL106" s="3"/>
      <c r="AM106" s="3"/>
    </row>
    <row r="107" spans="1:39" ht="12.75" customHeight="1" x14ac:dyDescent="0.2">
      <c r="A107" s="33" t="s">
        <v>64</v>
      </c>
      <c r="H107" s="25">
        <v>4</v>
      </c>
      <c r="K107" s="266"/>
      <c r="L107" s="5"/>
      <c r="M107" s="5"/>
      <c r="O107" s="5">
        <f>H107/G106</f>
        <v>1</v>
      </c>
      <c r="P107" s="73">
        <v>4</v>
      </c>
      <c r="Q107" s="24">
        <f t="shared" si="14"/>
        <v>0.8</v>
      </c>
      <c r="R107" s="5">
        <f t="shared" si="15"/>
        <v>0.19999999999999996</v>
      </c>
      <c r="U107" s="24"/>
      <c r="V107" s="24"/>
      <c r="Z107" s="25"/>
      <c r="AL107" s="3"/>
      <c r="AM107" s="3"/>
    </row>
    <row r="108" spans="1:39" ht="12.75" customHeight="1" x14ac:dyDescent="0.2">
      <c r="A108" s="33" t="s">
        <v>66</v>
      </c>
      <c r="I108" s="25">
        <v>4</v>
      </c>
      <c r="K108" s="266"/>
      <c r="L108" s="5"/>
      <c r="M108" s="5"/>
      <c r="O108" s="5">
        <f>I108/H107</f>
        <v>1</v>
      </c>
      <c r="P108" s="73">
        <v>4</v>
      </c>
      <c r="Q108" s="24">
        <f t="shared" si="14"/>
        <v>1</v>
      </c>
      <c r="R108" s="5">
        <f t="shared" si="15"/>
        <v>0</v>
      </c>
      <c r="U108" s="24"/>
      <c r="V108" s="24"/>
      <c r="Z108" s="25"/>
      <c r="AL108" s="3"/>
      <c r="AM108" s="3"/>
    </row>
    <row r="109" spans="1:39" ht="12.75" customHeight="1" x14ac:dyDescent="0.2">
      <c r="A109" s="33" t="s">
        <v>71</v>
      </c>
      <c r="J109" s="217">
        <v>3</v>
      </c>
      <c r="K109" s="266">
        <v>2</v>
      </c>
      <c r="L109" s="5"/>
      <c r="M109" s="5"/>
      <c r="O109" s="5">
        <f>J109/I108</f>
        <v>0.75</v>
      </c>
      <c r="P109" s="73">
        <v>4</v>
      </c>
      <c r="Q109" s="24">
        <f t="shared" si="14"/>
        <v>1</v>
      </c>
      <c r="R109" s="5">
        <f t="shared" si="15"/>
        <v>0</v>
      </c>
      <c r="T109" s="25" t="s">
        <v>80</v>
      </c>
      <c r="U109" s="25">
        <v>2</v>
      </c>
      <c r="V109" s="25">
        <f>SUM(K109:K111)</f>
        <v>2</v>
      </c>
      <c r="W109" s="25" t="s">
        <v>10</v>
      </c>
      <c r="Z109" s="25"/>
      <c r="AL109" s="3"/>
      <c r="AM109" s="3"/>
    </row>
    <row r="110" spans="1:39" ht="12.75" customHeight="1" x14ac:dyDescent="0.2">
      <c r="A110" s="33" t="s">
        <v>72</v>
      </c>
      <c r="J110" s="217">
        <v>2</v>
      </c>
      <c r="K110" s="266"/>
      <c r="L110" s="5"/>
      <c r="M110" s="5"/>
      <c r="O110" s="5"/>
      <c r="P110" s="73">
        <v>2</v>
      </c>
      <c r="Q110" s="24"/>
      <c r="R110" s="5"/>
      <c r="T110" s="25" t="s">
        <v>81</v>
      </c>
      <c r="U110" s="24">
        <f>U109/B101</f>
        <v>0.25</v>
      </c>
      <c r="V110" s="24">
        <f>U109/V109</f>
        <v>1</v>
      </c>
      <c r="W110" s="25" t="s">
        <v>82</v>
      </c>
      <c r="Z110" s="25"/>
      <c r="AL110" s="3"/>
      <c r="AM110" s="3"/>
    </row>
    <row r="111" spans="1:39" ht="12.75" customHeight="1" x14ac:dyDescent="0.2">
      <c r="A111" s="33" t="s">
        <v>75</v>
      </c>
      <c r="K111" s="266"/>
      <c r="L111" s="5"/>
      <c r="M111" s="5"/>
      <c r="O111" s="5"/>
      <c r="P111" s="73"/>
      <c r="Q111" s="24"/>
      <c r="R111" s="5"/>
      <c r="U111" s="24"/>
      <c r="V111" s="24"/>
      <c r="Z111" s="25"/>
      <c r="AL111" s="3"/>
      <c r="AM111" s="3"/>
    </row>
    <row r="112" spans="1:39" ht="12.75" customHeight="1" x14ac:dyDescent="0.2">
      <c r="A112" s="33" t="s">
        <v>77</v>
      </c>
      <c r="J112" s="217">
        <v>1</v>
      </c>
      <c r="K112" s="266"/>
      <c r="L112" s="5"/>
      <c r="M112" s="5"/>
      <c r="O112" s="5"/>
      <c r="P112" s="73">
        <v>1</v>
      </c>
      <c r="Q112" s="24"/>
      <c r="R112" s="5"/>
      <c r="U112" s="24"/>
      <c r="V112" s="24"/>
      <c r="Z112" s="25"/>
      <c r="AL112" s="3"/>
      <c r="AM112" s="3"/>
    </row>
    <row r="113" spans="1:39" ht="12.75" customHeight="1" x14ac:dyDescent="0.2">
      <c r="A113" s="33"/>
      <c r="K113" s="266"/>
      <c r="L113" s="5"/>
      <c r="M113" s="5"/>
      <c r="O113" s="5"/>
      <c r="P113" s="73"/>
      <c r="Q113" s="24"/>
      <c r="R113" s="5"/>
      <c r="U113" s="24"/>
      <c r="V113" s="24"/>
      <c r="Z113" s="25"/>
      <c r="AL113" s="3"/>
      <c r="AM113" s="3"/>
    </row>
    <row r="114" spans="1:39" ht="12.75" customHeight="1" x14ac:dyDescent="0.2">
      <c r="K114" s="267">
        <f>SUM(K109)</f>
        <v>2</v>
      </c>
      <c r="L114" s="5">
        <f>K109/B101</f>
        <v>0.25</v>
      </c>
      <c r="M114" s="5">
        <f>K114/B101</f>
        <v>0.25</v>
      </c>
      <c r="N114" s="5">
        <f>M114-L114</f>
        <v>0</v>
      </c>
      <c r="O114" s="5"/>
      <c r="P114" s="6"/>
      <c r="Q114" s="6"/>
      <c r="R114" s="5"/>
      <c r="T114" s="33"/>
      <c r="U114" s="27"/>
      <c r="V114" s="27"/>
      <c r="Z114" s="25"/>
      <c r="AL114" s="3"/>
      <c r="AM114" s="3"/>
    </row>
    <row r="115" spans="1:39" ht="12.75" customHeight="1" x14ac:dyDescent="0.3">
      <c r="A115" s="51" t="s">
        <v>86</v>
      </c>
      <c r="L115" s="5"/>
      <c r="M115" s="5"/>
      <c r="O115" s="5"/>
      <c r="R115" s="5"/>
      <c r="T115" s="33"/>
      <c r="U115" s="34"/>
      <c r="V115" s="34"/>
      <c r="Z115" s="25"/>
      <c r="AL115" s="3"/>
      <c r="AM115" s="3"/>
    </row>
    <row r="116" spans="1:39" ht="25.5" customHeight="1" x14ac:dyDescent="0.2">
      <c r="B116" s="324" t="s">
        <v>1</v>
      </c>
      <c r="C116" s="325"/>
      <c r="D116" s="325"/>
      <c r="E116" s="325"/>
      <c r="F116" s="325"/>
      <c r="G116" s="325"/>
      <c r="H116" s="325"/>
      <c r="I116" s="325"/>
      <c r="J116" s="325"/>
      <c r="L116" s="10" t="s">
        <v>2</v>
      </c>
      <c r="M116" s="10" t="s">
        <v>3</v>
      </c>
      <c r="N116" s="69" t="s">
        <v>4</v>
      </c>
      <c r="O116" s="10" t="s">
        <v>5</v>
      </c>
      <c r="P116" s="9" t="s">
        <v>6</v>
      </c>
      <c r="Q116" s="9" t="s">
        <v>7</v>
      </c>
      <c r="R116" s="5"/>
      <c r="T116" s="33"/>
      <c r="U116" s="34"/>
      <c r="V116" s="34"/>
      <c r="Z116" s="25"/>
      <c r="AL116" s="3"/>
      <c r="AM116" s="3"/>
    </row>
    <row r="117" spans="1:39" ht="12.75" customHeight="1" x14ac:dyDescent="0.2">
      <c r="A117" s="70" t="s">
        <v>9</v>
      </c>
      <c r="B117" s="71">
        <v>1</v>
      </c>
      <c r="C117" s="71">
        <v>2</v>
      </c>
      <c r="D117" s="71">
        <v>3</v>
      </c>
      <c r="E117" s="71">
        <v>4</v>
      </c>
      <c r="F117" s="71">
        <v>5</v>
      </c>
      <c r="G117" s="71">
        <v>6</v>
      </c>
      <c r="H117" s="71">
        <v>7</v>
      </c>
      <c r="I117" s="71">
        <v>8</v>
      </c>
      <c r="J117" s="269">
        <v>9</v>
      </c>
      <c r="K117" s="268" t="s">
        <v>10</v>
      </c>
      <c r="L117" s="5"/>
      <c r="M117" s="5"/>
      <c r="O117" s="5"/>
      <c r="P117" s="6"/>
      <c r="Q117" s="6"/>
      <c r="R117" s="5"/>
      <c r="T117" s="33"/>
      <c r="U117" s="34"/>
      <c r="V117" s="34"/>
      <c r="Z117" s="25"/>
      <c r="AL117" s="3"/>
      <c r="AM117" s="3"/>
    </row>
    <row r="118" spans="1:39" ht="12.75" customHeight="1" x14ac:dyDescent="0.2">
      <c r="A118" s="33" t="s">
        <v>49</v>
      </c>
      <c r="B118" s="25">
        <v>25</v>
      </c>
      <c r="K118" s="266"/>
      <c r="L118" s="5"/>
      <c r="M118" s="5"/>
      <c r="O118" s="5"/>
      <c r="P118" s="20">
        <f>B118</f>
        <v>25</v>
      </c>
      <c r="Q118" s="6"/>
      <c r="R118" s="5"/>
      <c r="T118" s="25"/>
      <c r="U118" s="3"/>
      <c r="V118" s="3"/>
      <c r="Z118" s="25"/>
      <c r="AL118" s="3"/>
      <c r="AM118" s="3"/>
    </row>
    <row r="119" spans="1:39" ht="12.75" customHeight="1" x14ac:dyDescent="0.2">
      <c r="A119" s="33" t="s">
        <v>50</v>
      </c>
      <c r="C119" s="25">
        <v>23</v>
      </c>
      <c r="K119" s="266"/>
      <c r="L119" s="5"/>
      <c r="M119" s="5"/>
      <c r="N119" s="5"/>
      <c r="O119" s="5">
        <f>C119/B118</f>
        <v>0.92</v>
      </c>
      <c r="P119" s="73">
        <v>23</v>
      </c>
      <c r="Q119" s="24">
        <f t="shared" ref="Q119:Q126" si="16">P119/P118</f>
        <v>0.92</v>
      </c>
      <c r="R119" s="5">
        <f t="shared" ref="R119:R126" si="17">100%-Q119</f>
        <v>7.999999999999996E-2</v>
      </c>
      <c r="U119" s="3"/>
      <c r="V119" s="3"/>
      <c r="Z119" s="25"/>
      <c r="AL119" s="3"/>
      <c r="AM119" s="3"/>
    </row>
    <row r="120" spans="1:39" ht="12.75" customHeight="1" x14ac:dyDescent="0.2">
      <c r="A120" s="33" t="s">
        <v>51</v>
      </c>
      <c r="D120" s="25">
        <v>23</v>
      </c>
      <c r="K120" s="266"/>
      <c r="L120" s="5"/>
      <c r="M120" s="5"/>
      <c r="O120" s="5">
        <f>D120/C119</f>
        <v>1</v>
      </c>
      <c r="P120" s="73">
        <v>23</v>
      </c>
      <c r="Q120" s="24">
        <f t="shared" si="16"/>
        <v>1</v>
      </c>
      <c r="R120" s="5">
        <f t="shared" si="17"/>
        <v>0</v>
      </c>
      <c r="U120" s="3"/>
      <c r="V120" s="3"/>
      <c r="Z120" s="25"/>
      <c r="AL120" s="3"/>
      <c r="AM120" s="3"/>
    </row>
    <row r="121" spans="1:39" ht="12.75" customHeight="1" x14ac:dyDescent="0.2">
      <c r="A121" s="33" t="s">
        <v>52</v>
      </c>
      <c r="E121" s="25">
        <v>18</v>
      </c>
      <c r="K121" s="266"/>
      <c r="L121" s="5"/>
      <c r="M121" s="5"/>
      <c r="O121" s="5">
        <f>E121/D120</f>
        <v>0.78260869565217395</v>
      </c>
      <c r="P121" s="73">
        <v>22</v>
      </c>
      <c r="Q121" s="24">
        <f t="shared" si="16"/>
        <v>0.95652173913043481</v>
      </c>
      <c r="R121" s="5">
        <f t="shared" si="17"/>
        <v>4.3478260869565188E-2</v>
      </c>
      <c r="T121" s="46"/>
      <c r="U121" s="11"/>
      <c r="V121" s="11"/>
      <c r="Z121" s="25"/>
      <c r="AL121" s="3"/>
      <c r="AM121" s="3"/>
    </row>
    <row r="122" spans="1:39" ht="12.75" customHeight="1" x14ac:dyDescent="0.2">
      <c r="A122" s="33" t="s">
        <v>53</v>
      </c>
      <c r="F122" s="25">
        <v>17</v>
      </c>
      <c r="K122" s="266"/>
      <c r="L122" s="5"/>
      <c r="M122" s="5"/>
      <c r="O122" s="5">
        <f>F122/E121</f>
        <v>0.94444444444444442</v>
      </c>
      <c r="P122" s="73">
        <v>21</v>
      </c>
      <c r="Q122" s="24">
        <f t="shared" si="16"/>
        <v>0.95454545454545459</v>
      </c>
      <c r="R122" s="5">
        <f t="shared" si="17"/>
        <v>4.5454545454545414E-2</v>
      </c>
      <c r="T122" s="46"/>
      <c r="U122" s="11"/>
      <c r="V122" s="11"/>
      <c r="Z122" s="25"/>
      <c r="AL122" s="3"/>
      <c r="AM122" s="3"/>
    </row>
    <row r="123" spans="1:39" ht="12.75" customHeight="1" x14ac:dyDescent="0.2">
      <c r="A123" s="33" t="s">
        <v>64</v>
      </c>
      <c r="G123" s="25">
        <v>16</v>
      </c>
      <c r="K123" s="266"/>
      <c r="L123" s="5"/>
      <c r="M123" s="5"/>
      <c r="O123" s="5">
        <f>G123/F122</f>
        <v>0.94117647058823528</v>
      </c>
      <c r="P123" s="73">
        <v>20</v>
      </c>
      <c r="Q123" s="24">
        <f t="shared" si="16"/>
        <v>0.95238095238095233</v>
      </c>
      <c r="R123" s="5">
        <f t="shared" si="17"/>
        <v>4.7619047619047672E-2</v>
      </c>
      <c r="T123" s="46"/>
      <c r="U123" s="11"/>
      <c r="V123" s="11"/>
      <c r="Z123" s="25"/>
      <c r="AL123" s="3"/>
      <c r="AM123" s="3"/>
    </row>
    <row r="124" spans="1:39" ht="12.75" customHeight="1" x14ac:dyDescent="0.2">
      <c r="A124" s="33" t="s">
        <v>66</v>
      </c>
      <c r="H124" s="25">
        <v>16</v>
      </c>
      <c r="K124" s="266"/>
      <c r="L124" s="5"/>
      <c r="M124" s="5"/>
      <c r="O124" s="5">
        <f>H124/G123</f>
        <v>1</v>
      </c>
      <c r="P124" s="73">
        <v>19</v>
      </c>
      <c r="Q124" s="24">
        <f t="shared" si="16"/>
        <v>0.95</v>
      </c>
      <c r="R124" s="5">
        <f t="shared" si="17"/>
        <v>5.0000000000000044E-2</v>
      </c>
      <c r="T124" s="46"/>
      <c r="U124" s="11"/>
      <c r="V124" s="11"/>
      <c r="Z124" s="25"/>
      <c r="AL124" s="3"/>
      <c r="AM124" s="3"/>
    </row>
    <row r="125" spans="1:39" ht="12.75" customHeight="1" x14ac:dyDescent="0.2">
      <c r="A125" s="33" t="s">
        <v>71</v>
      </c>
      <c r="I125" s="25">
        <v>15</v>
      </c>
      <c r="K125" s="266"/>
      <c r="L125" s="5"/>
      <c r="M125" s="5"/>
      <c r="O125" s="5">
        <f>I125/H124</f>
        <v>0.9375</v>
      </c>
      <c r="P125" s="73">
        <v>18</v>
      </c>
      <c r="Q125" s="24">
        <f t="shared" si="16"/>
        <v>0.94736842105263153</v>
      </c>
      <c r="R125" s="5">
        <f t="shared" si="17"/>
        <v>5.2631578947368474E-2</v>
      </c>
      <c r="T125" s="46"/>
      <c r="U125" s="11"/>
      <c r="V125" s="11"/>
      <c r="Z125" s="25"/>
      <c r="AL125" s="3"/>
      <c r="AM125" s="3"/>
    </row>
    <row r="126" spans="1:39" ht="12.75" customHeight="1" x14ac:dyDescent="0.2">
      <c r="A126" s="33" t="s">
        <v>72</v>
      </c>
      <c r="J126" s="217">
        <v>14</v>
      </c>
      <c r="K126" s="266">
        <v>8</v>
      </c>
      <c r="L126" s="5"/>
      <c r="M126" s="5"/>
      <c r="O126" s="5">
        <f>J126/I125</f>
        <v>0.93333333333333335</v>
      </c>
      <c r="P126" s="73">
        <v>18</v>
      </c>
      <c r="Q126" s="24">
        <f t="shared" si="16"/>
        <v>1</v>
      </c>
      <c r="R126" s="5">
        <f t="shared" si="17"/>
        <v>0</v>
      </c>
      <c r="T126" s="25" t="s">
        <v>80</v>
      </c>
      <c r="U126" s="25">
        <v>13</v>
      </c>
      <c r="V126" s="25">
        <f>SUM(K126:K128)</f>
        <v>13</v>
      </c>
      <c r="W126" s="25" t="s">
        <v>10</v>
      </c>
      <c r="Z126" s="25"/>
      <c r="AL126" s="3"/>
      <c r="AM126" s="3"/>
    </row>
    <row r="127" spans="1:39" ht="12.75" customHeight="1" x14ac:dyDescent="0.2">
      <c r="A127" s="33" t="s">
        <v>75</v>
      </c>
      <c r="J127" s="217">
        <v>6</v>
      </c>
      <c r="K127" s="266">
        <v>4</v>
      </c>
      <c r="L127" s="5"/>
      <c r="M127" s="5"/>
      <c r="O127" s="5"/>
      <c r="P127" s="73">
        <v>8</v>
      </c>
      <c r="Q127" s="24"/>
      <c r="R127" s="5"/>
      <c r="T127" s="25" t="s">
        <v>81</v>
      </c>
      <c r="U127" s="24">
        <f>U126/B118</f>
        <v>0.52</v>
      </c>
      <c r="V127" s="24">
        <f>U126/V126</f>
        <v>1</v>
      </c>
      <c r="W127" s="25" t="s">
        <v>82</v>
      </c>
      <c r="Z127" s="25"/>
      <c r="AL127" s="3"/>
      <c r="AM127" s="3"/>
    </row>
    <row r="128" spans="1:39" ht="12.75" customHeight="1" x14ac:dyDescent="0.2">
      <c r="A128" s="33" t="s">
        <v>77</v>
      </c>
      <c r="J128" s="217">
        <v>4</v>
      </c>
      <c r="K128" s="266">
        <v>1</v>
      </c>
      <c r="L128" s="5"/>
      <c r="M128" s="5"/>
      <c r="O128" s="5"/>
      <c r="P128" s="73">
        <v>4</v>
      </c>
      <c r="Q128" s="24"/>
      <c r="R128" s="5"/>
      <c r="T128" s="46"/>
      <c r="U128" s="11"/>
      <c r="V128" s="11"/>
      <c r="Z128" s="25"/>
      <c r="AL128" s="3"/>
      <c r="AM128" s="3"/>
    </row>
    <row r="129" spans="1:39" ht="12.75" customHeight="1" x14ac:dyDescent="0.2">
      <c r="A129" s="33" t="s">
        <v>83</v>
      </c>
      <c r="J129" s="217">
        <v>2</v>
      </c>
      <c r="K129" s="266"/>
      <c r="L129" s="5"/>
      <c r="M129" s="5"/>
      <c r="O129" s="5"/>
      <c r="P129" s="73">
        <v>2</v>
      </c>
      <c r="Q129" s="24"/>
      <c r="R129" s="5"/>
      <c r="T129" s="46"/>
      <c r="U129" s="11"/>
      <c r="V129" s="11"/>
      <c r="Z129" s="25"/>
      <c r="AL129" s="3"/>
      <c r="AM129" s="3"/>
    </row>
    <row r="130" spans="1:39" ht="12.75" customHeight="1" x14ac:dyDescent="0.2">
      <c r="A130" s="33" t="s">
        <v>84</v>
      </c>
      <c r="J130" s="217">
        <v>1</v>
      </c>
      <c r="K130" s="266"/>
      <c r="L130" s="5"/>
      <c r="M130" s="5"/>
      <c r="O130" s="5"/>
      <c r="P130" s="73">
        <v>1</v>
      </c>
      <c r="Q130" s="24"/>
      <c r="R130" s="5"/>
      <c r="T130" s="46"/>
      <c r="U130" s="11"/>
      <c r="V130" s="11"/>
      <c r="Z130" s="25"/>
      <c r="AL130" s="3"/>
      <c r="AM130" s="3"/>
    </row>
    <row r="131" spans="1:39" ht="12.75" customHeight="1" x14ac:dyDescent="0.2">
      <c r="A131" s="33"/>
      <c r="K131" s="266"/>
      <c r="L131" s="5"/>
      <c r="M131" s="5"/>
      <c r="O131" s="5"/>
      <c r="P131" s="73"/>
      <c r="Q131" s="24"/>
      <c r="R131" s="5"/>
      <c r="T131" s="46"/>
      <c r="U131" s="11"/>
      <c r="V131" s="11"/>
      <c r="Z131" s="25"/>
      <c r="AL131" s="3"/>
      <c r="AM131" s="3"/>
    </row>
    <row r="132" spans="1:39" ht="12.75" customHeight="1" x14ac:dyDescent="0.2">
      <c r="K132" s="267">
        <f>SUM(K126:K128)</f>
        <v>13</v>
      </c>
      <c r="L132" s="5">
        <f>K126/B118</f>
        <v>0.32</v>
      </c>
      <c r="M132" s="5">
        <f>K132/B118</f>
        <v>0.52</v>
      </c>
      <c r="N132" s="5">
        <f>M132-L132</f>
        <v>0.2</v>
      </c>
      <c r="O132" s="5"/>
      <c r="P132" s="6"/>
      <c r="Q132" s="6"/>
      <c r="R132" s="5"/>
      <c r="U132" s="3"/>
      <c r="V132" s="3"/>
      <c r="Z132" s="25"/>
      <c r="AL132" s="3"/>
      <c r="AM132" s="3"/>
    </row>
    <row r="133" spans="1:39" ht="12.75" customHeight="1" x14ac:dyDescent="0.3">
      <c r="A133" s="51" t="s">
        <v>88</v>
      </c>
      <c r="L133" s="5"/>
      <c r="M133" s="5"/>
      <c r="O133" s="5"/>
      <c r="R133" s="5"/>
      <c r="T133" s="4"/>
      <c r="U133" s="11" t="s">
        <v>45</v>
      </c>
      <c r="V133" s="11"/>
      <c r="Z133" s="25"/>
      <c r="AL133" s="3"/>
      <c r="AM133" s="3"/>
    </row>
    <row r="134" spans="1:39" ht="25.5" customHeight="1" x14ac:dyDescent="0.2">
      <c r="B134" s="324" t="s">
        <v>1</v>
      </c>
      <c r="C134" s="325"/>
      <c r="D134" s="325"/>
      <c r="E134" s="325"/>
      <c r="F134" s="325"/>
      <c r="G134" s="325"/>
      <c r="H134" s="325"/>
      <c r="I134" s="325"/>
      <c r="J134" s="325"/>
      <c r="L134" s="10" t="s">
        <v>2</v>
      </c>
      <c r="M134" s="10" t="s">
        <v>3</v>
      </c>
      <c r="N134" s="69" t="s">
        <v>4</v>
      </c>
      <c r="O134" s="10" t="s">
        <v>5</v>
      </c>
      <c r="P134" s="9" t="s">
        <v>6</v>
      </c>
      <c r="Q134" s="9" t="s">
        <v>7</v>
      </c>
      <c r="R134" s="5"/>
      <c r="U134" s="121" t="s">
        <v>11</v>
      </c>
      <c r="V134" s="11"/>
      <c r="Z134" s="25"/>
      <c r="AL134" s="3"/>
      <c r="AM134" s="3"/>
    </row>
    <row r="135" spans="1:39" ht="12.75" customHeight="1" x14ac:dyDescent="0.2">
      <c r="A135" s="70" t="s">
        <v>9</v>
      </c>
      <c r="B135" s="71">
        <v>1</v>
      </c>
      <c r="C135" s="71">
        <v>2</v>
      </c>
      <c r="D135" s="71">
        <v>3</v>
      </c>
      <c r="E135" s="71">
        <v>4</v>
      </c>
      <c r="F135" s="71">
        <v>5</v>
      </c>
      <c r="G135" s="71">
        <v>6</v>
      </c>
      <c r="H135" s="71">
        <v>7</v>
      </c>
      <c r="I135" s="71">
        <v>8</v>
      </c>
      <c r="J135" s="269">
        <v>9</v>
      </c>
      <c r="K135" s="268" t="s">
        <v>10</v>
      </c>
      <c r="L135" s="5"/>
      <c r="M135" s="5"/>
      <c r="O135" s="5"/>
      <c r="P135" s="6"/>
      <c r="Q135" s="6"/>
      <c r="R135" s="5"/>
      <c r="T135" s="21" t="s">
        <v>12</v>
      </c>
      <c r="U135" s="22" t="s">
        <v>22</v>
      </c>
      <c r="V135" s="22" t="s">
        <v>40</v>
      </c>
      <c r="W135" s="22" t="s">
        <v>41</v>
      </c>
      <c r="X135" s="22" t="s">
        <v>42</v>
      </c>
      <c r="Y135" s="22"/>
      <c r="Z135" s="25"/>
      <c r="AL135" s="3"/>
      <c r="AM135" s="3"/>
    </row>
    <row r="136" spans="1:39" ht="12.75" customHeight="1" x14ac:dyDescent="0.2">
      <c r="A136" s="33" t="s">
        <v>50</v>
      </c>
      <c r="B136" s="25">
        <v>22</v>
      </c>
      <c r="K136" s="266"/>
      <c r="L136" s="5"/>
      <c r="M136" s="5"/>
      <c r="O136" s="5"/>
      <c r="P136" s="20">
        <f>B136</f>
        <v>22</v>
      </c>
      <c r="Q136" s="6"/>
      <c r="R136" s="5"/>
      <c r="T136" s="26" t="s">
        <v>24</v>
      </c>
      <c r="U136" s="24">
        <f t="shared" ref="U136:U138" si="18">R19</f>
        <v>0.1428571428571429</v>
      </c>
      <c r="V136" s="24">
        <f t="shared" ref="V136:V137" si="19">R34</f>
        <v>0.23529411764705888</v>
      </c>
      <c r="W136" s="5">
        <f>R53</f>
        <v>0.25</v>
      </c>
      <c r="X136" s="5">
        <f>R70</f>
        <v>0.4</v>
      </c>
      <c r="Y136" s="5"/>
      <c r="Z136" s="25"/>
      <c r="AL136" s="3"/>
      <c r="AM136" s="3"/>
    </row>
    <row r="137" spans="1:39" ht="12.75" customHeight="1" x14ac:dyDescent="0.2">
      <c r="A137" s="33" t="s">
        <v>51</v>
      </c>
      <c r="C137" s="25">
        <v>19</v>
      </c>
      <c r="K137" s="266"/>
      <c r="L137" s="5"/>
      <c r="M137" s="5"/>
      <c r="N137" s="5"/>
      <c r="O137" s="5">
        <f>C137/B136</f>
        <v>0.86363636363636365</v>
      </c>
      <c r="P137" s="73">
        <v>19</v>
      </c>
      <c r="Q137" s="24">
        <f t="shared" ref="Q137:Q144" si="20">P137/P136</f>
        <v>0.86363636363636365</v>
      </c>
      <c r="R137" s="5">
        <f t="shared" ref="R137:R144" si="21">100%-Q137</f>
        <v>0.13636363636363635</v>
      </c>
      <c r="T137" s="26" t="s">
        <v>25</v>
      </c>
      <c r="U137" s="24">
        <f t="shared" si="18"/>
        <v>0.20833333333333337</v>
      </c>
      <c r="V137" s="24">
        <f t="shared" si="19"/>
        <v>0</v>
      </c>
      <c r="W137" s="5"/>
      <c r="X137" s="5"/>
      <c r="Z137" s="25"/>
      <c r="AL137" s="3"/>
      <c r="AM137" s="3"/>
    </row>
    <row r="138" spans="1:39" ht="12.75" customHeight="1" x14ac:dyDescent="0.2">
      <c r="A138" s="33" t="s">
        <v>52</v>
      </c>
      <c r="D138" s="25">
        <v>17</v>
      </c>
      <c r="K138" s="266"/>
      <c r="L138" s="5"/>
      <c r="M138" s="5"/>
      <c r="O138" s="5">
        <f>D138/C137</f>
        <v>0.89473684210526316</v>
      </c>
      <c r="P138" s="73">
        <v>18</v>
      </c>
      <c r="Q138" s="24">
        <f t="shared" si="20"/>
        <v>0.94736842105263153</v>
      </c>
      <c r="R138" s="5">
        <f t="shared" si="21"/>
        <v>5.2631578947368474E-2</v>
      </c>
      <c r="T138" s="26"/>
      <c r="U138" s="24">
        <f t="shared" si="18"/>
        <v>0.10526315789473684</v>
      </c>
      <c r="V138" s="24"/>
      <c r="W138" s="5"/>
      <c r="X138" s="5"/>
      <c r="Z138" s="25"/>
      <c r="AL138" s="3"/>
      <c r="AM138" s="3"/>
    </row>
    <row r="139" spans="1:39" ht="12.75" customHeight="1" x14ac:dyDescent="0.2">
      <c r="A139" s="33" t="s">
        <v>53</v>
      </c>
      <c r="E139" s="25">
        <v>12</v>
      </c>
      <c r="K139" s="266"/>
      <c r="L139" s="5"/>
      <c r="M139" s="5"/>
      <c r="O139" s="5">
        <f>E139/D138</f>
        <v>0.70588235294117652</v>
      </c>
      <c r="P139" s="73">
        <v>14</v>
      </c>
      <c r="Q139" s="24">
        <f t="shared" si="20"/>
        <v>0.77777777777777779</v>
      </c>
      <c r="R139" s="5">
        <f t="shared" si="21"/>
        <v>0.22222222222222221</v>
      </c>
      <c r="T139" s="26" t="s">
        <v>26</v>
      </c>
      <c r="U139" s="24"/>
      <c r="V139" s="24"/>
      <c r="W139" s="5"/>
      <c r="Z139" s="25"/>
      <c r="AL139" s="3"/>
      <c r="AM139" s="3"/>
    </row>
    <row r="140" spans="1:39" ht="12.75" customHeight="1" x14ac:dyDescent="0.2">
      <c r="A140" s="33" t="s">
        <v>64</v>
      </c>
      <c r="F140" s="25">
        <v>9</v>
      </c>
      <c r="K140" s="266"/>
      <c r="L140" s="5"/>
      <c r="M140" s="5"/>
      <c r="O140" s="5">
        <f>F140/E139</f>
        <v>0.75</v>
      </c>
      <c r="P140" s="73">
        <v>14</v>
      </c>
      <c r="Q140" s="24">
        <f t="shared" si="20"/>
        <v>1</v>
      </c>
      <c r="R140" s="5">
        <f t="shared" si="21"/>
        <v>0</v>
      </c>
      <c r="T140" s="26"/>
      <c r="U140" s="24"/>
      <c r="V140" s="24"/>
      <c r="W140" s="5"/>
      <c r="Z140" s="25"/>
      <c r="AL140" s="3"/>
      <c r="AM140" s="3"/>
    </row>
    <row r="141" spans="1:39" ht="12.75" customHeight="1" x14ac:dyDescent="0.2">
      <c r="A141" s="33" t="s">
        <v>66</v>
      </c>
      <c r="G141" s="25">
        <v>9</v>
      </c>
      <c r="K141" s="266"/>
      <c r="L141" s="5"/>
      <c r="M141" s="5"/>
      <c r="O141" s="5">
        <f>G141/F140</f>
        <v>1</v>
      </c>
      <c r="P141" s="73">
        <v>15</v>
      </c>
      <c r="Q141" s="24">
        <f t="shared" si="20"/>
        <v>1.0714285714285714</v>
      </c>
      <c r="R141" s="5">
        <f t="shared" si="21"/>
        <v>-7.1428571428571397E-2</v>
      </c>
      <c r="T141" s="26"/>
      <c r="U141" s="24"/>
      <c r="V141" s="24"/>
      <c r="W141" s="5"/>
      <c r="Z141" s="25"/>
      <c r="AL141" s="3"/>
      <c r="AM141" s="3"/>
    </row>
    <row r="142" spans="1:39" ht="12.75" customHeight="1" x14ac:dyDescent="0.2">
      <c r="A142" s="33" t="s">
        <v>71</v>
      </c>
      <c r="H142" s="25">
        <v>9</v>
      </c>
      <c r="K142" s="266"/>
      <c r="L142" s="5"/>
      <c r="M142" s="5"/>
      <c r="O142" s="5">
        <f>H142/G141</f>
        <v>1</v>
      </c>
      <c r="P142" s="73">
        <v>14</v>
      </c>
      <c r="Q142" s="24">
        <f t="shared" si="20"/>
        <v>0.93333333333333335</v>
      </c>
      <c r="R142" s="5">
        <f t="shared" si="21"/>
        <v>6.6666666666666652E-2</v>
      </c>
      <c r="T142" s="26"/>
      <c r="U142" s="24"/>
      <c r="V142" s="24"/>
      <c r="W142" s="5"/>
      <c r="Z142" s="25"/>
      <c r="AL142" s="3"/>
      <c r="AM142" s="3"/>
    </row>
    <row r="143" spans="1:39" ht="12.75" customHeight="1" x14ac:dyDescent="0.2">
      <c r="A143" s="33" t="s">
        <v>72</v>
      </c>
      <c r="I143" s="25">
        <v>9</v>
      </c>
      <c r="K143" s="266"/>
      <c r="L143" s="5"/>
      <c r="M143" s="5"/>
      <c r="O143" s="5">
        <f>I143/H142</f>
        <v>1</v>
      </c>
      <c r="P143" s="73">
        <v>11</v>
      </c>
      <c r="Q143" s="24">
        <f t="shared" si="20"/>
        <v>0.7857142857142857</v>
      </c>
      <c r="R143" s="5">
        <f t="shared" si="21"/>
        <v>0.2142857142857143</v>
      </c>
      <c r="T143" s="26"/>
      <c r="U143" s="24"/>
      <c r="V143" s="24"/>
      <c r="W143" s="5"/>
      <c r="Z143" s="25"/>
      <c r="AL143" s="3"/>
      <c r="AM143" s="3"/>
    </row>
    <row r="144" spans="1:39" ht="12.75" customHeight="1" x14ac:dyDescent="0.2">
      <c r="A144" s="33" t="s">
        <v>75</v>
      </c>
      <c r="J144" s="217">
        <v>8</v>
      </c>
      <c r="K144" s="266">
        <v>3</v>
      </c>
      <c r="L144" s="5"/>
      <c r="M144" s="5"/>
      <c r="O144" s="5">
        <f>J144/I143</f>
        <v>0.88888888888888884</v>
      </c>
      <c r="P144" s="73">
        <v>10</v>
      </c>
      <c r="Q144" s="24">
        <f t="shared" si="20"/>
        <v>0.90909090909090906</v>
      </c>
      <c r="R144" s="5">
        <f t="shared" si="21"/>
        <v>9.0909090909090939E-2</v>
      </c>
      <c r="T144" s="25" t="s">
        <v>80</v>
      </c>
      <c r="U144" s="25">
        <v>8</v>
      </c>
      <c r="V144" s="25">
        <f>K152</f>
        <v>8</v>
      </c>
      <c r="W144" s="25" t="s">
        <v>10</v>
      </c>
      <c r="Z144" s="25"/>
      <c r="AL144" s="3"/>
      <c r="AM144" s="3"/>
    </row>
    <row r="145" spans="1:39" ht="12.75" customHeight="1" x14ac:dyDescent="0.2">
      <c r="A145" s="33" t="s">
        <v>77</v>
      </c>
      <c r="J145" s="217">
        <v>3</v>
      </c>
      <c r="K145" s="266">
        <v>3</v>
      </c>
      <c r="L145" s="5"/>
      <c r="M145" s="5"/>
      <c r="O145" s="5"/>
      <c r="P145" s="73">
        <v>8</v>
      </c>
      <c r="Q145" s="24"/>
      <c r="R145" s="5"/>
      <c r="T145" s="25" t="s">
        <v>81</v>
      </c>
      <c r="U145" s="24">
        <f>U144/B136</f>
        <v>0.36363636363636365</v>
      </c>
      <c r="V145" s="24">
        <f>U144/V144</f>
        <v>1</v>
      </c>
      <c r="W145" s="25" t="s">
        <v>82</v>
      </c>
      <c r="Z145" s="25"/>
      <c r="AL145" s="3"/>
      <c r="AM145" s="3"/>
    </row>
    <row r="146" spans="1:39" ht="12.75" customHeight="1" x14ac:dyDescent="0.2">
      <c r="A146" s="33" t="s">
        <v>83</v>
      </c>
      <c r="J146" s="217">
        <v>5</v>
      </c>
      <c r="K146" s="266"/>
      <c r="L146" s="5"/>
      <c r="M146" s="5"/>
      <c r="O146" s="5"/>
      <c r="P146" s="73">
        <v>5</v>
      </c>
      <c r="Q146" s="24"/>
      <c r="R146" s="5"/>
      <c r="T146" s="26"/>
      <c r="U146" s="24"/>
      <c r="V146" s="24"/>
      <c r="W146" s="5"/>
      <c r="Z146" s="25"/>
      <c r="AL146" s="3"/>
      <c r="AM146" s="3"/>
    </row>
    <row r="147" spans="1:39" ht="12.75" customHeight="1" x14ac:dyDescent="0.2">
      <c r="A147" s="33" t="s">
        <v>84</v>
      </c>
      <c r="J147" s="217">
        <v>2</v>
      </c>
      <c r="K147" s="266">
        <v>1</v>
      </c>
      <c r="L147" s="5"/>
      <c r="M147" s="5"/>
      <c r="O147" s="5"/>
      <c r="P147" s="73">
        <v>4</v>
      </c>
      <c r="Q147" s="24"/>
      <c r="R147" s="5"/>
      <c r="T147" s="26"/>
      <c r="U147" s="24"/>
      <c r="V147" s="24"/>
      <c r="W147" s="5"/>
      <c r="Z147" s="25"/>
      <c r="AL147" s="3"/>
      <c r="AM147" s="3"/>
    </row>
    <row r="148" spans="1:39" ht="12.75" customHeight="1" x14ac:dyDescent="0.2">
      <c r="A148" s="33" t="s">
        <v>87</v>
      </c>
      <c r="J148" s="217">
        <v>1</v>
      </c>
      <c r="K148" s="266"/>
      <c r="L148" s="5"/>
      <c r="M148" s="5"/>
      <c r="O148" s="5"/>
      <c r="P148" s="73">
        <v>2</v>
      </c>
      <c r="Q148" s="24"/>
      <c r="R148" s="5"/>
      <c r="T148" s="26"/>
      <c r="U148" s="24"/>
      <c r="V148" s="24"/>
      <c r="W148" s="5"/>
      <c r="Z148" s="25"/>
      <c r="AL148" s="3"/>
      <c r="AM148" s="3"/>
    </row>
    <row r="149" spans="1:39" ht="12.75" customHeight="1" x14ac:dyDescent="0.2">
      <c r="A149" s="33" t="s">
        <v>89</v>
      </c>
      <c r="J149" s="217">
        <v>1</v>
      </c>
      <c r="K149" s="266">
        <v>1</v>
      </c>
      <c r="L149" s="5"/>
      <c r="M149" s="5"/>
      <c r="O149" s="5"/>
      <c r="P149" s="73">
        <v>1</v>
      </c>
      <c r="Q149" s="24"/>
      <c r="R149" s="5"/>
      <c r="T149" s="26"/>
      <c r="U149" s="24"/>
      <c r="V149" s="24"/>
      <c r="W149" s="5"/>
      <c r="Z149" s="25"/>
      <c r="AL149" s="3"/>
      <c r="AM149" s="3"/>
    </row>
    <row r="150" spans="1:39" ht="12.75" customHeight="1" x14ac:dyDescent="0.2">
      <c r="A150" s="25">
        <v>1601</v>
      </c>
      <c r="K150" s="266"/>
      <c r="L150" s="5"/>
      <c r="M150" s="5"/>
      <c r="O150" s="5"/>
      <c r="P150" s="73"/>
      <c r="Q150" s="24"/>
      <c r="R150" s="5"/>
      <c r="T150" s="26"/>
      <c r="U150" s="24"/>
      <c r="V150" s="24"/>
      <c r="W150" s="5"/>
      <c r="Z150" s="25"/>
      <c r="AL150" s="3"/>
      <c r="AM150" s="3"/>
    </row>
    <row r="151" spans="1:39" ht="12.75" customHeight="1" x14ac:dyDescent="0.2">
      <c r="A151" s="33"/>
      <c r="K151" s="266"/>
      <c r="L151" s="5"/>
      <c r="M151" s="5"/>
      <c r="O151" s="5"/>
      <c r="P151" s="73"/>
      <c r="Q151" s="24"/>
      <c r="R151" s="5"/>
      <c r="T151" s="26"/>
      <c r="U151" s="24"/>
      <c r="V151" s="24"/>
      <c r="W151" s="5"/>
      <c r="Z151" s="25"/>
      <c r="AL151" s="3"/>
      <c r="AM151" s="3"/>
    </row>
    <row r="152" spans="1:39" ht="12.75" customHeight="1" x14ac:dyDescent="0.2">
      <c r="K152" s="267">
        <f>SUM(K144:K149)</f>
        <v>8</v>
      </c>
      <c r="L152" s="5">
        <f>K144/B136</f>
        <v>0.13636363636363635</v>
      </c>
      <c r="M152" s="5">
        <f>K152/B136</f>
        <v>0.36363636363636365</v>
      </c>
      <c r="N152" s="5">
        <f>M152-L152</f>
        <v>0.22727272727272729</v>
      </c>
      <c r="O152" s="5"/>
      <c r="P152" s="6"/>
      <c r="Q152" s="6"/>
      <c r="R152" s="5"/>
      <c r="T152" s="26" t="s">
        <v>27</v>
      </c>
      <c r="U152" s="24"/>
      <c r="V152" s="24"/>
      <c r="W152" s="5"/>
      <c r="Z152" s="25"/>
      <c r="AL152" s="3"/>
      <c r="AM152" s="3"/>
    </row>
    <row r="153" spans="1:39" ht="12.75" customHeight="1" x14ac:dyDescent="0.3">
      <c r="A153" s="51" t="s">
        <v>93</v>
      </c>
      <c r="L153" s="5"/>
      <c r="M153" s="5"/>
      <c r="O153" s="5"/>
      <c r="R153" s="5"/>
      <c r="T153" s="26" t="s">
        <v>29</v>
      </c>
      <c r="U153" s="24"/>
      <c r="V153" s="24"/>
      <c r="Z153" s="25"/>
      <c r="AL153" s="3"/>
      <c r="AM153" s="3"/>
    </row>
    <row r="154" spans="1:39" ht="25.5" customHeight="1" x14ac:dyDescent="0.2">
      <c r="B154" s="324" t="s">
        <v>1</v>
      </c>
      <c r="C154" s="325"/>
      <c r="D154" s="325"/>
      <c r="E154" s="325"/>
      <c r="F154" s="325"/>
      <c r="G154" s="325"/>
      <c r="H154" s="325"/>
      <c r="I154" s="325"/>
      <c r="J154" s="325"/>
      <c r="L154" s="10" t="s">
        <v>2</v>
      </c>
      <c r="M154" s="10" t="s">
        <v>3</v>
      </c>
      <c r="N154" s="69" t="s">
        <v>4</v>
      </c>
      <c r="O154" s="10" t="s">
        <v>5</v>
      </c>
      <c r="P154" s="9" t="s">
        <v>6</v>
      </c>
      <c r="Q154" s="9" t="s">
        <v>7</v>
      </c>
      <c r="R154" s="5"/>
      <c r="T154" s="31" t="s">
        <v>30</v>
      </c>
      <c r="U154" s="24"/>
      <c r="V154" s="24"/>
      <c r="Z154" s="25"/>
      <c r="AL154" s="3"/>
      <c r="AM154" s="3"/>
    </row>
    <row r="155" spans="1:39" ht="12.75" customHeight="1" x14ac:dyDescent="0.2">
      <c r="A155" s="70" t="s">
        <v>9</v>
      </c>
      <c r="B155" s="71">
        <v>1</v>
      </c>
      <c r="C155" s="71">
        <v>2</v>
      </c>
      <c r="D155" s="71">
        <v>3</v>
      </c>
      <c r="E155" s="71">
        <v>4</v>
      </c>
      <c r="F155" s="71">
        <v>5</v>
      </c>
      <c r="G155" s="71">
        <v>6</v>
      </c>
      <c r="H155" s="71">
        <v>7</v>
      </c>
      <c r="I155" s="71">
        <v>8</v>
      </c>
      <c r="J155" s="269">
        <v>9</v>
      </c>
      <c r="K155" s="268" t="s">
        <v>10</v>
      </c>
      <c r="L155" s="5"/>
      <c r="M155" s="5"/>
      <c r="O155" s="5"/>
      <c r="P155" s="6"/>
      <c r="Q155" s="6"/>
      <c r="R155" s="5"/>
      <c r="T155" s="122" t="s">
        <v>31</v>
      </c>
      <c r="U155" s="27"/>
      <c r="V155" s="27"/>
      <c r="Z155" s="25"/>
      <c r="AL155" s="3"/>
      <c r="AM155" s="3"/>
    </row>
    <row r="156" spans="1:39" ht="12.75" customHeight="1" x14ac:dyDescent="0.2">
      <c r="A156" s="33" t="s">
        <v>51</v>
      </c>
      <c r="B156" s="25">
        <v>14</v>
      </c>
      <c r="K156" s="266"/>
      <c r="L156" s="5"/>
      <c r="M156" s="5"/>
      <c r="O156" s="5"/>
      <c r="P156" s="20">
        <f>B156</f>
        <v>14</v>
      </c>
      <c r="Q156" s="6"/>
      <c r="R156" s="5"/>
      <c r="T156" s="31" t="s">
        <v>32</v>
      </c>
      <c r="U156" s="27"/>
      <c r="V156" s="27"/>
      <c r="Z156" s="25"/>
      <c r="AL156" s="3"/>
      <c r="AM156" s="3"/>
    </row>
    <row r="157" spans="1:39" ht="12.75" customHeight="1" x14ac:dyDescent="0.2">
      <c r="A157" s="33" t="s">
        <v>52</v>
      </c>
      <c r="C157" s="25">
        <v>11</v>
      </c>
      <c r="K157" s="266"/>
      <c r="L157" s="5"/>
      <c r="M157" s="5"/>
      <c r="N157" s="5"/>
      <c r="O157" s="5">
        <f>C157/B156</f>
        <v>0.7857142857142857</v>
      </c>
      <c r="P157" s="73">
        <v>11</v>
      </c>
      <c r="Q157" s="24">
        <f t="shared" ref="Q157:Q164" si="22">P157/P156</f>
        <v>0.7857142857142857</v>
      </c>
      <c r="R157" s="5">
        <f t="shared" ref="R157:R164" si="23">100%-Q157</f>
        <v>0.2142857142857143</v>
      </c>
      <c r="T157" s="33"/>
      <c r="U157" s="34"/>
      <c r="V157" s="34"/>
      <c r="Z157" s="25"/>
      <c r="AL157" s="3"/>
      <c r="AM157" s="3"/>
    </row>
    <row r="158" spans="1:39" ht="12.75" customHeight="1" x14ac:dyDescent="0.2">
      <c r="A158" s="33" t="s">
        <v>53</v>
      </c>
      <c r="D158" s="25">
        <v>8</v>
      </c>
      <c r="K158" s="266"/>
      <c r="L158" s="5"/>
      <c r="M158" s="5"/>
      <c r="O158" s="5">
        <f>D158/C157</f>
        <v>0.72727272727272729</v>
      </c>
      <c r="P158" s="73">
        <v>8</v>
      </c>
      <c r="Q158" s="24">
        <f t="shared" si="22"/>
        <v>0.72727272727272729</v>
      </c>
      <c r="R158" s="5">
        <f t="shared" si="23"/>
        <v>0.27272727272727271</v>
      </c>
      <c r="T158" s="33"/>
      <c r="U158" s="34"/>
      <c r="V158" s="34"/>
      <c r="Z158" s="25"/>
      <c r="AL158" s="3"/>
      <c r="AM158" s="3"/>
    </row>
    <row r="159" spans="1:39" ht="12.75" customHeight="1" x14ac:dyDescent="0.2">
      <c r="A159" s="33" t="s">
        <v>64</v>
      </c>
      <c r="E159" s="25">
        <v>8</v>
      </c>
      <c r="K159" s="266"/>
      <c r="L159" s="5"/>
      <c r="M159" s="5"/>
      <c r="O159" s="5">
        <f>E159/D158</f>
        <v>1</v>
      </c>
      <c r="P159" s="73">
        <v>8</v>
      </c>
      <c r="Q159" s="24">
        <f t="shared" si="22"/>
        <v>1</v>
      </c>
      <c r="R159" s="5">
        <f t="shared" si="23"/>
        <v>0</v>
      </c>
      <c r="T159" s="33"/>
      <c r="U159" s="34"/>
      <c r="V159" s="34"/>
      <c r="Z159" s="25"/>
      <c r="AL159" s="3"/>
      <c r="AM159" s="3"/>
    </row>
    <row r="160" spans="1:39" ht="12.75" customHeight="1" x14ac:dyDescent="0.2">
      <c r="A160" s="33" t="s">
        <v>66</v>
      </c>
      <c r="F160" s="25">
        <v>8</v>
      </c>
      <c r="K160" s="266"/>
      <c r="L160" s="5"/>
      <c r="M160" s="5"/>
      <c r="O160" s="5">
        <f>F160/E159</f>
        <v>1</v>
      </c>
      <c r="P160" s="73">
        <v>8</v>
      </c>
      <c r="Q160" s="24">
        <f t="shared" si="22"/>
        <v>1</v>
      </c>
      <c r="R160" s="5">
        <f t="shared" si="23"/>
        <v>0</v>
      </c>
      <c r="T160" s="33"/>
      <c r="U160" s="34"/>
      <c r="V160" s="34"/>
      <c r="Z160" s="25"/>
      <c r="AL160" s="3"/>
      <c r="AM160" s="3"/>
    </row>
    <row r="161" spans="1:39" ht="12.75" customHeight="1" x14ac:dyDescent="0.2">
      <c r="A161" s="33" t="s">
        <v>71</v>
      </c>
      <c r="G161" s="25">
        <v>7</v>
      </c>
      <c r="K161" s="266"/>
      <c r="L161" s="5"/>
      <c r="M161" s="5"/>
      <c r="O161" s="5">
        <f>G161/F160</f>
        <v>0.875</v>
      </c>
      <c r="P161" s="73">
        <v>8</v>
      </c>
      <c r="Q161" s="24">
        <f t="shared" si="22"/>
        <v>1</v>
      </c>
      <c r="R161" s="5">
        <f t="shared" si="23"/>
        <v>0</v>
      </c>
      <c r="T161" s="33"/>
      <c r="U161" s="34"/>
      <c r="V161" s="34"/>
      <c r="Z161" s="25"/>
      <c r="AL161" s="3"/>
      <c r="AM161" s="3"/>
    </row>
    <row r="162" spans="1:39" ht="12.75" customHeight="1" x14ac:dyDescent="0.2">
      <c r="A162" s="33" t="s">
        <v>72</v>
      </c>
      <c r="H162" s="25">
        <v>5</v>
      </c>
      <c r="K162" s="266"/>
      <c r="L162" s="5"/>
      <c r="M162" s="5"/>
      <c r="O162" s="5">
        <f>H162/G161</f>
        <v>0.7142857142857143</v>
      </c>
      <c r="P162" s="73">
        <v>6</v>
      </c>
      <c r="Q162" s="24">
        <f t="shared" si="22"/>
        <v>0.75</v>
      </c>
      <c r="R162" s="5">
        <f t="shared" si="23"/>
        <v>0.25</v>
      </c>
      <c r="T162" s="33"/>
      <c r="U162" s="34"/>
      <c r="V162" s="34"/>
      <c r="Z162" s="25"/>
      <c r="AL162" s="3"/>
      <c r="AM162" s="3"/>
    </row>
    <row r="163" spans="1:39" ht="12.75" customHeight="1" x14ac:dyDescent="0.2">
      <c r="A163" s="33" t="s">
        <v>75</v>
      </c>
      <c r="I163" s="25">
        <v>5</v>
      </c>
      <c r="K163" s="266"/>
      <c r="L163" s="5"/>
      <c r="M163" s="5"/>
      <c r="O163" s="5">
        <f>I163/H162</f>
        <v>1</v>
      </c>
      <c r="P163" s="73">
        <v>7</v>
      </c>
      <c r="Q163" s="24">
        <f t="shared" si="22"/>
        <v>1.1666666666666667</v>
      </c>
      <c r="R163" s="5">
        <f t="shared" si="23"/>
        <v>-0.16666666666666674</v>
      </c>
      <c r="T163" s="33"/>
      <c r="U163" s="34"/>
      <c r="V163" s="34"/>
      <c r="Z163" s="25"/>
      <c r="AL163" s="3"/>
      <c r="AM163" s="3"/>
    </row>
    <row r="164" spans="1:39" ht="12.75" customHeight="1" x14ac:dyDescent="0.2">
      <c r="A164" s="33" t="s">
        <v>77</v>
      </c>
      <c r="J164" s="217">
        <v>5</v>
      </c>
      <c r="K164" s="266">
        <v>5</v>
      </c>
      <c r="L164" s="5"/>
      <c r="M164" s="5"/>
      <c r="O164" s="5">
        <f>J164/I163</f>
        <v>1</v>
      </c>
      <c r="P164" s="73">
        <v>6</v>
      </c>
      <c r="Q164" s="24">
        <f t="shared" si="22"/>
        <v>0.8571428571428571</v>
      </c>
      <c r="R164" s="5">
        <f t="shared" si="23"/>
        <v>0.1428571428571429</v>
      </c>
      <c r="T164" s="33"/>
      <c r="U164" s="34"/>
      <c r="V164" s="34"/>
      <c r="Z164" s="25"/>
      <c r="AL164" s="3"/>
      <c r="AM164" s="3"/>
    </row>
    <row r="165" spans="1:39" ht="12.75" customHeight="1" x14ac:dyDescent="0.2">
      <c r="A165" s="33" t="s">
        <v>83</v>
      </c>
      <c r="J165" s="217">
        <v>2</v>
      </c>
      <c r="K165" s="266"/>
      <c r="L165" s="5"/>
      <c r="M165" s="5"/>
      <c r="O165" s="5"/>
      <c r="P165" s="73">
        <v>3</v>
      </c>
      <c r="Q165" s="24"/>
      <c r="R165" s="5"/>
      <c r="T165" s="33"/>
      <c r="U165" s="34"/>
      <c r="V165" s="34"/>
      <c r="Z165" s="25"/>
      <c r="AL165" s="3"/>
      <c r="AM165" s="3"/>
    </row>
    <row r="166" spans="1:39" ht="12.75" customHeight="1" x14ac:dyDescent="0.2">
      <c r="A166" s="33" t="s">
        <v>84</v>
      </c>
      <c r="J166" s="217">
        <v>2</v>
      </c>
      <c r="K166" s="266"/>
      <c r="L166" s="5"/>
      <c r="M166" s="5"/>
      <c r="O166" s="5"/>
      <c r="P166" s="73">
        <v>2</v>
      </c>
      <c r="Q166" s="24"/>
      <c r="R166" s="5"/>
      <c r="T166" s="33"/>
      <c r="U166" s="34"/>
      <c r="V166" s="34"/>
      <c r="Z166" s="25"/>
      <c r="AL166" s="3"/>
      <c r="AM166" s="3"/>
    </row>
    <row r="167" spans="1:39" ht="12.75" customHeight="1" x14ac:dyDescent="0.2">
      <c r="A167" s="33" t="s">
        <v>87</v>
      </c>
      <c r="J167" s="217">
        <v>1</v>
      </c>
      <c r="K167" s="266"/>
      <c r="L167" s="5"/>
      <c r="M167" s="5"/>
      <c r="O167" s="5"/>
      <c r="P167" s="73">
        <v>2</v>
      </c>
      <c r="Q167" s="24"/>
      <c r="R167" s="5"/>
      <c r="T167" s="33"/>
      <c r="U167" s="34"/>
      <c r="V167" s="34"/>
      <c r="Z167" s="25"/>
      <c r="AL167" s="3"/>
      <c r="AM167" s="3"/>
    </row>
    <row r="168" spans="1:39" ht="12.75" customHeight="1" x14ac:dyDescent="0.2">
      <c r="A168" s="33" t="s">
        <v>89</v>
      </c>
      <c r="J168" s="217">
        <v>1</v>
      </c>
      <c r="K168" s="266"/>
      <c r="L168" s="5"/>
      <c r="M168" s="5"/>
      <c r="O168" s="5"/>
      <c r="P168" s="73">
        <v>1</v>
      </c>
      <c r="Q168" s="24"/>
      <c r="R168" s="5"/>
      <c r="T168" s="124" t="s">
        <v>80</v>
      </c>
      <c r="U168" s="124">
        <v>6</v>
      </c>
      <c r="V168" s="124">
        <f>K172</f>
        <v>6</v>
      </c>
      <c r="W168" s="124" t="s">
        <v>10</v>
      </c>
      <c r="Z168" s="25"/>
      <c r="AL168" s="3"/>
      <c r="AM168" s="3"/>
    </row>
    <row r="169" spans="1:39" ht="12.75" customHeight="1" x14ac:dyDescent="0.2">
      <c r="A169" s="33" t="s">
        <v>90</v>
      </c>
      <c r="J169" s="217">
        <v>1</v>
      </c>
      <c r="K169" s="266">
        <v>1</v>
      </c>
      <c r="L169" s="5"/>
      <c r="M169" s="5"/>
      <c r="O169" s="5"/>
      <c r="P169" s="73">
        <v>1</v>
      </c>
      <c r="Q169" s="24"/>
      <c r="R169" s="5"/>
      <c r="T169" s="124" t="s">
        <v>81</v>
      </c>
      <c r="U169" s="125">
        <f>U168/B156</f>
        <v>0.42857142857142855</v>
      </c>
      <c r="V169" s="125">
        <f>U168/V168</f>
        <v>1</v>
      </c>
      <c r="W169" s="124" t="s">
        <v>82</v>
      </c>
      <c r="Z169" s="25"/>
      <c r="AL169" s="3"/>
      <c r="AM169" s="3"/>
    </row>
    <row r="170" spans="1:39" ht="12.75" customHeight="1" x14ac:dyDescent="0.2">
      <c r="A170" s="25">
        <v>1601</v>
      </c>
      <c r="K170" s="266"/>
      <c r="L170" s="5"/>
      <c r="M170" s="5"/>
      <c r="O170" s="5"/>
      <c r="P170" s="73"/>
      <c r="Q170" s="24"/>
      <c r="R170" s="5"/>
      <c r="Z170" s="25"/>
      <c r="AL170" s="3"/>
      <c r="AM170" s="3"/>
    </row>
    <row r="171" spans="1:39" ht="12.75" customHeight="1" x14ac:dyDescent="0.2">
      <c r="A171" s="33"/>
      <c r="K171" s="266"/>
      <c r="L171" s="5"/>
      <c r="M171" s="5"/>
      <c r="O171" s="5"/>
      <c r="P171" s="73"/>
      <c r="Q171" s="24"/>
      <c r="R171" s="5"/>
      <c r="Z171" s="25"/>
      <c r="AL171" s="3"/>
      <c r="AM171" s="3"/>
    </row>
    <row r="172" spans="1:39" ht="12.75" customHeight="1" x14ac:dyDescent="0.2">
      <c r="K172" s="267">
        <f>SUM(K164:K169)</f>
        <v>6</v>
      </c>
      <c r="L172" s="5">
        <f>K164/B156</f>
        <v>0.35714285714285715</v>
      </c>
      <c r="M172" s="5">
        <f>K172/B156</f>
        <v>0.42857142857142855</v>
      </c>
      <c r="N172" s="5">
        <f>M172-L172</f>
        <v>7.1428571428571397E-2</v>
      </c>
      <c r="O172" s="5"/>
      <c r="P172" s="6"/>
      <c r="Q172" s="6"/>
      <c r="R172" s="5"/>
      <c r="Z172" s="25"/>
      <c r="AL172" s="3"/>
      <c r="AM172" s="3"/>
    </row>
    <row r="173" spans="1:39" ht="12.75" customHeight="1" x14ac:dyDescent="0.2">
      <c r="L173" s="5"/>
      <c r="M173" s="5"/>
      <c r="N173" s="5"/>
      <c r="O173" s="5"/>
      <c r="P173" s="6"/>
      <c r="Q173" s="6"/>
      <c r="R173" s="5"/>
      <c r="S173" s="5"/>
      <c r="T173" s="5"/>
      <c r="U173" s="5"/>
      <c r="V173" s="5"/>
      <c r="W173" s="5"/>
      <c r="Z173" s="25"/>
      <c r="AL173" s="3"/>
      <c r="AM173" s="3"/>
    </row>
    <row r="174" spans="1:39" ht="12.75" customHeight="1" x14ac:dyDescent="0.3">
      <c r="A174" s="51" t="s">
        <v>94</v>
      </c>
      <c r="L174" s="5"/>
      <c r="M174" s="5"/>
      <c r="O174" s="5"/>
      <c r="R174" s="5"/>
      <c r="T174" s="57" t="s">
        <v>12</v>
      </c>
      <c r="U174" s="160" t="s">
        <v>22</v>
      </c>
      <c r="V174" s="60" t="s">
        <v>40</v>
      </c>
      <c r="W174" s="60" t="s">
        <v>41</v>
      </c>
      <c r="X174" s="60" t="s">
        <v>42</v>
      </c>
      <c r="Y174" s="60" t="s">
        <v>43</v>
      </c>
      <c r="Z174" s="60" t="s">
        <v>48</v>
      </c>
      <c r="AA174" s="60" t="s">
        <v>49</v>
      </c>
      <c r="AB174" s="60" t="s">
        <v>50</v>
      </c>
      <c r="AC174" s="60" t="s">
        <v>51</v>
      </c>
      <c r="AD174" s="60" t="s">
        <v>52</v>
      </c>
      <c r="AE174" s="60" t="s">
        <v>53</v>
      </c>
      <c r="AL174" s="3"/>
      <c r="AM174" s="3"/>
    </row>
    <row r="175" spans="1:39" ht="25.5" customHeight="1" x14ac:dyDescent="0.3">
      <c r="B175" s="324" t="s">
        <v>1</v>
      </c>
      <c r="C175" s="325"/>
      <c r="D175" s="325"/>
      <c r="E175" s="325"/>
      <c r="F175" s="325"/>
      <c r="G175" s="325"/>
      <c r="H175" s="325"/>
      <c r="I175" s="325"/>
      <c r="J175" s="325"/>
      <c r="L175" s="10" t="s">
        <v>2</v>
      </c>
      <c r="M175" s="10" t="s">
        <v>3</v>
      </c>
      <c r="N175" s="69" t="s">
        <v>4</v>
      </c>
      <c r="O175" s="10" t="s">
        <v>5</v>
      </c>
      <c r="P175" s="9" t="s">
        <v>6</v>
      </c>
      <c r="Q175" s="9" t="s">
        <v>7</v>
      </c>
      <c r="R175" s="5"/>
      <c r="T175" s="62" t="s">
        <v>24</v>
      </c>
      <c r="U175" s="63">
        <f>P20/P18</f>
        <v>0.6785714285714286</v>
      </c>
      <c r="V175" s="63">
        <f>P35/P33</f>
        <v>0.76470588235294112</v>
      </c>
      <c r="W175" s="63">
        <f>P54/P52</f>
        <v>0.6875</v>
      </c>
      <c r="X175" s="63">
        <f>P71/P69</f>
        <v>0.6</v>
      </c>
      <c r="Y175" s="63">
        <f>P86/P84</f>
        <v>0.94444444444444442</v>
      </c>
      <c r="Z175" s="63">
        <f>P103/P101</f>
        <v>0.75</v>
      </c>
      <c r="AA175" s="63">
        <f>P120/P118</f>
        <v>0.92</v>
      </c>
      <c r="AB175" s="63">
        <f>P138/P136</f>
        <v>0.81818181818181823</v>
      </c>
      <c r="AC175" s="63">
        <f>P158/P156</f>
        <v>0.5714285714285714</v>
      </c>
      <c r="AD175" s="63">
        <f>P179/P177</f>
        <v>0.63636363636363635</v>
      </c>
      <c r="AE175" s="63">
        <f>P197/P195</f>
        <v>0.8529411764705882</v>
      </c>
      <c r="AF175" s="63"/>
      <c r="AG175" s="63"/>
      <c r="AH175" s="63"/>
      <c r="AL175" s="3"/>
      <c r="AM175" s="3"/>
    </row>
    <row r="176" spans="1:39" ht="12.75" customHeight="1" x14ac:dyDescent="0.2">
      <c r="A176" s="70" t="s">
        <v>9</v>
      </c>
      <c r="B176" s="71">
        <v>1</v>
      </c>
      <c r="C176" s="71">
        <v>2</v>
      </c>
      <c r="D176" s="71">
        <v>3</v>
      </c>
      <c r="E176" s="71">
        <v>4</v>
      </c>
      <c r="F176" s="71">
        <v>5</v>
      </c>
      <c r="G176" s="71">
        <v>6</v>
      </c>
      <c r="H176" s="71">
        <v>7</v>
      </c>
      <c r="I176" s="71">
        <v>8</v>
      </c>
      <c r="J176" s="269">
        <v>9</v>
      </c>
      <c r="K176" s="268" t="s">
        <v>10</v>
      </c>
      <c r="L176" s="5"/>
      <c r="M176" s="5"/>
      <c r="O176" s="5"/>
      <c r="P176" s="6"/>
      <c r="Q176" s="6"/>
      <c r="R176" s="5"/>
      <c r="T176" s="4" t="s">
        <v>56</v>
      </c>
      <c r="V176" s="25"/>
      <c r="AL176" s="3"/>
      <c r="AM176" s="3"/>
    </row>
    <row r="177" spans="1:39" ht="12.75" customHeight="1" x14ac:dyDescent="0.2">
      <c r="A177" s="33" t="s">
        <v>52</v>
      </c>
      <c r="B177" s="25">
        <v>11</v>
      </c>
      <c r="K177" s="266"/>
      <c r="L177" s="5"/>
      <c r="M177" s="5"/>
      <c r="O177" s="5"/>
      <c r="P177" s="20">
        <f>B177</f>
        <v>11</v>
      </c>
      <c r="Q177" s="6"/>
      <c r="R177" s="5"/>
      <c r="T177" s="4"/>
      <c r="U177" s="11"/>
      <c r="V177" s="11"/>
      <c r="Z177" s="25"/>
      <c r="AL177" s="3"/>
      <c r="AM177" s="3"/>
    </row>
    <row r="178" spans="1:39" ht="12.75" customHeight="1" x14ac:dyDescent="0.2">
      <c r="A178" s="33" t="s">
        <v>53</v>
      </c>
      <c r="C178" s="25">
        <v>7</v>
      </c>
      <c r="K178" s="266"/>
      <c r="L178" s="5"/>
      <c r="M178" s="5"/>
      <c r="N178" s="5"/>
      <c r="O178" s="5">
        <f>C178/B177</f>
        <v>0.63636363636363635</v>
      </c>
      <c r="P178" s="73">
        <v>7</v>
      </c>
      <c r="Q178" s="24">
        <f t="shared" ref="Q178:Q185" si="24">P178/P177</f>
        <v>0.63636363636363635</v>
      </c>
      <c r="R178" s="5">
        <f t="shared" ref="R178:R185" si="25">100%-Q178</f>
        <v>0.36363636363636365</v>
      </c>
      <c r="T178" s="33"/>
      <c r="U178" s="34"/>
      <c r="V178" s="34"/>
      <c r="Z178" s="25"/>
      <c r="AL178" s="3"/>
      <c r="AM178" s="3"/>
    </row>
    <row r="179" spans="1:39" ht="12.75" customHeight="1" x14ac:dyDescent="0.2">
      <c r="A179" s="33" t="s">
        <v>64</v>
      </c>
      <c r="D179" s="25">
        <v>7</v>
      </c>
      <c r="K179" s="266"/>
      <c r="L179" s="5"/>
      <c r="M179" s="5"/>
      <c r="O179" s="5">
        <f>D179/C178</f>
        <v>1</v>
      </c>
      <c r="P179" s="73">
        <v>7</v>
      </c>
      <c r="Q179" s="24">
        <f t="shared" si="24"/>
        <v>1</v>
      </c>
      <c r="R179" s="5">
        <f t="shared" si="25"/>
        <v>0</v>
      </c>
      <c r="Z179" s="25"/>
      <c r="AL179" s="3"/>
      <c r="AM179" s="3"/>
    </row>
    <row r="180" spans="1:39" ht="12.75" customHeight="1" x14ac:dyDescent="0.2">
      <c r="A180" s="33" t="s">
        <v>66</v>
      </c>
      <c r="E180" s="25">
        <v>6</v>
      </c>
      <c r="K180" s="266"/>
      <c r="L180" s="5"/>
      <c r="M180" s="5"/>
      <c r="O180" s="5">
        <f>E180/D179</f>
        <v>0.8571428571428571</v>
      </c>
      <c r="P180" s="73">
        <v>7</v>
      </c>
      <c r="Q180" s="24">
        <f t="shared" si="24"/>
        <v>1</v>
      </c>
      <c r="R180" s="5">
        <f t="shared" si="25"/>
        <v>0</v>
      </c>
      <c r="Z180" s="25"/>
      <c r="AL180" s="3"/>
      <c r="AM180" s="3"/>
    </row>
    <row r="181" spans="1:39" ht="12.75" customHeight="1" x14ac:dyDescent="0.2">
      <c r="A181" s="33" t="s">
        <v>71</v>
      </c>
      <c r="F181" s="25">
        <v>4</v>
      </c>
      <c r="K181" s="266"/>
      <c r="L181" s="5"/>
      <c r="M181" s="5"/>
      <c r="O181" s="5">
        <f>F181/E180</f>
        <v>0.66666666666666663</v>
      </c>
      <c r="P181" s="73">
        <v>6</v>
      </c>
      <c r="Q181" s="24">
        <f t="shared" si="24"/>
        <v>0.8571428571428571</v>
      </c>
      <c r="R181" s="5">
        <f t="shared" si="25"/>
        <v>0.1428571428571429</v>
      </c>
      <c r="Z181" s="25"/>
      <c r="AL181" s="3"/>
      <c r="AM181" s="3"/>
    </row>
    <row r="182" spans="1:39" ht="12.75" customHeight="1" x14ac:dyDescent="0.2">
      <c r="A182" s="33" t="s">
        <v>72</v>
      </c>
      <c r="G182" s="25">
        <v>4</v>
      </c>
      <c r="K182" s="266"/>
      <c r="L182" s="5"/>
      <c r="M182" s="5"/>
      <c r="O182" s="5">
        <f>G182/F181</f>
        <v>1</v>
      </c>
      <c r="P182" s="73">
        <v>6</v>
      </c>
      <c r="Q182" s="24">
        <f t="shared" si="24"/>
        <v>1</v>
      </c>
      <c r="R182" s="5">
        <f t="shared" si="25"/>
        <v>0</v>
      </c>
      <c r="Z182" s="25"/>
      <c r="AL182" s="3"/>
      <c r="AM182" s="3"/>
    </row>
    <row r="183" spans="1:39" ht="12.75" customHeight="1" x14ac:dyDescent="0.2">
      <c r="A183" s="33" t="s">
        <v>75</v>
      </c>
      <c r="H183" s="25">
        <v>4</v>
      </c>
      <c r="K183" s="266"/>
      <c r="L183" s="5"/>
      <c r="M183" s="5"/>
      <c r="O183" s="5">
        <f>H183/G182</f>
        <v>1</v>
      </c>
      <c r="P183" s="73">
        <v>6</v>
      </c>
      <c r="Q183" s="24">
        <f t="shared" si="24"/>
        <v>1</v>
      </c>
      <c r="R183" s="5">
        <f t="shared" si="25"/>
        <v>0</v>
      </c>
      <c r="Z183" s="25"/>
      <c r="AL183" s="3"/>
      <c r="AM183" s="3"/>
    </row>
    <row r="184" spans="1:39" ht="12.75" customHeight="1" x14ac:dyDescent="0.2">
      <c r="A184" s="33" t="s">
        <v>77</v>
      </c>
      <c r="I184" s="25">
        <v>4</v>
      </c>
      <c r="K184" s="266"/>
      <c r="L184" s="5"/>
      <c r="M184" s="5"/>
      <c r="O184" s="5">
        <f>I184/H183</f>
        <v>1</v>
      </c>
      <c r="P184" s="73">
        <v>6</v>
      </c>
      <c r="Q184" s="24">
        <f t="shared" si="24"/>
        <v>1</v>
      </c>
      <c r="R184" s="5">
        <f t="shared" si="25"/>
        <v>0</v>
      </c>
      <c r="Z184" s="25"/>
      <c r="AL184" s="3"/>
      <c r="AM184" s="3"/>
    </row>
    <row r="185" spans="1:39" ht="12.75" customHeight="1" x14ac:dyDescent="0.2">
      <c r="A185" s="33" t="s">
        <v>83</v>
      </c>
      <c r="J185" s="217">
        <v>4</v>
      </c>
      <c r="K185" s="266">
        <v>4</v>
      </c>
      <c r="L185" s="5"/>
      <c r="M185" s="5"/>
      <c r="O185" s="5">
        <f>J185/I184</f>
        <v>1</v>
      </c>
      <c r="P185" s="73">
        <v>6</v>
      </c>
      <c r="Q185" s="24">
        <f t="shared" si="24"/>
        <v>1</v>
      </c>
      <c r="R185" s="5">
        <f t="shared" si="25"/>
        <v>0</v>
      </c>
      <c r="Z185" s="25"/>
      <c r="AL185" s="3"/>
      <c r="AM185" s="3"/>
    </row>
    <row r="186" spans="1:39" ht="12.75" customHeight="1" x14ac:dyDescent="0.2">
      <c r="A186" s="33" t="s">
        <v>84</v>
      </c>
      <c r="J186" s="217">
        <v>2</v>
      </c>
      <c r="K186" s="266"/>
      <c r="L186" s="5"/>
      <c r="M186" s="5"/>
      <c r="O186" s="5"/>
      <c r="P186" s="73">
        <v>2</v>
      </c>
      <c r="Q186" s="24"/>
      <c r="R186" s="5"/>
      <c r="Z186" s="25"/>
      <c r="AL186" s="3"/>
      <c r="AM186" s="3"/>
    </row>
    <row r="187" spans="1:39" ht="12.75" customHeight="1" x14ac:dyDescent="0.2">
      <c r="A187" s="33" t="s">
        <v>87</v>
      </c>
      <c r="J187" s="217">
        <v>1</v>
      </c>
      <c r="K187" s="266"/>
      <c r="L187" s="5"/>
      <c r="M187" s="5"/>
      <c r="O187" s="5"/>
      <c r="P187" s="73">
        <v>2</v>
      </c>
      <c r="Q187" s="24"/>
      <c r="R187" s="5"/>
      <c r="Z187" s="25"/>
      <c r="AL187" s="3"/>
      <c r="AM187" s="3"/>
    </row>
    <row r="188" spans="1:39" ht="12.75" customHeight="1" x14ac:dyDescent="0.2">
      <c r="A188" s="33" t="s">
        <v>89</v>
      </c>
      <c r="J188" s="217">
        <v>1</v>
      </c>
      <c r="K188" s="266">
        <v>2</v>
      </c>
      <c r="L188" s="5"/>
      <c r="M188" s="5"/>
      <c r="O188" s="5"/>
      <c r="P188" s="73">
        <v>2</v>
      </c>
      <c r="Q188" s="24"/>
      <c r="R188" s="5"/>
      <c r="T188" s="124" t="s">
        <v>80</v>
      </c>
      <c r="U188" s="124">
        <v>6</v>
      </c>
      <c r="V188" s="124">
        <f>K191</f>
        <v>6</v>
      </c>
      <c r="W188" s="124" t="s">
        <v>10</v>
      </c>
      <c r="Z188" s="25"/>
      <c r="AD188" s="76" t="s">
        <v>51</v>
      </c>
      <c r="AE188" s="25">
        <v>3</v>
      </c>
      <c r="AL188" s="3"/>
      <c r="AM188" s="3"/>
    </row>
    <row r="189" spans="1:39" ht="12.75" customHeight="1" x14ac:dyDescent="0.2">
      <c r="A189" s="25">
        <v>1601</v>
      </c>
      <c r="K189" s="266"/>
      <c r="L189" s="5"/>
      <c r="M189" s="5"/>
      <c r="O189" s="5"/>
      <c r="P189" s="73"/>
      <c r="Q189" s="24"/>
      <c r="R189" s="5"/>
      <c r="T189" s="124" t="s">
        <v>81</v>
      </c>
      <c r="U189" s="125">
        <f>U188/B177</f>
        <v>0.54545454545454541</v>
      </c>
      <c r="V189" s="125">
        <f>U188/V188</f>
        <v>1</v>
      </c>
      <c r="W189" s="124" t="s">
        <v>82</v>
      </c>
      <c r="Z189" s="25"/>
      <c r="AD189" s="76"/>
      <c r="AE189" s="25"/>
      <c r="AL189" s="3"/>
      <c r="AM189" s="3"/>
    </row>
    <row r="190" spans="1:39" ht="12.75" customHeight="1" x14ac:dyDescent="0.2">
      <c r="A190" s="33"/>
      <c r="K190" s="266"/>
      <c r="L190" s="5"/>
      <c r="M190" s="5"/>
      <c r="O190" s="5"/>
      <c r="P190" s="73"/>
      <c r="Q190" s="24"/>
      <c r="R190" s="5"/>
      <c r="Z190" s="25"/>
      <c r="AD190" s="76"/>
      <c r="AE190" s="25"/>
      <c r="AL190" s="3"/>
      <c r="AM190" s="3"/>
    </row>
    <row r="191" spans="1:39" ht="12.75" customHeight="1" x14ac:dyDescent="0.2">
      <c r="K191" s="267">
        <f>SUM(K185:K188)</f>
        <v>6</v>
      </c>
      <c r="L191" s="5">
        <f>K185/B177</f>
        <v>0.36363636363636365</v>
      </c>
      <c r="M191" s="5">
        <f>K191/B177</f>
        <v>0.54545454545454541</v>
      </c>
      <c r="N191" s="5">
        <f>M191-L191</f>
        <v>0.18181818181818177</v>
      </c>
      <c r="O191" s="5"/>
      <c r="P191" s="6"/>
      <c r="Q191" s="6"/>
      <c r="R191" s="5"/>
      <c r="Z191" s="25"/>
      <c r="AD191" s="76" t="s">
        <v>52</v>
      </c>
      <c r="AE191" s="25">
        <v>3</v>
      </c>
      <c r="AL191" s="3"/>
      <c r="AM191" s="3"/>
    </row>
    <row r="192" spans="1:39" ht="12.75" customHeight="1" x14ac:dyDescent="0.3">
      <c r="A192" s="51" t="s">
        <v>95</v>
      </c>
      <c r="L192" s="5"/>
      <c r="M192" s="5"/>
      <c r="O192" s="5"/>
      <c r="P192" s="6"/>
      <c r="Q192" s="6"/>
      <c r="R192" s="5"/>
      <c r="Z192" s="25"/>
      <c r="AD192" s="76" t="s">
        <v>53</v>
      </c>
      <c r="AE192" s="25">
        <v>5</v>
      </c>
      <c r="AL192" s="3"/>
      <c r="AM192" s="3"/>
    </row>
    <row r="193" spans="1:39" ht="25.5" customHeight="1" x14ac:dyDescent="0.2">
      <c r="B193" s="324" t="s">
        <v>1</v>
      </c>
      <c r="C193" s="325"/>
      <c r="D193" s="325"/>
      <c r="E193" s="325"/>
      <c r="F193" s="325"/>
      <c r="G193" s="325"/>
      <c r="H193" s="325"/>
      <c r="I193" s="325"/>
      <c r="J193" s="325"/>
      <c r="L193" s="10" t="s">
        <v>2</v>
      </c>
      <c r="M193" s="10" t="s">
        <v>3</v>
      </c>
      <c r="N193" s="69" t="s">
        <v>4</v>
      </c>
      <c r="O193" s="10" t="s">
        <v>5</v>
      </c>
      <c r="P193" s="9" t="s">
        <v>6</v>
      </c>
      <c r="Q193" s="9" t="s">
        <v>7</v>
      </c>
      <c r="R193" s="5"/>
      <c r="Z193" s="25"/>
      <c r="AL193" s="3"/>
      <c r="AM193" s="3"/>
    </row>
    <row r="194" spans="1:39" ht="12.75" customHeight="1" x14ac:dyDescent="0.2">
      <c r="A194" s="70" t="s">
        <v>9</v>
      </c>
      <c r="B194" s="71">
        <v>1</v>
      </c>
      <c r="C194" s="71">
        <v>2</v>
      </c>
      <c r="D194" s="71">
        <v>3</v>
      </c>
      <c r="E194" s="71">
        <v>4</v>
      </c>
      <c r="F194" s="71">
        <v>5</v>
      </c>
      <c r="G194" s="71">
        <v>6</v>
      </c>
      <c r="H194" s="71">
        <v>7</v>
      </c>
      <c r="I194" s="71">
        <v>8</v>
      </c>
      <c r="J194" s="269">
        <v>9</v>
      </c>
      <c r="K194" s="268" t="s">
        <v>10</v>
      </c>
      <c r="L194" s="5"/>
      <c r="M194" s="5"/>
      <c r="O194" s="5"/>
      <c r="P194" s="6"/>
      <c r="Q194" s="6"/>
      <c r="R194" s="5"/>
      <c r="Z194" s="25"/>
      <c r="AL194" s="3"/>
      <c r="AM194" s="3"/>
    </row>
    <row r="195" spans="1:39" ht="12.75" customHeight="1" x14ac:dyDescent="0.2">
      <c r="A195" s="33" t="s">
        <v>53</v>
      </c>
      <c r="B195" s="25">
        <v>34</v>
      </c>
      <c r="K195" s="266"/>
      <c r="L195" s="5"/>
      <c r="M195" s="5"/>
      <c r="O195" s="5"/>
      <c r="P195" s="20">
        <f>B195</f>
        <v>34</v>
      </c>
      <c r="Q195" s="6"/>
      <c r="R195" s="5"/>
      <c r="Z195" s="25"/>
      <c r="AL195" s="3"/>
      <c r="AM195" s="3"/>
    </row>
    <row r="196" spans="1:39" ht="12.75" customHeight="1" x14ac:dyDescent="0.2">
      <c r="A196" s="33" t="s">
        <v>64</v>
      </c>
      <c r="C196" s="25">
        <v>32</v>
      </c>
      <c r="K196" s="266"/>
      <c r="L196" s="5"/>
      <c r="M196" s="5"/>
      <c r="N196" s="5"/>
      <c r="O196" s="5">
        <f>C196/B195</f>
        <v>0.94117647058823528</v>
      </c>
      <c r="P196" s="73">
        <v>32</v>
      </c>
      <c r="Q196" s="24">
        <f t="shared" ref="Q196:Q203" si="26">P196/P195</f>
        <v>0.94117647058823528</v>
      </c>
      <c r="R196" s="5">
        <f t="shared" ref="R196:R203" si="27">100%-Q196</f>
        <v>5.8823529411764719E-2</v>
      </c>
      <c r="Z196" s="25"/>
      <c r="AL196" s="3"/>
      <c r="AM196" s="3"/>
    </row>
    <row r="197" spans="1:39" ht="12.75" customHeight="1" x14ac:dyDescent="0.2">
      <c r="A197" s="25">
        <v>1002</v>
      </c>
      <c r="D197" s="25">
        <v>29</v>
      </c>
      <c r="K197" s="266"/>
      <c r="L197" s="5"/>
      <c r="M197" s="5"/>
      <c r="O197" s="5">
        <f>D197/C196</f>
        <v>0.90625</v>
      </c>
      <c r="P197" s="73">
        <v>29</v>
      </c>
      <c r="Q197" s="24">
        <f t="shared" si="26"/>
        <v>0.90625</v>
      </c>
      <c r="R197" s="5">
        <f t="shared" si="27"/>
        <v>9.375E-2</v>
      </c>
      <c r="Z197" s="25"/>
      <c r="AL197" s="3"/>
      <c r="AM197" s="3"/>
    </row>
    <row r="198" spans="1:39" ht="12.75" customHeight="1" x14ac:dyDescent="0.2">
      <c r="A198" s="25">
        <v>1101</v>
      </c>
      <c r="E198" s="25">
        <v>28</v>
      </c>
      <c r="K198" s="266"/>
      <c r="L198" s="5"/>
      <c r="M198" s="5"/>
      <c r="O198" s="5">
        <f>E198/D197</f>
        <v>0.96551724137931039</v>
      </c>
      <c r="P198" s="73">
        <v>28</v>
      </c>
      <c r="Q198" s="24">
        <f t="shared" si="26"/>
        <v>0.96551724137931039</v>
      </c>
      <c r="R198" s="5">
        <f t="shared" si="27"/>
        <v>3.4482758620689613E-2</v>
      </c>
      <c r="Z198" s="25"/>
      <c r="AL198" s="3"/>
      <c r="AM198" s="3"/>
    </row>
    <row r="199" spans="1:39" ht="12.75" customHeight="1" x14ac:dyDescent="0.2">
      <c r="A199" s="33" t="s">
        <v>72</v>
      </c>
      <c r="F199" s="25">
        <v>19</v>
      </c>
      <c r="K199" s="266"/>
      <c r="L199" s="5"/>
      <c r="M199" s="5"/>
      <c r="O199" s="5">
        <f>F199/E198</f>
        <v>0.6785714285714286</v>
      </c>
      <c r="P199" s="73">
        <v>25</v>
      </c>
      <c r="Q199" s="24">
        <f t="shared" si="26"/>
        <v>0.8928571428571429</v>
      </c>
      <c r="R199" s="5">
        <f t="shared" si="27"/>
        <v>0.1071428571428571</v>
      </c>
      <c r="Z199" s="25"/>
      <c r="AL199" s="3"/>
      <c r="AM199" s="3"/>
    </row>
    <row r="200" spans="1:39" ht="12.75" customHeight="1" x14ac:dyDescent="0.2">
      <c r="A200" s="33" t="s">
        <v>75</v>
      </c>
      <c r="G200" s="25">
        <v>17</v>
      </c>
      <c r="K200" s="266"/>
      <c r="L200" s="5"/>
      <c r="M200" s="5"/>
      <c r="O200" s="5">
        <f>G200/F199</f>
        <v>0.89473684210526316</v>
      </c>
      <c r="P200" s="73">
        <v>23</v>
      </c>
      <c r="Q200" s="24">
        <f t="shared" si="26"/>
        <v>0.92</v>
      </c>
      <c r="R200" s="5">
        <f t="shared" si="27"/>
        <v>7.999999999999996E-2</v>
      </c>
      <c r="Z200" s="25"/>
      <c r="AL200" s="3"/>
      <c r="AM200" s="3"/>
    </row>
    <row r="201" spans="1:39" ht="12.75" customHeight="1" x14ac:dyDescent="0.2">
      <c r="A201" s="33" t="s">
        <v>77</v>
      </c>
      <c r="H201" s="25">
        <v>16</v>
      </c>
      <c r="K201" s="266"/>
      <c r="L201" s="5"/>
      <c r="M201" s="5"/>
      <c r="O201" s="5">
        <f>H201/G200</f>
        <v>0.94117647058823528</v>
      </c>
      <c r="P201" s="73">
        <v>22</v>
      </c>
      <c r="Q201" s="24">
        <f t="shared" si="26"/>
        <v>0.95652173913043481</v>
      </c>
      <c r="R201" s="5">
        <f t="shared" si="27"/>
        <v>4.3478260869565188E-2</v>
      </c>
      <c r="Z201" s="25"/>
      <c r="AL201" s="3"/>
      <c r="AM201" s="3"/>
    </row>
    <row r="202" spans="1:39" ht="12.75" customHeight="1" x14ac:dyDescent="0.2">
      <c r="A202" s="33" t="s">
        <v>83</v>
      </c>
      <c r="I202" s="25">
        <v>16</v>
      </c>
      <c r="K202" s="266"/>
      <c r="L202" s="5"/>
      <c r="M202" s="5"/>
      <c r="O202" s="5">
        <f>I202/H201</f>
        <v>1</v>
      </c>
      <c r="P202" s="73">
        <v>20</v>
      </c>
      <c r="Q202" s="24">
        <f t="shared" si="26"/>
        <v>0.90909090909090906</v>
      </c>
      <c r="R202" s="5">
        <f t="shared" si="27"/>
        <v>9.0909090909090939E-2</v>
      </c>
      <c r="Z202" s="25"/>
      <c r="AL202" s="3"/>
      <c r="AM202" s="3"/>
    </row>
    <row r="203" spans="1:39" ht="12.75" customHeight="1" x14ac:dyDescent="0.2">
      <c r="A203" s="33" t="s">
        <v>84</v>
      </c>
      <c r="J203" s="217">
        <v>15</v>
      </c>
      <c r="K203" s="266">
        <v>13</v>
      </c>
      <c r="L203" s="5"/>
      <c r="M203" s="5"/>
      <c r="O203" s="5">
        <f>J203/I202</f>
        <v>0.9375</v>
      </c>
      <c r="P203" s="73">
        <v>20</v>
      </c>
      <c r="Q203" s="24">
        <f t="shared" si="26"/>
        <v>1</v>
      </c>
      <c r="R203" s="5">
        <f t="shared" si="27"/>
        <v>0</v>
      </c>
      <c r="Z203" s="25"/>
      <c r="AL203" s="3"/>
      <c r="AM203" s="3"/>
    </row>
    <row r="204" spans="1:39" ht="12.75" customHeight="1" x14ac:dyDescent="0.2">
      <c r="A204" s="33" t="s">
        <v>87</v>
      </c>
      <c r="J204" s="217">
        <v>8</v>
      </c>
      <c r="K204" s="266"/>
      <c r="L204" s="5"/>
      <c r="M204" s="5"/>
      <c r="O204" s="5"/>
      <c r="P204" s="73">
        <v>13</v>
      </c>
      <c r="Q204" s="24"/>
      <c r="R204" s="5"/>
      <c r="Z204" s="25"/>
      <c r="AL204" s="3"/>
      <c r="AM204" s="3"/>
    </row>
    <row r="205" spans="1:39" ht="12.75" customHeight="1" x14ac:dyDescent="0.2">
      <c r="A205" s="33" t="s">
        <v>89</v>
      </c>
      <c r="J205" s="217">
        <v>4</v>
      </c>
      <c r="K205" s="266">
        <v>3</v>
      </c>
      <c r="L205" s="5"/>
      <c r="M205" s="5"/>
      <c r="O205" s="5"/>
      <c r="P205" s="73">
        <v>8</v>
      </c>
      <c r="Q205" s="24"/>
      <c r="R205" s="5"/>
      <c r="T205" s="25" t="s">
        <v>80</v>
      </c>
      <c r="U205" s="25">
        <v>17</v>
      </c>
      <c r="V205" s="25">
        <f>K209</f>
        <v>19</v>
      </c>
      <c r="W205" s="25" t="s">
        <v>10</v>
      </c>
      <c r="Z205" s="25"/>
      <c r="AL205" s="3"/>
      <c r="AM205" s="3"/>
    </row>
    <row r="206" spans="1:39" ht="12.75" customHeight="1" x14ac:dyDescent="0.2">
      <c r="A206" s="33" t="s">
        <v>90</v>
      </c>
      <c r="J206" s="217">
        <v>3</v>
      </c>
      <c r="K206" s="266"/>
      <c r="L206" s="5"/>
      <c r="M206" s="5"/>
      <c r="O206" s="5"/>
      <c r="P206" s="73">
        <v>3</v>
      </c>
      <c r="Q206" s="24"/>
      <c r="R206" s="5"/>
      <c r="T206" s="25" t="s">
        <v>81</v>
      </c>
      <c r="U206" s="24">
        <f>U205/B195</f>
        <v>0.5</v>
      </c>
      <c r="V206" s="24">
        <f>U205/V205</f>
        <v>0.89473684210526316</v>
      </c>
      <c r="W206" s="25" t="s">
        <v>82</v>
      </c>
      <c r="Z206" s="25"/>
      <c r="AL206" s="3"/>
      <c r="AM206" s="3"/>
    </row>
    <row r="207" spans="1:39" ht="12.75" customHeight="1" x14ac:dyDescent="0.2">
      <c r="A207" s="33" t="s">
        <v>91</v>
      </c>
      <c r="J207" s="217">
        <v>3</v>
      </c>
      <c r="K207" s="266">
        <v>2</v>
      </c>
      <c r="L207" s="5"/>
      <c r="M207" s="5"/>
      <c r="O207" s="5"/>
      <c r="P207" s="73">
        <v>3</v>
      </c>
      <c r="Q207" s="24"/>
      <c r="R207" s="5"/>
      <c r="S207" s="5"/>
      <c r="T207" s="5"/>
      <c r="U207" s="5"/>
      <c r="V207" s="5"/>
      <c r="W207" s="5"/>
      <c r="X207" s="5"/>
      <c r="Z207" s="25"/>
      <c r="AL207" s="3"/>
      <c r="AM207" s="3"/>
    </row>
    <row r="208" spans="1:39" ht="12.75" customHeight="1" x14ac:dyDescent="0.2">
      <c r="A208" s="25">
        <v>1601</v>
      </c>
      <c r="J208" s="217">
        <v>1</v>
      </c>
      <c r="K208" s="266">
        <v>1</v>
      </c>
      <c r="L208" s="5"/>
      <c r="M208" s="5"/>
      <c r="O208" s="5"/>
      <c r="P208" s="73">
        <v>1</v>
      </c>
      <c r="Q208" s="24"/>
      <c r="R208" s="5"/>
      <c r="S208" s="5"/>
      <c r="T208" s="5"/>
      <c r="U208" s="5"/>
      <c r="V208" s="5"/>
      <c r="W208" s="5"/>
      <c r="X208" s="5"/>
      <c r="Z208" s="25"/>
      <c r="AL208" s="3"/>
      <c r="AM208" s="3"/>
    </row>
    <row r="209" spans="1:39" ht="12.75" customHeight="1" x14ac:dyDescent="0.2">
      <c r="K209" s="267">
        <f>SUM(K203:K208)</f>
        <v>19</v>
      </c>
      <c r="L209" s="5">
        <f>K203/B195</f>
        <v>0.38235294117647056</v>
      </c>
      <c r="M209" s="5">
        <f>K209/B195</f>
        <v>0.55882352941176472</v>
      </c>
      <c r="N209" s="5">
        <f>M209-L209</f>
        <v>0.17647058823529416</v>
      </c>
      <c r="O209" s="5"/>
      <c r="P209" s="6"/>
      <c r="Q209" s="6"/>
      <c r="R209" s="5"/>
      <c r="AL209" s="3"/>
      <c r="AM209" s="3"/>
    </row>
    <row r="210" spans="1:39" ht="12.75" customHeight="1" x14ac:dyDescent="0.2">
      <c r="L210" s="5"/>
      <c r="M210" s="5"/>
      <c r="N210" s="5"/>
      <c r="O210" s="5"/>
      <c r="P210" s="6"/>
      <c r="Q210" s="6"/>
      <c r="R210" s="5"/>
      <c r="S210" s="5"/>
      <c r="T210" s="5"/>
      <c r="U210" s="5"/>
      <c r="V210" s="5"/>
      <c r="W210" s="5"/>
      <c r="AL210" s="3"/>
      <c r="AM210" s="3"/>
    </row>
    <row r="211" spans="1:39" ht="12.75" customHeight="1" x14ac:dyDescent="0.2">
      <c r="L211" s="5"/>
      <c r="M211" s="5"/>
      <c r="N211" s="5"/>
      <c r="O211" s="5"/>
      <c r="P211" s="6"/>
      <c r="Q211" s="6"/>
      <c r="R211" s="5"/>
      <c r="AL211" s="3"/>
      <c r="AM211" s="3"/>
    </row>
    <row r="212" spans="1:39" ht="12.75" customHeight="1" x14ac:dyDescent="0.2">
      <c r="L212" s="5"/>
      <c r="M212" s="5"/>
      <c r="N212" s="5"/>
      <c r="O212" s="5"/>
      <c r="P212" s="6"/>
      <c r="Q212" s="6"/>
      <c r="R212" s="5"/>
      <c r="AL212" s="3"/>
      <c r="AM212" s="3"/>
    </row>
    <row r="213" spans="1:39" ht="26.25" customHeight="1" x14ac:dyDescent="0.4">
      <c r="A213" s="224"/>
      <c r="B213" s="318" t="s">
        <v>96</v>
      </c>
      <c r="C213" s="318"/>
      <c r="D213" s="318"/>
      <c r="E213" s="318"/>
      <c r="F213" s="318"/>
      <c r="G213" s="318"/>
      <c r="H213" s="318"/>
      <c r="I213" s="318"/>
      <c r="J213" s="318"/>
      <c r="K213" s="201" t="s">
        <v>66</v>
      </c>
      <c r="L213" s="5"/>
      <c r="M213" s="5"/>
      <c r="N213" s="25"/>
      <c r="O213" s="5"/>
      <c r="P213" s="25"/>
      <c r="Q213" s="25"/>
      <c r="R213" s="25"/>
      <c r="AL213" s="3"/>
      <c r="AM213" s="3"/>
    </row>
    <row r="214" spans="1:39" ht="20.25" x14ac:dyDescent="0.2">
      <c r="A214" s="330" t="s">
        <v>9</v>
      </c>
      <c r="B214" s="311" t="s">
        <v>97</v>
      </c>
      <c r="C214" s="312"/>
      <c r="D214" s="312"/>
      <c r="E214" s="312"/>
      <c r="F214" s="312"/>
      <c r="G214" s="312"/>
      <c r="H214" s="312"/>
      <c r="I214" s="312"/>
      <c r="J214" s="313"/>
      <c r="K214" s="314" t="s">
        <v>10</v>
      </c>
      <c r="L214" s="307" t="s">
        <v>2</v>
      </c>
      <c r="M214" s="307" t="s">
        <v>3</v>
      </c>
      <c r="N214" s="307" t="s">
        <v>4</v>
      </c>
      <c r="O214" s="307" t="s">
        <v>5</v>
      </c>
      <c r="P214" s="307" t="s">
        <v>6</v>
      </c>
      <c r="Q214" s="307" t="s">
        <v>7</v>
      </c>
      <c r="R214" s="307" t="s">
        <v>8</v>
      </c>
      <c r="AL214" s="3"/>
      <c r="AM214" s="3"/>
    </row>
    <row r="215" spans="1:39" ht="15.75" x14ac:dyDescent="0.25">
      <c r="A215" s="308"/>
      <c r="B215" s="79" t="s">
        <v>98</v>
      </c>
      <c r="C215" s="79" t="s">
        <v>99</v>
      </c>
      <c r="D215" s="79" t="s">
        <v>100</v>
      </c>
      <c r="E215" s="79" t="s">
        <v>101</v>
      </c>
      <c r="F215" s="79" t="s">
        <v>102</v>
      </c>
      <c r="G215" s="79" t="s">
        <v>103</v>
      </c>
      <c r="H215" s="79" t="s">
        <v>104</v>
      </c>
      <c r="I215" s="79" t="s">
        <v>105</v>
      </c>
      <c r="J215" s="221" t="s">
        <v>106</v>
      </c>
      <c r="K215" s="315"/>
      <c r="L215" s="308"/>
      <c r="M215" s="308"/>
      <c r="N215" s="308"/>
      <c r="O215" s="308"/>
      <c r="P215" s="308"/>
      <c r="Q215" s="308"/>
      <c r="R215" s="308"/>
      <c r="AL215" s="3"/>
      <c r="AM215" s="3"/>
    </row>
    <row r="216" spans="1:39" ht="15.75" customHeight="1" x14ac:dyDescent="0.25">
      <c r="A216" s="79">
        <v>1002</v>
      </c>
      <c r="B216" s="80">
        <v>20</v>
      </c>
      <c r="C216" s="80"/>
      <c r="D216" s="80"/>
      <c r="E216" s="80"/>
      <c r="F216" s="80"/>
      <c r="G216" s="80"/>
      <c r="H216" s="80"/>
      <c r="I216" s="80"/>
      <c r="J216" s="195"/>
      <c r="K216" s="116"/>
      <c r="L216" s="232"/>
      <c r="M216" s="233"/>
      <c r="N216" s="234"/>
      <c r="O216" s="242"/>
      <c r="P216" s="85">
        <f>B216</f>
        <v>20</v>
      </c>
      <c r="Q216" s="243"/>
      <c r="R216" s="242"/>
      <c r="AL216" s="3"/>
      <c r="AM216" s="3"/>
    </row>
    <row r="217" spans="1:39" ht="15.75" customHeight="1" x14ac:dyDescent="0.25">
      <c r="A217" s="79">
        <v>1101</v>
      </c>
      <c r="B217" s="80"/>
      <c r="C217" s="80">
        <v>15</v>
      </c>
      <c r="D217" s="80"/>
      <c r="E217" s="80"/>
      <c r="F217" s="80"/>
      <c r="G217" s="80"/>
      <c r="H217" s="80"/>
      <c r="I217" s="80"/>
      <c r="J217" s="195"/>
      <c r="K217" s="116"/>
      <c r="L217" s="235"/>
      <c r="M217" s="134"/>
      <c r="N217" s="236"/>
      <c r="O217" s="90">
        <f>IF(C217=0,"",C217/B216)</f>
        <v>0.75</v>
      </c>
      <c r="P217" s="91">
        <v>15</v>
      </c>
      <c r="Q217" s="241">
        <f t="shared" ref="Q217:Q224" si="28">IF(P217=0,"",P217/P216)</f>
        <v>0.75</v>
      </c>
      <c r="R217" s="241">
        <f t="shared" ref="R217:R224" si="29">IF(P217=0,"",100%-Q217)</f>
        <v>0.25</v>
      </c>
      <c r="AL217" s="3"/>
      <c r="AM217" s="3"/>
    </row>
    <row r="218" spans="1:39" ht="15.75" customHeight="1" x14ac:dyDescent="0.25">
      <c r="A218" s="79">
        <v>1102</v>
      </c>
      <c r="B218" s="80"/>
      <c r="C218" s="80"/>
      <c r="D218" s="80">
        <v>11</v>
      </c>
      <c r="E218" s="80"/>
      <c r="F218" s="80"/>
      <c r="G218" s="80"/>
      <c r="H218" s="80"/>
      <c r="I218" s="80"/>
      <c r="J218" s="195"/>
      <c r="K218" s="116"/>
      <c r="L218" s="235"/>
      <c r="M218" s="134"/>
      <c r="N218" s="236"/>
      <c r="O218" s="90">
        <f>IF(D218=0,"",D218/C217)</f>
        <v>0.73333333333333328</v>
      </c>
      <c r="P218" s="91">
        <v>11</v>
      </c>
      <c r="Q218" s="241">
        <f t="shared" si="28"/>
        <v>0.73333333333333328</v>
      </c>
      <c r="R218" s="241">
        <f t="shared" si="29"/>
        <v>0.26666666666666672</v>
      </c>
      <c r="S218" s="93">
        <f>P218/P216</f>
        <v>0.55000000000000004</v>
      </c>
      <c r="AL218" s="3"/>
      <c r="AM218" s="3"/>
    </row>
    <row r="219" spans="1:39" ht="15.75" customHeight="1" x14ac:dyDescent="0.25">
      <c r="A219" s="79">
        <v>1201</v>
      </c>
      <c r="B219" s="80"/>
      <c r="C219" s="80"/>
      <c r="D219" s="80"/>
      <c r="E219" s="80">
        <v>11</v>
      </c>
      <c r="F219" s="80"/>
      <c r="G219" s="80"/>
      <c r="H219" s="80"/>
      <c r="I219" s="80"/>
      <c r="J219" s="195"/>
      <c r="K219" s="116"/>
      <c r="L219" s="235"/>
      <c r="M219" s="134"/>
      <c r="N219" s="236"/>
      <c r="O219" s="90">
        <f>IF(E219=0,"",E219/D218)</f>
        <v>1</v>
      </c>
      <c r="P219" s="91">
        <v>11</v>
      </c>
      <c r="Q219" s="241">
        <f t="shared" si="28"/>
        <v>1</v>
      </c>
      <c r="R219" s="241">
        <f t="shared" si="29"/>
        <v>0</v>
      </c>
      <c r="AL219" s="3"/>
      <c r="AM219" s="3"/>
    </row>
    <row r="220" spans="1:39" ht="15.75" customHeight="1" x14ac:dyDescent="0.25">
      <c r="A220" s="79">
        <v>1202</v>
      </c>
      <c r="B220" s="80"/>
      <c r="C220" s="80"/>
      <c r="D220" s="80"/>
      <c r="E220" s="80"/>
      <c r="F220" s="80">
        <v>11</v>
      </c>
      <c r="G220" s="80"/>
      <c r="H220" s="80"/>
      <c r="I220" s="80"/>
      <c r="J220" s="195"/>
      <c r="K220" s="116"/>
      <c r="L220" s="235"/>
      <c r="M220" s="134"/>
      <c r="N220" s="236"/>
      <c r="O220" s="90">
        <f>IF(F220=0,"",F220/E219)</f>
        <v>1</v>
      </c>
      <c r="P220" s="91">
        <v>11</v>
      </c>
      <c r="Q220" s="241">
        <f t="shared" si="28"/>
        <v>1</v>
      </c>
      <c r="R220" s="241">
        <f t="shared" si="29"/>
        <v>0</v>
      </c>
      <c r="AL220" s="3"/>
      <c r="AM220" s="3"/>
    </row>
    <row r="221" spans="1:39" ht="15.75" customHeight="1" x14ac:dyDescent="0.25">
      <c r="A221" s="79">
        <v>1301</v>
      </c>
      <c r="B221" s="80"/>
      <c r="C221" s="80"/>
      <c r="D221" s="80"/>
      <c r="E221" s="80"/>
      <c r="F221" s="80"/>
      <c r="G221" s="80">
        <v>11</v>
      </c>
      <c r="H221" s="80"/>
      <c r="I221" s="80"/>
      <c r="J221" s="195"/>
      <c r="K221" s="116"/>
      <c r="L221" s="235"/>
      <c r="M221" s="134"/>
      <c r="N221" s="236"/>
      <c r="O221" s="90">
        <f>IF(G221=0,"",G221/F220)</f>
        <v>1</v>
      </c>
      <c r="P221" s="91">
        <v>11</v>
      </c>
      <c r="Q221" s="241">
        <f t="shared" si="28"/>
        <v>1</v>
      </c>
      <c r="R221" s="241">
        <f t="shared" si="29"/>
        <v>0</v>
      </c>
      <c r="AL221" s="3"/>
      <c r="AM221" s="3"/>
    </row>
    <row r="222" spans="1:39" ht="15.75" customHeight="1" x14ac:dyDescent="0.25">
      <c r="A222" s="79">
        <v>1302</v>
      </c>
      <c r="B222" s="80"/>
      <c r="C222" s="80"/>
      <c r="D222" s="80"/>
      <c r="E222" s="80"/>
      <c r="F222" s="80"/>
      <c r="G222" s="80"/>
      <c r="H222" s="80">
        <v>9</v>
      </c>
      <c r="I222" s="80"/>
      <c r="J222" s="195"/>
      <c r="K222" s="116"/>
      <c r="L222" s="235"/>
      <c r="M222" s="134"/>
      <c r="N222" s="236"/>
      <c r="O222" s="90">
        <f>IF(H222=0,"",H222/G221)</f>
        <v>0.81818181818181823</v>
      </c>
      <c r="P222" s="91">
        <v>11</v>
      </c>
      <c r="Q222" s="241">
        <f t="shared" si="28"/>
        <v>1</v>
      </c>
      <c r="R222" s="241">
        <f t="shared" si="29"/>
        <v>0</v>
      </c>
      <c r="AL222" s="3"/>
      <c r="AM222" s="3"/>
    </row>
    <row r="223" spans="1:39" ht="15.75" customHeight="1" x14ac:dyDescent="0.25">
      <c r="A223" s="79">
        <v>1401</v>
      </c>
      <c r="B223" s="80"/>
      <c r="C223" s="80"/>
      <c r="D223" s="80"/>
      <c r="E223" s="80"/>
      <c r="F223" s="80"/>
      <c r="G223" s="80"/>
      <c r="H223" s="80"/>
      <c r="I223" s="80">
        <v>9</v>
      </c>
      <c r="J223" s="195"/>
      <c r="K223" s="116"/>
      <c r="L223" s="235"/>
      <c r="M223" s="134"/>
      <c r="N223" s="236"/>
      <c r="O223" s="90">
        <f>IF(I223=0,"",I223/H222)</f>
        <v>1</v>
      </c>
      <c r="P223" s="91">
        <v>11</v>
      </c>
      <c r="Q223" s="241">
        <f t="shared" si="28"/>
        <v>1</v>
      </c>
      <c r="R223" s="241">
        <f t="shared" si="29"/>
        <v>0</v>
      </c>
      <c r="AL223" s="3"/>
      <c r="AM223" s="3"/>
    </row>
    <row r="224" spans="1:39" ht="15.75" customHeight="1" x14ac:dyDescent="0.25">
      <c r="A224" s="79">
        <v>1402</v>
      </c>
      <c r="B224" s="80"/>
      <c r="C224" s="80"/>
      <c r="D224" s="80"/>
      <c r="E224" s="80"/>
      <c r="F224" s="80"/>
      <c r="G224" s="80"/>
      <c r="H224" s="80"/>
      <c r="I224" s="80"/>
      <c r="J224" s="195">
        <v>9</v>
      </c>
      <c r="K224" s="116">
        <v>4</v>
      </c>
      <c r="L224" s="235"/>
      <c r="M224" s="134"/>
      <c r="N224" s="236"/>
      <c r="O224" s="90">
        <f>IF(J224=0,"",J224/I223)</f>
        <v>1</v>
      </c>
      <c r="P224" s="91">
        <v>9</v>
      </c>
      <c r="Q224" s="241">
        <f t="shared" si="28"/>
        <v>0.81818181818181823</v>
      </c>
      <c r="R224" s="241">
        <f t="shared" si="29"/>
        <v>0.18181818181818177</v>
      </c>
      <c r="AL224" s="3"/>
      <c r="AM224" s="3"/>
    </row>
    <row r="225" spans="1:39" ht="15.75" customHeight="1" x14ac:dyDescent="0.25">
      <c r="A225" s="79">
        <v>1501</v>
      </c>
      <c r="B225" s="80"/>
      <c r="C225" s="80"/>
      <c r="D225" s="80"/>
      <c r="E225" s="80"/>
      <c r="F225" s="80"/>
      <c r="G225" s="80"/>
      <c r="H225" s="80"/>
      <c r="I225" s="80"/>
      <c r="J225" s="195">
        <v>2</v>
      </c>
      <c r="K225" s="116">
        <v>2</v>
      </c>
      <c r="L225" s="235"/>
      <c r="M225" s="134"/>
      <c r="N225" s="134"/>
      <c r="O225" s="244"/>
      <c r="P225" s="91">
        <v>4</v>
      </c>
      <c r="Q225" s="247"/>
      <c r="R225" s="246"/>
      <c r="AL225" s="3"/>
      <c r="AM225" s="3"/>
    </row>
    <row r="226" spans="1:39" ht="15.75" customHeight="1" x14ac:dyDescent="0.25">
      <c r="A226" s="79">
        <v>1502</v>
      </c>
      <c r="B226" s="80"/>
      <c r="C226" s="80"/>
      <c r="D226" s="80"/>
      <c r="E226" s="80"/>
      <c r="F226" s="80"/>
      <c r="G226" s="80"/>
      <c r="H226" s="80"/>
      <c r="I226" s="80"/>
      <c r="J226" s="195">
        <v>1</v>
      </c>
      <c r="K226" s="116"/>
      <c r="L226" s="235"/>
      <c r="M226" s="134"/>
      <c r="N226" s="237"/>
      <c r="O226" s="246"/>
      <c r="P226" s="96">
        <v>1</v>
      </c>
      <c r="Q226" s="247"/>
      <c r="R226" s="246"/>
      <c r="AL226" s="3"/>
      <c r="AM226" s="3"/>
    </row>
    <row r="227" spans="1:39" ht="15.75" customHeight="1" x14ac:dyDescent="0.25">
      <c r="A227" s="79">
        <v>1601</v>
      </c>
      <c r="B227" s="80"/>
      <c r="C227" s="80"/>
      <c r="D227" s="80"/>
      <c r="E227" s="80"/>
      <c r="F227" s="80"/>
      <c r="G227" s="80"/>
      <c r="H227" s="80"/>
      <c r="I227" s="80"/>
      <c r="J227" s="195"/>
      <c r="K227" s="116"/>
      <c r="L227" s="235"/>
      <c r="M227" s="134"/>
      <c r="N227" s="237"/>
      <c r="O227" s="246"/>
      <c r="P227" s="96"/>
      <c r="Q227" s="247"/>
      <c r="R227" s="246"/>
      <c r="AL227" s="3"/>
      <c r="AM227" s="3"/>
    </row>
    <row r="228" spans="1:39" ht="15.75" customHeight="1" x14ac:dyDescent="0.25">
      <c r="A228" s="79">
        <v>1602</v>
      </c>
      <c r="B228" s="80"/>
      <c r="C228" s="80"/>
      <c r="D228" s="80"/>
      <c r="E228" s="80"/>
      <c r="F228" s="80"/>
      <c r="G228" s="80"/>
      <c r="H228" s="80"/>
      <c r="I228" s="80"/>
      <c r="J228" s="195"/>
      <c r="K228" s="116"/>
      <c r="L228" s="235"/>
      <c r="M228" s="134"/>
      <c r="N228" s="237"/>
      <c r="O228" s="246"/>
      <c r="P228" s="96"/>
      <c r="Q228" s="247"/>
      <c r="R228" s="246"/>
      <c r="AL228" s="3"/>
      <c r="AM228" s="3"/>
    </row>
    <row r="229" spans="1:39" ht="15.75" customHeight="1" x14ac:dyDescent="0.25">
      <c r="A229" s="79">
        <v>1701</v>
      </c>
      <c r="B229" s="80"/>
      <c r="C229" s="80"/>
      <c r="D229" s="80"/>
      <c r="E229" s="80"/>
      <c r="F229" s="80"/>
      <c r="G229" s="80"/>
      <c r="H229" s="80"/>
      <c r="I229" s="80"/>
      <c r="J229" s="195"/>
      <c r="K229" s="116"/>
      <c r="L229" s="235"/>
      <c r="M229" s="134"/>
      <c r="N229" s="237"/>
      <c r="O229" s="134"/>
      <c r="P229" s="237"/>
      <c r="Q229" s="256"/>
      <c r="R229" s="246"/>
      <c r="AL229" s="3"/>
      <c r="AM229" s="3"/>
    </row>
    <row r="230" spans="1:39" ht="15.75" customHeight="1" x14ac:dyDescent="0.25">
      <c r="A230" s="79">
        <v>1702</v>
      </c>
      <c r="B230" s="80"/>
      <c r="C230" s="80"/>
      <c r="D230" s="80"/>
      <c r="E230" s="80"/>
      <c r="F230" s="80"/>
      <c r="G230" s="80"/>
      <c r="H230" s="80"/>
      <c r="I230" s="80"/>
      <c r="J230" s="195"/>
      <c r="K230" s="116"/>
      <c r="L230" s="235"/>
      <c r="M230" s="134"/>
      <c r="N230" s="237"/>
      <c r="O230" s="228" t="s">
        <v>80</v>
      </c>
      <c r="P230" s="102">
        <v>9</v>
      </c>
      <c r="Q230" s="103">
        <f>IF(SUM(K222:K226)=0,"",SUM(K222:K226))</f>
        <v>6</v>
      </c>
      <c r="R230" s="230" t="s">
        <v>10</v>
      </c>
      <c r="AL230" s="3"/>
      <c r="AM230" s="3"/>
    </row>
    <row r="231" spans="1:39" ht="15.75" customHeight="1" x14ac:dyDescent="0.25">
      <c r="A231" s="79">
        <v>1801</v>
      </c>
      <c r="B231" s="80"/>
      <c r="C231" s="80"/>
      <c r="D231" s="80"/>
      <c r="E231" s="80"/>
      <c r="F231" s="80"/>
      <c r="G231" s="80"/>
      <c r="H231" s="80"/>
      <c r="I231" s="80"/>
      <c r="J231" s="195"/>
      <c r="K231" s="116"/>
      <c r="L231" s="235"/>
      <c r="M231" s="134"/>
      <c r="N231" s="237"/>
      <c r="O231" s="229" t="s">
        <v>81</v>
      </c>
      <c r="P231" s="104">
        <f>IF(P230/B216=0,"",P230/B216)</f>
        <v>0.45</v>
      </c>
      <c r="Q231" s="105">
        <f>IF(P230/Q230=0,"",P230/Q230)</f>
        <v>1.5</v>
      </c>
      <c r="R231" s="231" t="s">
        <v>82</v>
      </c>
      <c r="AL231" s="3"/>
      <c r="AM231" s="3"/>
    </row>
    <row r="232" spans="1:39" ht="15.75" customHeight="1" x14ac:dyDescent="0.25">
      <c r="A232" s="79">
        <v>1802</v>
      </c>
      <c r="B232" s="80"/>
      <c r="C232" s="80"/>
      <c r="D232" s="80"/>
      <c r="E232" s="80"/>
      <c r="F232" s="80"/>
      <c r="G232" s="80"/>
      <c r="H232" s="80"/>
      <c r="I232" s="80"/>
      <c r="J232" s="195"/>
      <c r="K232" s="116"/>
      <c r="L232" s="238"/>
      <c r="M232" s="239"/>
      <c r="N232" s="240"/>
      <c r="O232" s="109"/>
      <c r="P232" s="110"/>
      <c r="Q232" s="110"/>
      <c r="R232" s="111"/>
      <c r="AL232" s="3"/>
      <c r="AM232" s="3"/>
    </row>
    <row r="233" spans="1:39" ht="18" customHeight="1" x14ac:dyDescent="0.25">
      <c r="A233" s="33"/>
      <c r="B233" s="327" t="s">
        <v>108</v>
      </c>
      <c r="C233" s="327"/>
      <c r="D233" s="327"/>
      <c r="E233" s="327"/>
      <c r="F233" s="327"/>
      <c r="G233" s="327"/>
      <c r="H233" s="327"/>
      <c r="I233" s="327"/>
      <c r="J233" s="327"/>
      <c r="K233" s="112">
        <f>SUM(K222:K226)</f>
        <v>6</v>
      </c>
      <c r="L233" s="113">
        <f>IF(K224=0,"",K224/B216)</f>
        <v>0.2</v>
      </c>
      <c r="M233" s="113">
        <f>IF(K233=0,"",K233/B216)</f>
        <v>0.3</v>
      </c>
      <c r="N233" s="113">
        <f>IF(K225=0,"",M233-L233)</f>
        <v>9.9999999999999978E-2</v>
      </c>
      <c r="O233" s="5"/>
      <c r="P233" s="25"/>
      <c r="Q233" s="24"/>
      <c r="R233" s="5"/>
      <c r="AL233" s="3"/>
      <c r="AM233" s="3"/>
    </row>
    <row r="234" spans="1:39" ht="12.75" customHeight="1" x14ac:dyDescent="0.2">
      <c r="L234" s="5"/>
      <c r="M234" s="5"/>
      <c r="N234" s="5"/>
      <c r="O234" s="5"/>
      <c r="P234" s="6"/>
      <c r="Q234" s="6"/>
      <c r="R234" s="5"/>
      <c r="AL234" s="3"/>
      <c r="AM234" s="3"/>
    </row>
    <row r="235" spans="1:39" ht="12.75" customHeight="1" x14ac:dyDescent="0.2">
      <c r="L235" s="5"/>
      <c r="M235" s="5"/>
      <c r="O235" s="5"/>
      <c r="P235" s="6"/>
      <c r="Q235" s="6"/>
      <c r="R235" s="5"/>
      <c r="AL235" s="3"/>
      <c r="AM235" s="3"/>
    </row>
    <row r="236" spans="1:39" ht="26.25" customHeight="1" x14ac:dyDescent="0.4">
      <c r="A236" s="224"/>
      <c r="B236" s="318" t="s">
        <v>96</v>
      </c>
      <c r="C236" s="318"/>
      <c r="D236" s="318"/>
      <c r="E236" s="318"/>
      <c r="F236" s="318"/>
      <c r="G236" s="318"/>
      <c r="H236" s="318"/>
      <c r="I236" s="318"/>
      <c r="J236" s="318"/>
      <c r="K236" s="201" t="s">
        <v>72</v>
      </c>
      <c r="L236" s="5"/>
      <c r="M236" s="5"/>
      <c r="N236" s="25"/>
      <c r="O236" s="5"/>
      <c r="P236" s="25"/>
      <c r="Q236" s="25"/>
      <c r="R236" s="25"/>
      <c r="AL236" s="3"/>
      <c r="AM236" s="3"/>
    </row>
    <row r="237" spans="1:39" ht="20.25" customHeight="1" x14ac:dyDescent="0.2">
      <c r="A237" s="330" t="s">
        <v>9</v>
      </c>
      <c r="B237" s="311" t="s">
        <v>97</v>
      </c>
      <c r="C237" s="312"/>
      <c r="D237" s="312"/>
      <c r="E237" s="312"/>
      <c r="F237" s="312"/>
      <c r="G237" s="312"/>
      <c r="H237" s="312"/>
      <c r="I237" s="312"/>
      <c r="J237" s="313"/>
      <c r="K237" s="314" t="s">
        <v>10</v>
      </c>
      <c r="L237" s="307" t="s">
        <v>2</v>
      </c>
      <c r="M237" s="307" t="s">
        <v>3</v>
      </c>
      <c r="N237" s="307" t="s">
        <v>4</v>
      </c>
      <c r="O237" s="307" t="s">
        <v>5</v>
      </c>
      <c r="P237" s="307" t="s">
        <v>6</v>
      </c>
      <c r="Q237" s="307" t="s">
        <v>7</v>
      </c>
      <c r="R237" s="307" t="s">
        <v>8</v>
      </c>
      <c r="AL237" s="3"/>
      <c r="AM237" s="3"/>
    </row>
    <row r="238" spans="1:39" ht="15.75" customHeight="1" x14ac:dyDescent="0.25">
      <c r="A238" s="308"/>
      <c r="B238" s="79" t="s">
        <v>98</v>
      </c>
      <c r="C238" s="79" t="s">
        <v>99</v>
      </c>
      <c r="D238" s="79" t="s">
        <v>100</v>
      </c>
      <c r="E238" s="79" t="s">
        <v>101</v>
      </c>
      <c r="F238" s="79" t="s">
        <v>102</v>
      </c>
      <c r="G238" s="79" t="s">
        <v>103</v>
      </c>
      <c r="H238" s="79" t="s">
        <v>104</v>
      </c>
      <c r="I238" s="79" t="s">
        <v>105</v>
      </c>
      <c r="J238" s="221" t="s">
        <v>106</v>
      </c>
      <c r="K238" s="315"/>
      <c r="L238" s="308"/>
      <c r="M238" s="308"/>
      <c r="N238" s="308"/>
      <c r="O238" s="308"/>
      <c r="P238" s="308"/>
      <c r="Q238" s="308"/>
      <c r="R238" s="308"/>
      <c r="AL238" s="3"/>
      <c r="AM238" s="3"/>
    </row>
    <row r="239" spans="1:39" ht="15.75" customHeight="1" x14ac:dyDescent="0.25">
      <c r="A239" s="79">
        <v>1102</v>
      </c>
      <c r="B239" s="80">
        <v>22</v>
      </c>
      <c r="C239" s="80"/>
      <c r="D239" s="80"/>
      <c r="E239" s="80"/>
      <c r="F239" s="80"/>
      <c r="G239" s="80"/>
      <c r="H239" s="80"/>
      <c r="I239" s="80"/>
      <c r="J239" s="195"/>
      <c r="K239" s="116"/>
      <c r="L239" s="232"/>
      <c r="M239" s="233"/>
      <c r="N239" s="234"/>
      <c r="O239" s="242"/>
      <c r="P239" s="85">
        <f>B239</f>
        <v>22</v>
      </c>
      <c r="Q239" s="243"/>
      <c r="R239" s="242"/>
      <c r="AL239" s="3"/>
      <c r="AM239" s="3"/>
    </row>
    <row r="240" spans="1:39" ht="15.75" customHeight="1" x14ac:dyDescent="0.25">
      <c r="A240" s="79">
        <v>1201</v>
      </c>
      <c r="B240" s="80"/>
      <c r="C240" s="80">
        <v>19</v>
      </c>
      <c r="D240" s="80"/>
      <c r="E240" s="80"/>
      <c r="F240" s="80"/>
      <c r="G240" s="80"/>
      <c r="H240" s="80"/>
      <c r="I240" s="80"/>
      <c r="J240" s="195"/>
      <c r="K240" s="116"/>
      <c r="L240" s="235"/>
      <c r="M240" s="134"/>
      <c r="N240" s="236"/>
      <c r="O240" s="90">
        <f>IF(C240=0,"",C240/B239)</f>
        <v>0.86363636363636365</v>
      </c>
      <c r="P240" s="91">
        <v>19</v>
      </c>
      <c r="Q240" s="241">
        <f t="shared" ref="Q240:Q247" si="30">IF(P240=0,"",P240/P239)</f>
        <v>0.86363636363636365</v>
      </c>
      <c r="R240" s="241">
        <f t="shared" ref="R240:R247" si="31">IF(P240=0,"",100%-Q240)</f>
        <v>0.13636363636363635</v>
      </c>
      <c r="AL240" s="3"/>
      <c r="AM240" s="3"/>
    </row>
    <row r="241" spans="1:39" ht="15.75" customHeight="1" x14ac:dyDescent="0.25">
      <c r="A241" s="79">
        <v>1202</v>
      </c>
      <c r="B241" s="80"/>
      <c r="C241" s="80"/>
      <c r="D241" s="80">
        <v>15</v>
      </c>
      <c r="E241" s="80"/>
      <c r="F241" s="80"/>
      <c r="G241" s="80"/>
      <c r="H241" s="80"/>
      <c r="I241" s="80"/>
      <c r="J241" s="195"/>
      <c r="K241" s="116"/>
      <c r="L241" s="235"/>
      <c r="M241" s="134"/>
      <c r="N241" s="236"/>
      <c r="O241" s="90">
        <f>IF(D241=0,"",D241/C240)</f>
        <v>0.78947368421052633</v>
      </c>
      <c r="P241" s="91">
        <v>16</v>
      </c>
      <c r="Q241" s="241">
        <f t="shared" si="30"/>
        <v>0.84210526315789469</v>
      </c>
      <c r="R241" s="241">
        <f t="shared" si="31"/>
        <v>0.15789473684210531</v>
      </c>
      <c r="S241" s="93">
        <f>P241/P239</f>
        <v>0.72727272727272729</v>
      </c>
      <c r="AL241" s="3"/>
      <c r="AM241" s="3"/>
    </row>
    <row r="242" spans="1:39" ht="15.75" customHeight="1" x14ac:dyDescent="0.25">
      <c r="A242" s="79">
        <v>1301</v>
      </c>
      <c r="B242" s="80"/>
      <c r="C242" s="80"/>
      <c r="D242" s="80"/>
      <c r="E242" s="80">
        <v>14</v>
      </c>
      <c r="F242" s="80"/>
      <c r="G242" s="80"/>
      <c r="H242" s="80"/>
      <c r="I242" s="80"/>
      <c r="J242" s="195"/>
      <c r="K242" s="116"/>
      <c r="L242" s="235"/>
      <c r="M242" s="134"/>
      <c r="N242" s="236"/>
      <c r="O242" s="90">
        <f>IF(E242=0,"",E242/D241)</f>
        <v>0.93333333333333335</v>
      </c>
      <c r="P242" s="91">
        <v>15</v>
      </c>
      <c r="Q242" s="241">
        <f t="shared" si="30"/>
        <v>0.9375</v>
      </c>
      <c r="R242" s="241">
        <f t="shared" si="31"/>
        <v>6.25E-2</v>
      </c>
      <c r="AL242" s="3"/>
      <c r="AM242" s="3"/>
    </row>
    <row r="243" spans="1:39" ht="15.75" customHeight="1" x14ac:dyDescent="0.25">
      <c r="A243" s="79">
        <v>1302</v>
      </c>
      <c r="B243" s="80"/>
      <c r="C243" s="80"/>
      <c r="D243" s="80"/>
      <c r="E243" s="80"/>
      <c r="F243" s="80">
        <v>14</v>
      </c>
      <c r="G243" s="80"/>
      <c r="H243" s="80"/>
      <c r="I243" s="80"/>
      <c r="J243" s="195"/>
      <c r="K243" s="116"/>
      <c r="L243" s="235"/>
      <c r="M243" s="134"/>
      <c r="N243" s="236"/>
      <c r="O243" s="90">
        <f>IF(F243=0,"",F243/E242)</f>
        <v>1</v>
      </c>
      <c r="P243" s="91">
        <v>15</v>
      </c>
      <c r="Q243" s="241">
        <f t="shared" si="30"/>
        <v>1</v>
      </c>
      <c r="R243" s="241">
        <f t="shared" si="31"/>
        <v>0</v>
      </c>
      <c r="AL243" s="3"/>
      <c r="AM243" s="3"/>
    </row>
    <row r="244" spans="1:39" ht="15.75" customHeight="1" x14ac:dyDescent="0.25">
      <c r="A244" s="79">
        <v>1401</v>
      </c>
      <c r="B244" s="80"/>
      <c r="C244" s="80"/>
      <c r="D244" s="80"/>
      <c r="E244" s="80"/>
      <c r="F244" s="80"/>
      <c r="G244" s="80">
        <v>13</v>
      </c>
      <c r="H244" s="80"/>
      <c r="I244" s="80"/>
      <c r="J244" s="195"/>
      <c r="K244" s="116"/>
      <c r="L244" s="235"/>
      <c r="M244" s="134"/>
      <c r="N244" s="236"/>
      <c r="O244" s="90">
        <f>IF(G244=0,"",G244/F243)</f>
        <v>0.9285714285714286</v>
      </c>
      <c r="P244" s="91">
        <v>15</v>
      </c>
      <c r="Q244" s="241">
        <f t="shared" si="30"/>
        <v>1</v>
      </c>
      <c r="R244" s="241">
        <f t="shared" si="31"/>
        <v>0</v>
      </c>
      <c r="AL244" s="3"/>
      <c r="AM244" s="3"/>
    </row>
    <row r="245" spans="1:39" ht="15.75" customHeight="1" x14ac:dyDescent="0.25">
      <c r="A245" s="79">
        <v>1402</v>
      </c>
      <c r="B245" s="80"/>
      <c r="C245" s="80"/>
      <c r="D245" s="80"/>
      <c r="E245" s="80"/>
      <c r="F245" s="80"/>
      <c r="G245" s="80"/>
      <c r="H245" s="80">
        <v>13</v>
      </c>
      <c r="I245" s="80"/>
      <c r="J245" s="195"/>
      <c r="K245" s="116"/>
      <c r="L245" s="235"/>
      <c r="M245" s="134"/>
      <c r="N245" s="236"/>
      <c r="O245" s="90">
        <f>IF(H245=0,"",H245/G244)</f>
        <v>1</v>
      </c>
      <c r="P245" s="91">
        <v>15</v>
      </c>
      <c r="Q245" s="241">
        <f t="shared" si="30"/>
        <v>1</v>
      </c>
      <c r="R245" s="241">
        <f t="shared" si="31"/>
        <v>0</v>
      </c>
      <c r="AL245" s="3"/>
      <c r="AM245" s="3"/>
    </row>
    <row r="246" spans="1:39" ht="15.75" customHeight="1" x14ac:dyDescent="0.25">
      <c r="A246" s="79">
        <v>1501</v>
      </c>
      <c r="B246" s="80"/>
      <c r="C246" s="80"/>
      <c r="D246" s="80"/>
      <c r="E246" s="80"/>
      <c r="F246" s="80"/>
      <c r="G246" s="80"/>
      <c r="H246" s="80"/>
      <c r="I246" s="80">
        <v>13</v>
      </c>
      <c r="J246" s="195"/>
      <c r="K246" s="116"/>
      <c r="L246" s="235"/>
      <c r="M246" s="134"/>
      <c r="N246" s="236"/>
      <c r="O246" s="90">
        <f>IF(I246=0,"",I246/H245)</f>
        <v>1</v>
      </c>
      <c r="P246" s="91">
        <v>15</v>
      </c>
      <c r="Q246" s="241">
        <f t="shared" si="30"/>
        <v>1</v>
      </c>
      <c r="R246" s="241">
        <f t="shared" si="31"/>
        <v>0</v>
      </c>
      <c r="AL246" s="3"/>
      <c r="AM246" s="3"/>
    </row>
    <row r="247" spans="1:39" ht="15.75" customHeight="1" x14ac:dyDescent="0.25">
      <c r="A247" s="79">
        <v>1502</v>
      </c>
      <c r="B247" s="80"/>
      <c r="C247" s="80"/>
      <c r="D247" s="80"/>
      <c r="E247" s="80"/>
      <c r="F247" s="80"/>
      <c r="G247" s="80"/>
      <c r="H247" s="80"/>
      <c r="I247" s="80"/>
      <c r="J247" s="195">
        <v>13</v>
      </c>
      <c r="K247" s="116">
        <v>12</v>
      </c>
      <c r="L247" s="235"/>
      <c r="M247" s="134"/>
      <c r="N247" s="236"/>
      <c r="O247" s="90">
        <f>IF(J247=0,"",J247/I246)</f>
        <v>1</v>
      </c>
      <c r="P247" s="91">
        <v>15</v>
      </c>
      <c r="Q247" s="241">
        <f t="shared" si="30"/>
        <v>1</v>
      </c>
      <c r="R247" s="241">
        <f t="shared" si="31"/>
        <v>0</v>
      </c>
      <c r="AL247" s="3"/>
      <c r="AM247" s="3"/>
    </row>
    <row r="248" spans="1:39" ht="15.75" customHeight="1" x14ac:dyDescent="0.25">
      <c r="A248" s="79">
        <v>1601</v>
      </c>
      <c r="B248" s="80"/>
      <c r="C248" s="80"/>
      <c r="D248" s="80"/>
      <c r="E248" s="80"/>
      <c r="F248" s="80"/>
      <c r="G248" s="80"/>
      <c r="H248" s="80"/>
      <c r="I248" s="80"/>
      <c r="J248" s="195">
        <v>2</v>
      </c>
      <c r="K248" s="116"/>
      <c r="L248" s="235"/>
      <c r="M248" s="134"/>
      <c r="N248" s="134"/>
      <c r="O248" s="244"/>
      <c r="P248" s="91">
        <v>2</v>
      </c>
      <c r="Q248" s="134"/>
      <c r="R248" s="244"/>
      <c r="AL248" s="3"/>
      <c r="AM248" s="3"/>
    </row>
    <row r="249" spans="1:39" ht="15.75" customHeight="1" x14ac:dyDescent="0.25">
      <c r="A249" s="79">
        <v>1602</v>
      </c>
      <c r="B249" s="80"/>
      <c r="C249" s="80"/>
      <c r="D249" s="80"/>
      <c r="E249" s="80"/>
      <c r="F249" s="80"/>
      <c r="G249" s="80"/>
      <c r="H249" s="80"/>
      <c r="I249" s="80"/>
      <c r="J249" s="195"/>
      <c r="K249" s="116"/>
      <c r="L249" s="235"/>
      <c r="M249" s="134"/>
      <c r="N249" s="237"/>
      <c r="O249" s="246"/>
      <c r="P249" s="96">
        <v>2</v>
      </c>
      <c r="Q249" s="247"/>
      <c r="R249" s="246"/>
      <c r="AL249" s="3"/>
      <c r="AM249" s="3"/>
    </row>
    <row r="250" spans="1:39" ht="15.75" customHeight="1" x14ac:dyDescent="0.25">
      <c r="A250" s="79">
        <v>1701</v>
      </c>
      <c r="B250" s="80"/>
      <c r="C250" s="80"/>
      <c r="D250" s="80"/>
      <c r="E250" s="80"/>
      <c r="F250" s="80"/>
      <c r="G250" s="80"/>
      <c r="H250" s="80"/>
      <c r="I250" s="80"/>
      <c r="J250" s="195"/>
      <c r="K250" s="116"/>
      <c r="L250" s="235"/>
      <c r="M250" s="134"/>
      <c r="N250" s="237"/>
      <c r="O250" s="246"/>
      <c r="P250" s="96"/>
      <c r="Q250" s="247"/>
      <c r="R250" s="246"/>
      <c r="AL250" s="3"/>
      <c r="AM250" s="3"/>
    </row>
    <row r="251" spans="1:39" ht="15.75" customHeight="1" x14ac:dyDescent="0.25">
      <c r="A251" s="79">
        <v>1702</v>
      </c>
      <c r="B251" s="80"/>
      <c r="C251" s="80"/>
      <c r="D251" s="80"/>
      <c r="E251" s="80"/>
      <c r="F251" s="80"/>
      <c r="G251" s="80"/>
      <c r="H251" s="80"/>
      <c r="I251" s="80"/>
      <c r="J251" s="195"/>
      <c r="K251" s="116"/>
      <c r="L251" s="235"/>
      <c r="M251" s="134"/>
      <c r="N251" s="237"/>
      <c r="O251" s="246"/>
      <c r="P251" s="96"/>
      <c r="Q251" s="247"/>
      <c r="R251" s="246"/>
      <c r="AL251" s="3"/>
      <c r="AM251" s="3"/>
    </row>
    <row r="252" spans="1:39" ht="15.75" customHeight="1" x14ac:dyDescent="0.25">
      <c r="A252" s="79">
        <v>1801</v>
      </c>
      <c r="B252" s="80"/>
      <c r="C252" s="80"/>
      <c r="D252" s="80"/>
      <c r="E252" s="80"/>
      <c r="F252" s="80"/>
      <c r="G252" s="80"/>
      <c r="H252" s="80"/>
      <c r="I252" s="80"/>
      <c r="J252" s="195"/>
      <c r="K252" s="116"/>
      <c r="L252" s="235"/>
      <c r="M252" s="134"/>
      <c r="N252" s="237"/>
      <c r="O252" s="134"/>
      <c r="P252" s="237"/>
      <c r="Q252" s="256"/>
      <c r="R252" s="246"/>
      <c r="AL252" s="3"/>
      <c r="AM252" s="3"/>
    </row>
    <row r="253" spans="1:39" ht="15.75" customHeight="1" x14ac:dyDescent="0.25">
      <c r="A253" s="79">
        <v>1802</v>
      </c>
      <c r="B253" s="80"/>
      <c r="C253" s="80"/>
      <c r="D253" s="80"/>
      <c r="E253" s="80"/>
      <c r="F253" s="80"/>
      <c r="G253" s="80"/>
      <c r="H253" s="80"/>
      <c r="I253" s="80"/>
      <c r="J253" s="195"/>
      <c r="K253" s="116"/>
      <c r="L253" s="235"/>
      <c r="M253" s="134"/>
      <c r="N253" s="237"/>
      <c r="O253" s="228" t="s">
        <v>80</v>
      </c>
      <c r="P253" s="102">
        <v>13</v>
      </c>
      <c r="Q253" s="103">
        <f>IF(SUM(K245:K249)=0,"",SUM(K245:K249))</f>
        <v>12</v>
      </c>
      <c r="R253" s="230" t="s">
        <v>10</v>
      </c>
      <c r="AL253" s="3"/>
      <c r="AM253" s="3"/>
    </row>
    <row r="254" spans="1:39" ht="15.75" customHeight="1" x14ac:dyDescent="0.25">
      <c r="A254" s="79">
        <v>1901</v>
      </c>
      <c r="B254" s="80"/>
      <c r="C254" s="80"/>
      <c r="D254" s="80"/>
      <c r="E254" s="80"/>
      <c r="F254" s="80"/>
      <c r="G254" s="80"/>
      <c r="H254" s="80"/>
      <c r="I254" s="80"/>
      <c r="J254" s="195"/>
      <c r="K254" s="116"/>
      <c r="L254" s="235"/>
      <c r="M254" s="134"/>
      <c r="N254" s="237"/>
      <c r="O254" s="229" t="s">
        <v>81</v>
      </c>
      <c r="P254" s="104">
        <f>IF(P253/B239=0,"",P253/B239)</f>
        <v>0.59090909090909094</v>
      </c>
      <c r="Q254" s="105">
        <f>IF(P253/Q253=0,"",P253/Q253)</f>
        <v>1.0833333333333333</v>
      </c>
      <c r="R254" s="231" t="s">
        <v>82</v>
      </c>
      <c r="AL254" s="3"/>
      <c r="AM254" s="3"/>
    </row>
    <row r="255" spans="1:39" ht="15.75" customHeight="1" x14ac:dyDescent="0.25">
      <c r="A255" s="79">
        <v>1902</v>
      </c>
      <c r="B255" s="80"/>
      <c r="C255" s="80"/>
      <c r="D255" s="80"/>
      <c r="E255" s="80"/>
      <c r="F255" s="80"/>
      <c r="G255" s="80"/>
      <c r="H255" s="80"/>
      <c r="I255" s="80"/>
      <c r="J255" s="195"/>
      <c r="K255" s="116"/>
      <c r="L255" s="238"/>
      <c r="M255" s="239"/>
      <c r="N255" s="240"/>
      <c r="O255" s="109"/>
      <c r="P255" s="110"/>
      <c r="Q255" s="110"/>
      <c r="R255" s="111"/>
      <c r="AL255" s="3"/>
      <c r="AM255" s="3"/>
    </row>
    <row r="256" spans="1:39" ht="18" customHeight="1" x14ac:dyDescent="0.25">
      <c r="A256" s="33"/>
      <c r="B256" s="327" t="s">
        <v>108</v>
      </c>
      <c r="C256" s="327"/>
      <c r="D256" s="327"/>
      <c r="E256" s="327"/>
      <c r="F256" s="327"/>
      <c r="G256" s="327"/>
      <c r="H256" s="327"/>
      <c r="I256" s="327"/>
      <c r="J256" s="327"/>
      <c r="K256" s="112">
        <f>SUM(K241:K252)</f>
        <v>12</v>
      </c>
      <c r="L256" s="113">
        <f>IF(K247=0,"",K247/B239)</f>
        <v>0.54545454545454541</v>
      </c>
      <c r="M256" s="113">
        <f>IF(K256=0,"",K256/B239)</f>
        <v>0.54545454545454541</v>
      </c>
      <c r="N256" s="113">
        <f>M256-L256</f>
        <v>0</v>
      </c>
      <c r="O256" s="5"/>
      <c r="P256" s="25"/>
      <c r="Q256" s="24"/>
      <c r="R256" s="5"/>
      <c r="AL256" s="3"/>
      <c r="AM256" s="3"/>
    </row>
    <row r="257" spans="1:39" ht="12.75" customHeight="1" x14ac:dyDescent="0.2">
      <c r="L257" s="5"/>
      <c r="M257" s="5"/>
      <c r="O257" s="5"/>
      <c r="P257" s="6"/>
      <c r="Q257" s="6"/>
      <c r="R257" s="5"/>
      <c r="AL257" s="3"/>
      <c r="AM257" s="3"/>
    </row>
    <row r="258" spans="1:39" ht="12.75" customHeight="1" x14ac:dyDescent="0.2">
      <c r="L258" s="5"/>
      <c r="M258" s="5"/>
      <c r="O258" s="5"/>
      <c r="P258" s="6"/>
      <c r="Q258" s="6"/>
      <c r="R258" s="5"/>
      <c r="AL258" s="3"/>
      <c r="AM258" s="3"/>
    </row>
    <row r="259" spans="1:39" ht="26.25" customHeight="1" x14ac:dyDescent="0.4">
      <c r="A259" s="224"/>
      <c r="B259" s="318" t="s">
        <v>96</v>
      </c>
      <c r="C259" s="318"/>
      <c r="D259" s="318"/>
      <c r="E259" s="318"/>
      <c r="F259" s="318"/>
      <c r="G259" s="318"/>
      <c r="H259" s="318"/>
      <c r="I259" s="318"/>
      <c r="J259" s="318"/>
      <c r="K259" s="201" t="s">
        <v>77</v>
      </c>
      <c r="L259" s="5"/>
      <c r="M259" s="5"/>
      <c r="N259" s="25"/>
      <c r="O259" s="5"/>
      <c r="P259" s="25"/>
      <c r="Q259" s="25"/>
      <c r="R259" s="25"/>
      <c r="AL259" s="3"/>
      <c r="AM259" s="3"/>
    </row>
    <row r="260" spans="1:39" ht="20.25" customHeight="1" x14ac:dyDescent="0.2">
      <c r="A260" s="330" t="s">
        <v>9</v>
      </c>
      <c r="B260" s="311" t="s">
        <v>97</v>
      </c>
      <c r="C260" s="312"/>
      <c r="D260" s="312"/>
      <c r="E260" s="312"/>
      <c r="F260" s="312"/>
      <c r="G260" s="312"/>
      <c r="H260" s="312"/>
      <c r="I260" s="312"/>
      <c r="J260" s="313"/>
      <c r="K260" s="314" t="s">
        <v>10</v>
      </c>
      <c r="L260" s="307" t="s">
        <v>2</v>
      </c>
      <c r="M260" s="307" t="s">
        <v>3</v>
      </c>
      <c r="N260" s="307" t="s">
        <v>4</v>
      </c>
      <c r="O260" s="307" t="s">
        <v>5</v>
      </c>
      <c r="P260" s="307" t="s">
        <v>6</v>
      </c>
      <c r="Q260" s="307" t="s">
        <v>7</v>
      </c>
      <c r="R260" s="307" t="s">
        <v>8</v>
      </c>
      <c r="AL260" s="3"/>
      <c r="AM260" s="3"/>
    </row>
    <row r="261" spans="1:39" ht="18" customHeight="1" x14ac:dyDescent="0.25">
      <c r="A261" s="308"/>
      <c r="B261" s="79" t="s">
        <v>98</v>
      </c>
      <c r="C261" s="79" t="s">
        <v>99</v>
      </c>
      <c r="D261" s="79" t="s">
        <v>100</v>
      </c>
      <c r="E261" s="79" t="s">
        <v>101</v>
      </c>
      <c r="F261" s="79" t="s">
        <v>102</v>
      </c>
      <c r="G261" s="79" t="s">
        <v>103</v>
      </c>
      <c r="H261" s="79" t="s">
        <v>104</v>
      </c>
      <c r="I261" s="79" t="s">
        <v>105</v>
      </c>
      <c r="J261" s="221" t="s">
        <v>106</v>
      </c>
      <c r="K261" s="315"/>
      <c r="L261" s="308"/>
      <c r="M261" s="308"/>
      <c r="N261" s="308"/>
      <c r="O261" s="308"/>
      <c r="P261" s="308"/>
      <c r="Q261" s="308"/>
      <c r="R261" s="308"/>
      <c r="AL261" s="3"/>
      <c r="AM261" s="3"/>
    </row>
    <row r="262" spans="1:39" ht="15.75" customHeight="1" x14ac:dyDescent="0.25">
      <c r="A262" s="79">
        <v>1202</v>
      </c>
      <c r="B262" s="80">
        <v>28</v>
      </c>
      <c r="C262" s="80"/>
      <c r="D262" s="80"/>
      <c r="E262" s="80"/>
      <c r="F262" s="80"/>
      <c r="G262" s="80"/>
      <c r="H262" s="80"/>
      <c r="I262" s="80"/>
      <c r="J262" s="195"/>
      <c r="K262" s="116"/>
      <c r="L262" s="232"/>
      <c r="M262" s="233"/>
      <c r="N262" s="234"/>
      <c r="O262" s="242"/>
      <c r="P262" s="85">
        <f>B262</f>
        <v>28</v>
      </c>
      <c r="Q262" s="243"/>
      <c r="R262" s="242"/>
      <c r="AL262" s="3"/>
      <c r="AM262" s="3"/>
    </row>
    <row r="263" spans="1:39" ht="15.75" customHeight="1" x14ac:dyDescent="0.25">
      <c r="A263" s="79">
        <v>1301</v>
      </c>
      <c r="B263" s="80"/>
      <c r="C263" s="80">
        <v>20</v>
      </c>
      <c r="D263" s="80"/>
      <c r="E263" s="80"/>
      <c r="F263" s="80"/>
      <c r="G263" s="80"/>
      <c r="H263" s="80"/>
      <c r="I263" s="80"/>
      <c r="J263" s="195"/>
      <c r="K263" s="116"/>
      <c r="L263" s="235"/>
      <c r="M263" s="134"/>
      <c r="N263" s="236"/>
      <c r="O263" s="90">
        <f>IF(C263=0,"",C263/B262)</f>
        <v>0.7142857142857143</v>
      </c>
      <c r="P263" s="91">
        <v>20</v>
      </c>
      <c r="Q263" s="241">
        <f t="shared" ref="Q263:Q270" si="32">IF(P263=0,"",P263/P262)</f>
        <v>0.7142857142857143</v>
      </c>
      <c r="R263" s="241">
        <f t="shared" ref="R263:R270" si="33">IF(P263=0,"",100%-Q263)</f>
        <v>0.2857142857142857</v>
      </c>
      <c r="AL263" s="3"/>
      <c r="AM263" s="3"/>
    </row>
    <row r="264" spans="1:39" ht="15.75" customHeight="1" x14ac:dyDescent="0.25">
      <c r="A264" s="79">
        <v>1302</v>
      </c>
      <c r="B264" s="80"/>
      <c r="C264" s="80"/>
      <c r="D264" s="80">
        <v>18</v>
      </c>
      <c r="E264" s="80"/>
      <c r="F264" s="80"/>
      <c r="G264" s="80"/>
      <c r="H264" s="80"/>
      <c r="I264" s="80"/>
      <c r="J264" s="195"/>
      <c r="K264" s="116"/>
      <c r="L264" s="235"/>
      <c r="M264" s="134"/>
      <c r="N264" s="236"/>
      <c r="O264" s="90">
        <f>IF(D264=0,"",D264/C263)</f>
        <v>0.9</v>
      </c>
      <c r="P264" s="91">
        <v>18</v>
      </c>
      <c r="Q264" s="241">
        <f t="shared" si="32"/>
        <v>0.9</v>
      </c>
      <c r="R264" s="241">
        <f t="shared" si="33"/>
        <v>9.9999999999999978E-2</v>
      </c>
      <c r="S264" s="150">
        <f>P264/P262</f>
        <v>0.6428571428571429</v>
      </c>
      <c r="AL264" s="3"/>
      <c r="AM264" s="3"/>
    </row>
    <row r="265" spans="1:39" ht="15.75" customHeight="1" x14ac:dyDescent="0.25">
      <c r="A265" s="79">
        <v>1401</v>
      </c>
      <c r="B265" s="80"/>
      <c r="C265" s="80"/>
      <c r="D265" s="80"/>
      <c r="E265" s="80">
        <v>16</v>
      </c>
      <c r="F265" s="80"/>
      <c r="G265" s="80"/>
      <c r="H265" s="80"/>
      <c r="I265" s="80"/>
      <c r="J265" s="195"/>
      <c r="K265" s="116"/>
      <c r="L265" s="235"/>
      <c r="M265" s="134"/>
      <c r="N265" s="236"/>
      <c r="O265" s="90">
        <f>IF(E265=0,"",E265/D264)</f>
        <v>0.88888888888888884</v>
      </c>
      <c r="P265" s="91">
        <v>17</v>
      </c>
      <c r="Q265" s="241">
        <f t="shared" si="32"/>
        <v>0.94444444444444442</v>
      </c>
      <c r="R265" s="241">
        <f t="shared" si="33"/>
        <v>5.555555555555558E-2</v>
      </c>
      <c r="AL265" s="3"/>
      <c r="AM265" s="3"/>
    </row>
    <row r="266" spans="1:39" ht="15.75" customHeight="1" x14ac:dyDescent="0.25">
      <c r="A266" s="79">
        <v>1402</v>
      </c>
      <c r="B266" s="80"/>
      <c r="C266" s="80"/>
      <c r="D266" s="80"/>
      <c r="E266" s="80"/>
      <c r="F266" s="80">
        <v>13</v>
      </c>
      <c r="G266" s="80"/>
      <c r="H266" s="80"/>
      <c r="I266" s="80"/>
      <c r="J266" s="195"/>
      <c r="K266" s="116"/>
      <c r="L266" s="235"/>
      <c r="M266" s="134"/>
      <c r="N266" s="236"/>
      <c r="O266" s="90">
        <f>IF(F266=0,"",F266/E265)</f>
        <v>0.8125</v>
      </c>
      <c r="P266" s="91">
        <v>17</v>
      </c>
      <c r="Q266" s="241">
        <f t="shared" si="32"/>
        <v>1</v>
      </c>
      <c r="R266" s="241">
        <f t="shared" si="33"/>
        <v>0</v>
      </c>
      <c r="AL266" s="3"/>
      <c r="AM266" s="3"/>
    </row>
    <row r="267" spans="1:39" ht="15.75" customHeight="1" x14ac:dyDescent="0.25">
      <c r="A267" s="79">
        <v>1501</v>
      </c>
      <c r="B267" s="80"/>
      <c r="C267" s="80"/>
      <c r="D267" s="80"/>
      <c r="E267" s="80"/>
      <c r="F267" s="80"/>
      <c r="G267" s="80">
        <v>13</v>
      </c>
      <c r="H267" s="80"/>
      <c r="I267" s="80"/>
      <c r="J267" s="195"/>
      <c r="K267" s="116"/>
      <c r="L267" s="235"/>
      <c r="M267" s="134"/>
      <c r="N267" s="236"/>
      <c r="O267" s="90">
        <f>IF(G267=0,"",G267/F266)</f>
        <v>1</v>
      </c>
      <c r="P267" s="91">
        <v>17</v>
      </c>
      <c r="Q267" s="241">
        <f t="shared" si="32"/>
        <v>1</v>
      </c>
      <c r="R267" s="241">
        <f t="shared" si="33"/>
        <v>0</v>
      </c>
      <c r="AL267" s="3"/>
      <c r="AM267" s="3"/>
    </row>
    <row r="268" spans="1:39" ht="15.75" customHeight="1" x14ac:dyDescent="0.25">
      <c r="A268" s="79">
        <v>1502</v>
      </c>
      <c r="B268" s="80"/>
      <c r="C268" s="80"/>
      <c r="D268" s="80"/>
      <c r="E268" s="80"/>
      <c r="F268" s="80"/>
      <c r="G268" s="80"/>
      <c r="H268" s="80">
        <v>13</v>
      </c>
      <c r="I268" s="80"/>
      <c r="J268" s="195"/>
      <c r="K268" s="116"/>
      <c r="L268" s="235"/>
      <c r="M268" s="134"/>
      <c r="N268" s="236"/>
      <c r="O268" s="90">
        <f>IF(H268=0,"",H268/G267)</f>
        <v>1</v>
      </c>
      <c r="P268" s="91">
        <v>15</v>
      </c>
      <c r="Q268" s="241">
        <f t="shared" si="32"/>
        <v>0.88235294117647056</v>
      </c>
      <c r="R268" s="241">
        <f t="shared" si="33"/>
        <v>0.11764705882352944</v>
      </c>
      <c r="AL268" s="3"/>
      <c r="AM268" s="3"/>
    </row>
    <row r="269" spans="1:39" ht="15.75" customHeight="1" x14ac:dyDescent="0.25">
      <c r="A269" s="79">
        <v>1601</v>
      </c>
      <c r="B269" s="80"/>
      <c r="C269" s="80"/>
      <c r="D269" s="80"/>
      <c r="E269" s="80"/>
      <c r="F269" s="80"/>
      <c r="G269" s="80"/>
      <c r="H269" s="80"/>
      <c r="I269" s="80">
        <v>12</v>
      </c>
      <c r="J269" s="195"/>
      <c r="K269" s="116"/>
      <c r="L269" s="235"/>
      <c r="M269" s="134"/>
      <c r="N269" s="236"/>
      <c r="O269" s="90">
        <f>IF(I269=0,"",I269/H268)</f>
        <v>0.92307692307692313</v>
      </c>
      <c r="P269" s="91">
        <v>15</v>
      </c>
      <c r="Q269" s="241">
        <f t="shared" si="32"/>
        <v>1</v>
      </c>
      <c r="R269" s="241">
        <f t="shared" si="33"/>
        <v>0</v>
      </c>
      <c r="AL269" s="3"/>
      <c r="AM269" s="3"/>
    </row>
    <row r="270" spans="1:39" ht="15.75" customHeight="1" x14ac:dyDescent="0.25">
      <c r="A270" s="79">
        <v>1602</v>
      </c>
      <c r="B270" s="80"/>
      <c r="C270" s="80"/>
      <c r="D270" s="80"/>
      <c r="E270" s="80"/>
      <c r="F270" s="80"/>
      <c r="G270" s="80"/>
      <c r="H270" s="80"/>
      <c r="I270" s="80"/>
      <c r="J270" s="195">
        <v>11</v>
      </c>
      <c r="K270" s="116">
        <v>5</v>
      </c>
      <c r="L270" s="235"/>
      <c r="M270" s="134"/>
      <c r="N270" s="236"/>
      <c r="O270" s="90">
        <f>IF(J270=0,"",J270/I269)</f>
        <v>0.91666666666666663</v>
      </c>
      <c r="P270" s="91">
        <v>15</v>
      </c>
      <c r="Q270" s="241">
        <f t="shared" si="32"/>
        <v>1</v>
      </c>
      <c r="R270" s="241">
        <f t="shared" si="33"/>
        <v>0</v>
      </c>
      <c r="AL270" s="3"/>
      <c r="AM270" s="3"/>
    </row>
    <row r="271" spans="1:39" ht="15.75" customHeight="1" x14ac:dyDescent="0.25">
      <c r="A271" s="79">
        <v>1701</v>
      </c>
      <c r="B271" s="80"/>
      <c r="C271" s="80"/>
      <c r="D271" s="80"/>
      <c r="E271" s="80"/>
      <c r="F271" s="80"/>
      <c r="G271" s="80"/>
      <c r="H271" s="80"/>
      <c r="I271" s="80"/>
      <c r="J271" s="195">
        <v>1</v>
      </c>
      <c r="K271" s="116">
        <v>3</v>
      </c>
      <c r="L271" s="235"/>
      <c r="M271" s="134"/>
      <c r="N271" s="134"/>
      <c r="O271" s="246"/>
      <c r="P271" s="91">
        <v>5</v>
      </c>
      <c r="Q271" s="247"/>
      <c r="R271" s="246"/>
      <c r="AL271" s="3"/>
      <c r="AM271" s="3"/>
    </row>
    <row r="272" spans="1:39" ht="15.75" customHeight="1" x14ac:dyDescent="0.25">
      <c r="A272" s="79">
        <v>1702</v>
      </c>
      <c r="B272" s="80"/>
      <c r="C272" s="80"/>
      <c r="D272" s="80"/>
      <c r="E272" s="80"/>
      <c r="F272" s="80"/>
      <c r="G272" s="80"/>
      <c r="H272" s="80"/>
      <c r="I272" s="80"/>
      <c r="J272" s="195">
        <v>4</v>
      </c>
      <c r="K272" s="116"/>
      <c r="L272" s="235"/>
      <c r="M272" s="134"/>
      <c r="N272" s="134"/>
      <c r="O272" s="246"/>
      <c r="P272" s="96">
        <v>5</v>
      </c>
      <c r="Q272" s="247"/>
      <c r="R272" s="246"/>
      <c r="AL272" s="3"/>
      <c r="AM272" s="3"/>
    </row>
    <row r="273" spans="1:39" ht="15.75" customHeight="1" x14ac:dyDescent="0.25">
      <c r="A273" s="79">
        <v>1801</v>
      </c>
      <c r="B273" s="80"/>
      <c r="C273" s="80"/>
      <c r="D273" s="80"/>
      <c r="E273" s="80"/>
      <c r="F273" s="80"/>
      <c r="G273" s="80"/>
      <c r="H273" s="80"/>
      <c r="I273" s="80"/>
      <c r="J273" s="195">
        <v>3</v>
      </c>
      <c r="K273" s="116"/>
      <c r="L273" s="235"/>
      <c r="M273" s="134"/>
      <c r="N273" s="134"/>
      <c r="O273" s="246"/>
      <c r="P273" s="96">
        <v>2</v>
      </c>
      <c r="Q273" s="247"/>
      <c r="R273" s="246"/>
      <c r="AL273" s="3"/>
      <c r="AM273" s="3"/>
    </row>
    <row r="274" spans="1:39" ht="15.75" customHeight="1" x14ac:dyDescent="0.25">
      <c r="A274" s="79">
        <v>1802</v>
      </c>
      <c r="B274" s="80"/>
      <c r="C274" s="80"/>
      <c r="D274" s="80"/>
      <c r="E274" s="80"/>
      <c r="F274" s="80"/>
      <c r="G274" s="80"/>
      <c r="H274" s="80"/>
      <c r="I274" s="80"/>
      <c r="J274" s="195">
        <v>2</v>
      </c>
      <c r="K274" s="116">
        <v>1</v>
      </c>
      <c r="L274" s="235"/>
      <c r="M274" s="134"/>
      <c r="N274" s="134"/>
      <c r="O274" s="246"/>
      <c r="P274" s="254">
        <v>2</v>
      </c>
      <c r="Q274" s="247"/>
      <c r="R274" s="246"/>
      <c r="AL274" s="3"/>
      <c r="AM274" s="3"/>
    </row>
    <row r="275" spans="1:39" ht="15.75" customHeight="1" x14ac:dyDescent="0.25">
      <c r="A275" s="79">
        <v>1901</v>
      </c>
      <c r="B275" s="80"/>
      <c r="C275" s="80"/>
      <c r="D275" s="80"/>
      <c r="E275" s="80"/>
      <c r="F275" s="80"/>
      <c r="G275" s="80"/>
      <c r="H275" s="80"/>
      <c r="I275" s="80"/>
      <c r="J275" s="195">
        <v>2</v>
      </c>
      <c r="K275" s="116">
        <v>1</v>
      </c>
      <c r="L275" s="235"/>
      <c r="M275" s="134"/>
      <c r="N275" s="237"/>
      <c r="O275" s="134"/>
      <c r="P275" s="192">
        <v>2</v>
      </c>
      <c r="Q275" s="256"/>
      <c r="R275" s="246"/>
      <c r="AL275" s="3"/>
      <c r="AM275" s="3"/>
    </row>
    <row r="276" spans="1:39" ht="15.75" customHeight="1" x14ac:dyDescent="0.25">
      <c r="A276" s="79">
        <v>1902</v>
      </c>
      <c r="B276" s="80"/>
      <c r="C276" s="80"/>
      <c r="D276" s="80"/>
      <c r="E276" s="80"/>
      <c r="F276" s="80"/>
      <c r="G276" s="80"/>
      <c r="H276" s="80"/>
      <c r="I276" s="80"/>
      <c r="J276" s="195"/>
      <c r="K276" s="116"/>
      <c r="L276" s="235"/>
      <c r="M276" s="134"/>
      <c r="N276" s="237"/>
      <c r="O276" s="228" t="s">
        <v>80</v>
      </c>
      <c r="P276" s="255">
        <v>15</v>
      </c>
      <c r="Q276" s="103">
        <f>K279</f>
        <v>10</v>
      </c>
      <c r="R276" s="230" t="s">
        <v>10</v>
      </c>
      <c r="AL276" s="3"/>
      <c r="AM276" s="3"/>
    </row>
    <row r="277" spans="1:39" ht="15.75" customHeight="1" x14ac:dyDescent="0.25">
      <c r="A277" s="79">
        <v>2001</v>
      </c>
      <c r="B277" s="80"/>
      <c r="C277" s="80"/>
      <c r="D277" s="80"/>
      <c r="E277" s="80"/>
      <c r="F277" s="80"/>
      <c r="G277" s="80"/>
      <c r="H277" s="80"/>
      <c r="I277" s="80"/>
      <c r="J277" s="195"/>
      <c r="K277" s="116"/>
      <c r="L277" s="235"/>
      <c r="M277" s="134"/>
      <c r="N277" s="237"/>
      <c r="O277" s="229" t="s">
        <v>81</v>
      </c>
      <c r="P277" s="104">
        <f>IF(P276/B262=0,"",P276/B262)</f>
        <v>0.5357142857142857</v>
      </c>
      <c r="Q277" s="105">
        <f>IF(P276/Q276=0,"",P276/Q276)</f>
        <v>1.5</v>
      </c>
      <c r="R277" s="231" t="s">
        <v>82</v>
      </c>
      <c r="AL277" s="3"/>
      <c r="AM277" s="3"/>
    </row>
    <row r="278" spans="1:39" ht="15.75" customHeight="1" x14ac:dyDescent="0.25">
      <c r="A278" s="79">
        <v>2002</v>
      </c>
      <c r="B278" s="80"/>
      <c r="C278" s="80"/>
      <c r="D278" s="80"/>
      <c r="E278" s="80"/>
      <c r="F278" s="80"/>
      <c r="G278" s="80"/>
      <c r="H278" s="80"/>
      <c r="I278" s="80"/>
      <c r="J278" s="195"/>
      <c r="K278" s="116"/>
      <c r="L278" s="238"/>
      <c r="M278" s="239"/>
      <c r="N278" s="240"/>
      <c r="O278" s="109"/>
      <c r="P278" s="110"/>
      <c r="Q278" s="110"/>
      <c r="R278" s="111"/>
      <c r="AL278" s="3"/>
      <c r="AM278" s="3"/>
    </row>
    <row r="279" spans="1:39" ht="18" customHeight="1" x14ac:dyDescent="0.25">
      <c r="A279" s="33"/>
      <c r="B279" s="327" t="s">
        <v>108</v>
      </c>
      <c r="C279" s="327"/>
      <c r="D279" s="327"/>
      <c r="E279" s="327"/>
      <c r="F279" s="327"/>
      <c r="G279" s="327"/>
      <c r="H279" s="327"/>
      <c r="I279" s="327"/>
      <c r="J279" s="327"/>
      <c r="K279" s="112">
        <f>SUM(K266:K275)</f>
        <v>10</v>
      </c>
      <c r="L279" s="113">
        <f>IF(K270=0,"",K270/B262)</f>
        <v>0.17857142857142858</v>
      </c>
      <c r="M279" s="113">
        <f>IF(K279=0,"",K279/B262)</f>
        <v>0.35714285714285715</v>
      </c>
      <c r="N279" s="113">
        <f>IF(K271=0,"0%",M279-L279)</f>
        <v>0.17857142857142858</v>
      </c>
      <c r="O279" s="5"/>
      <c r="P279" s="25"/>
      <c r="Q279" s="24"/>
      <c r="R279" s="5"/>
      <c r="AL279" s="3"/>
      <c r="AM279" s="3"/>
    </row>
    <row r="280" spans="1:39" ht="12.75" customHeight="1" x14ac:dyDescent="0.2">
      <c r="L280" s="5"/>
      <c r="M280" s="5"/>
      <c r="O280" s="5"/>
      <c r="P280" s="6"/>
      <c r="Q280" s="6"/>
      <c r="R280" s="5"/>
      <c r="AL280" s="3"/>
      <c r="AM280" s="3"/>
    </row>
    <row r="281" spans="1:39" ht="12.75" customHeight="1" x14ac:dyDescent="0.2">
      <c r="L281" s="5"/>
      <c r="M281" s="5"/>
      <c r="O281" s="5"/>
      <c r="P281" s="6"/>
      <c r="Q281" s="6"/>
      <c r="R281" s="5"/>
      <c r="AL281" s="3"/>
      <c r="AM281" s="3"/>
    </row>
    <row r="282" spans="1:39" ht="26.25" customHeight="1" x14ac:dyDescent="0.4">
      <c r="A282" s="224"/>
      <c r="B282" s="318" t="s">
        <v>96</v>
      </c>
      <c r="C282" s="318"/>
      <c r="D282" s="318"/>
      <c r="E282" s="318"/>
      <c r="F282" s="318"/>
      <c r="G282" s="318"/>
      <c r="H282" s="318"/>
      <c r="I282" s="318"/>
      <c r="J282" s="318"/>
      <c r="K282" s="201" t="s">
        <v>84</v>
      </c>
      <c r="L282" s="5"/>
      <c r="M282" s="5"/>
      <c r="N282" s="25"/>
      <c r="O282" s="5"/>
      <c r="P282" s="25"/>
      <c r="Q282" s="25"/>
      <c r="R282" s="25"/>
      <c r="AL282" s="3"/>
      <c r="AM282" s="3"/>
    </row>
    <row r="283" spans="1:39" ht="20.25" customHeight="1" x14ac:dyDescent="0.2">
      <c r="A283" s="330" t="s">
        <v>9</v>
      </c>
      <c r="B283" s="311" t="s">
        <v>97</v>
      </c>
      <c r="C283" s="312"/>
      <c r="D283" s="312"/>
      <c r="E283" s="312"/>
      <c r="F283" s="312"/>
      <c r="G283" s="312"/>
      <c r="H283" s="312"/>
      <c r="I283" s="312"/>
      <c r="J283" s="313"/>
      <c r="K283" s="314" t="s">
        <v>10</v>
      </c>
      <c r="L283" s="307" t="s">
        <v>2</v>
      </c>
      <c r="M283" s="307" t="s">
        <v>3</v>
      </c>
      <c r="N283" s="307" t="s">
        <v>4</v>
      </c>
      <c r="O283" s="307" t="s">
        <v>5</v>
      </c>
      <c r="P283" s="307" t="s">
        <v>6</v>
      </c>
      <c r="Q283" s="307" t="s">
        <v>7</v>
      </c>
      <c r="R283" s="307" t="s">
        <v>8</v>
      </c>
      <c r="AL283" s="3"/>
      <c r="AM283" s="3"/>
    </row>
    <row r="284" spans="1:39" ht="18" customHeight="1" x14ac:dyDescent="0.25">
      <c r="A284" s="308"/>
      <c r="B284" s="79" t="s">
        <v>98</v>
      </c>
      <c r="C284" s="79" t="s">
        <v>99</v>
      </c>
      <c r="D284" s="79" t="s">
        <v>100</v>
      </c>
      <c r="E284" s="79" t="s">
        <v>101</v>
      </c>
      <c r="F284" s="79" t="s">
        <v>102</v>
      </c>
      <c r="G284" s="79" t="s">
        <v>103</v>
      </c>
      <c r="H284" s="79" t="s">
        <v>104</v>
      </c>
      <c r="I284" s="79" t="s">
        <v>105</v>
      </c>
      <c r="J284" s="221" t="s">
        <v>106</v>
      </c>
      <c r="K284" s="315"/>
      <c r="L284" s="308"/>
      <c r="M284" s="308"/>
      <c r="N284" s="308"/>
      <c r="O284" s="308"/>
      <c r="P284" s="308"/>
      <c r="Q284" s="308"/>
      <c r="R284" s="308"/>
      <c r="AL284" s="3"/>
      <c r="AM284" s="3"/>
    </row>
    <row r="285" spans="1:39" ht="15.75" customHeight="1" x14ac:dyDescent="0.25">
      <c r="A285" s="79" t="s">
        <v>84</v>
      </c>
      <c r="B285" s="80">
        <v>29</v>
      </c>
      <c r="C285" s="80"/>
      <c r="D285" s="80"/>
      <c r="E285" s="80"/>
      <c r="F285" s="80"/>
      <c r="G285" s="80"/>
      <c r="H285" s="80"/>
      <c r="I285" s="80"/>
      <c r="J285" s="195"/>
      <c r="K285" s="116"/>
      <c r="L285" s="232"/>
      <c r="M285" s="233"/>
      <c r="N285" s="234"/>
      <c r="O285" s="242"/>
      <c r="P285" s="85">
        <f>B285</f>
        <v>29</v>
      </c>
      <c r="Q285" s="243"/>
      <c r="R285" s="242"/>
      <c r="AL285" s="3"/>
      <c r="AM285" s="3"/>
    </row>
    <row r="286" spans="1:39" ht="15.75" customHeight="1" x14ac:dyDescent="0.25">
      <c r="A286" s="79" t="s">
        <v>87</v>
      </c>
      <c r="B286" s="80"/>
      <c r="C286" s="80">
        <v>21</v>
      </c>
      <c r="D286" s="80"/>
      <c r="E286" s="80"/>
      <c r="F286" s="80"/>
      <c r="G286" s="80"/>
      <c r="H286" s="80"/>
      <c r="I286" s="80"/>
      <c r="J286" s="195"/>
      <c r="K286" s="116"/>
      <c r="L286" s="235"/>
      <c r="M286" s="134"/>
      <c r="N286" s="236"/>
      <c r="O286" s="90">
        <f>IF(C286=0,"",C286/B285)</f>
        <v>0.72413793103448276</v>
      </c>
      <c r="P286" s="91">
        <v>21</v>
      </c>
      <c r="Q286" s="241">
        <f t="shared" ref="Q286:Q293" si="34">IF(P286=0,"",P286/P285)</f>
        <v>0.72413793103448276</v>
      </c>
      <c r="R286" s="241">
        <f t="shared" ref="R286:R293" si="35">IF(P286=0,"",100%-Q286)</f>
        <v>0.27586206896551724</v>
      </c>
      <c r="AL286" s="3"/>
      <c r="AM286" s="3"/>
    </row>
    <row r="287" spans="1:39" ht="15.75" customHeight="1" x14ac:dyDescent="0.25">
      <c r="A287" s="79">
        <v>1402</v>
      </c>
      <c r="B287" s="80"/>
      <c r="C287" s="80"/>
      <c r="D287" s="80">
        <v>20</v>
      </c>
      <c r="E287" s="80"/>
      <c r="F287" s="80"/>
      <c r="G287" s="80"/>
      <c r="H287" s="80"/>
      <c r="I287" s="80"/>
      <c r="J287" s="195"/>
      <c r="K287" s="116"/>
      <c r="L287" s="235"/>
      <c r="M287" s="134"/>
      <c r="N287" s="236"/>
      <c r="O287" s="90">
        <f>IF(D287=0,"",D287/C286)</f>
        <v>0.95238095238095233</v>
      </c>
      <c r="P287" s="91">
        <v>20</v>
      </c>
      <c r="Q287" s="241">
        <f t="shared" si="34"/>
        <v>0.95238095238095233</v>
      </c>
      <c r="R287" s="241">
        <f t="shared" si="35"/>
        <v>4.7619047619047672E-2</v>
      </c>
      <c r="S287" s="93">
        <f>P287/P285</f>
        <v>0.68965517241379315</v>
      </c>
      <c r="AL287" s="3"/>
      <c r="AM287" s="3"/>
    </row>
    <row r="288" spans="1:39" ht="15.75" customHeight="1" x14ac:dyDescent="0.25">
      <c r="A288" s="79">
        <v>1501</v>
      </c>
      <c r="B288" s="80"/>
      <c r="C288" s="80"/>
      <c r="D288" s="80"/>
      <c r="E288" s="80">
        <v>16</v>
      </c>
      <c r="F288" s="80"/>
      <c r="G288" s="80"/>
      <c r="H288" s="80"/>
      <c r="I288" s="80"/>
      <c r="J288" s="195"/>
      <c r="K288" s="116"/>
      <c r="L288" s="235"/>
      <c r="M288" s="134"/>
      <c r="N288" s="236"/>
      <c r="O288" s="90">
        <f>IF(E288=0,"",E288/D287)</f>
        <v>0.8</v>
      </c>
      <c r="P288" s="91">
        <v>16</v>
      </c>
      <c r="Q288" s="241">
        <f t="shared" si="34"/>
        <v>0.8</v>
      </c>
      <c r="R288" s="241">
        <f t="shared" si="35"/>
        <v>0.19999999999999996</v>
      </c>
      <c r="AL288" s="3"/>
      <c r="AM288" s="3"/>
    </row>
    <row r="289" spans="1:39" ht="15.75" customHeight="1" x14ac:dyDescent="0.25">
      <c r="A289" s="79">
        <v>1502</v>
      </c>
      <c r="B289" s="80"/>
      <c r="C289" s="80"/>
      <c r="D289" s="80"/>
      <c r="E289" s="80"/>
      <c r="F289" s="80">
        <v>14</v>
      </c>
      <c r="G289" s="80"/>
      <c r="H289" s="80"/>
      <c r="I289" s="80"/>
      <c r="J289" s="195"/>
      <c r="K289" s="116"/>
      <c r="L289" s="235"/>
      <c r="M289" s="134"/>
      <c r="N289" s="236"/>
      <c r="O289" s="90">
        <f>IF(F289=0,"",F289/E288)</f>
        <v>0.875</v>
      </c>
      <c r="P289" s="91">
        <v>16</v>
      </c>
      <c r="Q289" s="241">
        <f t="shared" si="34"/>
        <v>1</v>
      </c>
      <c r="R289" s="241">
        <f t="shared" si="35"/>
        <v>0</v>
      </c>
      <c r="AL289" s="3"/>
      <c r="AM289" s="3"/>
    </row>
    <row r="290" spans="1:39" ht="15.75" customHeight="1" x14ac:dyDescent="0.25">
      <c r="A290" s="79">
        <v>1601</v>
      </c>
      <c r="B290" s="80"/>
      <c r="C290" s="80"/>
      <c r="D290" s="80"/>
      <c r="E290" s="80"/>
      <c r="F290" s="80"/>
      <c r="G290" s="80">
        <v>14</v>
      </c>
      <c r="H290" s="80"/>
      <c r="I290" s="80"/>
      <c r="J290" s="195"/>
      <c r="K290" s="116"/>
      <c r="L290" s="235"/>
      <c r="M290" s="134"/>
      <c r="N290" s="236"/>
      <c r="O290" s="90">
        <f>IF(G290=0,"",G290/F289)</f>
        <v>1</v>
      </c>
      <c r="P290" s="91">
        <v>16</v>
      </c>
      <c r="Q290" s="241">
        <f t="shared" si="34"/>
        <v>1</v>
      </c>
      <c r="R290" s="241">
        <f t="shared" si="35"/>
        <v>0</v>
      </c>
      <c r="AL290" s="3"/>
      <c r="AM290" s="3"/>
    </row>
    <row r="291" spans="1:39" ht="15.75" customHeight="1" x14ac:dyDescent="0.25">
      <c r="A291" s="79">
        <v>1602</v>
      </c>
      <c r="B291" s="80"/>
      <c r="C291" s="80"/>
      <c r="D291" s="80"/>
      <c r="E291" s="80"/>
      <c r="F291" s="80"/>
      <c r="G291" s="80"/>
      <c r="H291" s="80">
        <v>14</v>
      </c>
      <c r="I291" s="80"/>
      <c r="J291" s="195"/>
      <c r="K291" s="116"/>
      <c r="L291" s="235"/>
      <c r="M291" s="134"/>
      <c r="N291" s="236"/>
      <c r="O291" s="90">
        <f>IF(H291=0,"",H291/G290)</f>
        <v>1</v>
      </c>
      <c r="P291" s="91">
        <v>16</v>
      </c>
      <c r="Q291" s="241">
        <f t="shared" si="34"/>
        <v>1</v>
      </c>
      <c r="R291" s="241">
        <f t="shared" si="35"/>
        <v>0</v>
      </c>
      <c r="AL291" s="3"/>
      <c r="AM291" s="3"/>
    </row>
    <row r="292" spans="1:39" ht="15.75" customHeight="1" x14ac:dyDescent="0.25">
      <c r="A292" s="79">
        <v>1701</v>
      </c>
      <c r="B292" s="80"/>
      <c r="C292" s="80"/>
      <c r="D292" s="80"/>
      <c r="E292" s="80"/>
      <c r="F292" s="80"/>
      <c r="G292" s="80"/>
      <c r="H292" s="80"/>
      <c r="I292" s="80">
        <v>13</v>
      </c>
      <c r="J292" s="195"/>
      <c r="K292" s="116"/>
      <c r="L292" s="235"/>
      <c r="M292" s="134"/>
      <c r="N292" s="236"/>
      <c r="O292" s="90">
        <f>IF(I292=0,"",I292/H291)</f>
        <v>0.9285714285714286</v>
      </c>
      <c r="P292" s="91">
        <v>15</v>
      </c>
      <c r="Q292" s="241">
        <f t="shared" si="34"/>
        <v>0.9375</v>
      </c>
      <c r="R292" s="241">
        <f t="shared" si="35"/>
        <v>6.25E-2</v>
      </c>
      <c r="AL292" s="3"/>
      <c r="AM292" s="3"/>
    </row>
    <row r="293" spans="1:39" ht="15.75" customHeight="1" x14ac:dyDescent="0.25">
      <c r="A293" s="79">
        <v>1702</v>
      </c>
      <c r="B293" s="80"/>
      <c r="C293" s="80"/>
      <c r="D293" s="80"/>
      <c r="E293" s="80"/>
      <c r="F293" s="80"/>
      <c r="G293" s="80"/>
      <c r="H293" s="80"/>
      <c r="I293" s="80"/>
      <c r="J293" s="195">
        <v>3</v>
      </c>
      <c r="K293" s="116">
        <v>5</v>
      </c>
      <c r="L293" s="235"/>
      <c r="M293" s="134"/>
      <c r="N293" s="236"/>
      <c r="O293" s="90">
        <f>IF(J293=0,"",J293/I292)</f>
        <v>0.23076923076923078</v>
      </c>
      <c r="P293" s="91">
        <v>15</v>
      </c>
      <c r="Q293" s="241">
        <f t="shared" si="34"/>
        <v>1</v>
      </c>
      <c r="R293" s="241">
        <f t="shared" si="35"/>
        <v>0</v>
      </c>
      <c r="AL293" s="3"/>
      <c r="AM293" s="3"/>
    </row>
    <row r="294" spans="1:39" ht="15.75" customHeight="1" x14ac:dyDescent="0.25">
      <c r="A294" s="79">
        <v>1801</v>
      </c>
      <c r="B294" s="80"/>
      <c r="C294" s="80"/>
      <c r="D294" s="80"/>
      <c r="E294" s="80"/>
      <c r="F294" s="80"/>
      <c r="G294" s="80"/>
      <c r="H294" s="80"/>
      <c r="I294" s="80"/>
      <c r="J294" s="195">
        <v>3</v>
      </c>
      <c r="K294" s="116">
        <v>2</v>
      </c>
      <c r="L294" s="235"/>
      <c r="M294" s="134"/>
      <c r="N294" s="134"/>
      <c r="O294" s="244"/>
      <c r="P294" s="91">
        <v>14</v>
      </c>
      <c r="Q294" s="134"/>
      <c r="R294" s="244"/>
      <c r="AL294" s="3"/>
      <c r="AM294" s="3"/>
    </row>
    <row r="295" spans="1:39" ht="15.75" customHeight="1" x14ac:dyDescent="0.25">
      <c r="A295" s="79">
        <v>1802</v>
      </c>
      <c r="B295" s="80"/>
      <c r="C295" s="80"/>
      <c r="D295" s="80"/>
      <c r="E295" s="80"/>
      <c r="F295" s="80"/>
      <c r="G295" s="80"/>
      <c r="H295" s="80"/>
      <c r="I295" s="80"/>
      <c r="J295" s="195">
        <v>4</v>
      </c>
      <c r="K295" s="116">
        <v>2</v>
      </c>
      <c r="L295" s="235"/>
      <c r="M295" s="134"/>
      <c r="N295" s="237"/>
      <c r="O295" s="246"/>
      <c r="P295" s="96">
        <v>7</v>
      </c>
      <c r="Q295" s="247"/>
      <c r="R295" s="246"/>
      <c r="AL295" s="3"/>
      <c r="AM295" s="3"/>
    </row>
    <row r="296" spans="1:39" ht="15.75" customHeight="1" x14ac:dyDescent="0.25">
      <c r="A296" s="79">
        <v>1901</v>
      </c>
      <c r="B296" s="80"/>
      <c r="C296" s="80"/>
      <c r="D296" s="80"/>
      <c r="E296" s="80"/>
      <c r="F296" s="80"/>
      <c r="G296" s="80"/>
      <c r="H296" s="80"/>
      <c r="I296" s="80"/>
      <c r="J296" s="195">
        <v>4</v>
      </c>
      <c r="K296" s="116">
        <v>2</v>
      </c>
      <c r="L296" s="235"/>
      <c r="M296" s="134"/>
      <c r="N296" s="237"/>
      <c r="O296" s="246"/>
      <c r="P296" s="96">
        <v>4</v>
      </c>
      <c r="Q296" s="247"/>
      <c r="R296" s="246"/>
      <c r="AL296" s="3"/>
      <c r="AM296" s="3"/>
    </row>
    <row r="297" spans="1:39" ht="15.75" customHeight="1" x14ac:dyDescent="0.25">
      <c r="A297" s="79">
        <v>1902</v>
      </c>
      <c r="B297" s="80"/>
      <c r="C297" s="80"/>
      <c r="D297" s="80"/>
      <c r="E297" s="80"/>
      <c r="F297" s="80"/>
      <c r="G297" s="80"/>
      <c r="H297" s="80"/>
      <c r="I297" s="80"/>
      <c r="J297" s="195">
        <v>2</v>
      </c>
      <c r="K297" s="116">
        <v>2</v>
      </c>
      <c r="L297" s="235"/>
      <c r="M297" s="134"/>
      <c r="N297" s="237"/>
      <c r="O297" s="246"/>
      <c r="P297" s="96">
        <v>2</v>
      </c>
      <c r="Q297" s="247"/>
      <c r="R297" s="246"/>
      <c r="AL297" s="3"/>
      <c r="AM297" s="3"/>
    </row>
    <row r="298" spans="1:39" ht="15.75" customHeight="1" x14ac:dyDescent="0.25">
      <c r="A298" s="79">
        <v>2001</v>
      </c>
      <c r="B298" s="80"/>
      <c r="C298" s="80"/>
      <c r="D298" s="80"/>
      <c r="E298" s="80"/>
      <c r="F298" s="80"/>
      <c r="G298" s="80"/>
      <c r="H298" s="80"/>
      <c r="I298" s="80"/>
      <c r="J298" s="195"/>
      <c r="K298" s="116"/>
      <c r="L298" s="235"/>
      <c r="M298" s="134"/>
      <c r="N298" s="237"/>
      <c r="O298" s="134"/>
      <c r="P298" s="237"/>
      <c r="Q298" s="256"/>
      <c r="R298" s="246"/>
      <c r="AL298" s="3"/>
      <c r="AM298" s="3"/>
    </row>
    <row r="299" spans="1:39" ht="15.75" customHeight="1" x14ac:dyDescent="0.25">
      <c r="A299" s="79">
        <v>2002</v>
      </c>
      <c r="B299" s="80"/>
      <c r="C299" s="80"/>
      <c r="D299" s="80"/>
      <c r="E299" s="80"/>
      <c r="F299" s="80"/>
      <c r="G299" s="80"/>
      <c r="H299" s="80"/>
      <c r="I299" s="80"/>
      <c r="J299" s="195"/>
      <c r="K299" s="116"/>
      <c r="L299" s="235"/>
      <c r="M299" s="134"/>
      <c r="N299" s="237"/>
      <c r="O299" s="228" t="s">
        <v>80</v>
      </c>
      <c r="P299" s="102">
        <v>12</v>
      </c>
      <c r="Q299" s="103">
        <f>K302</f>
        <v>13</v>
      </c>
      <c r="R299" s="230" t="s">
        <v>10</v>
      </c>
      <c r="AL299" s="3"/>
      <c r="AM299" s="3"/>
    </row>
    <row r="300" spans="1:39" ht="15.75" customHeight="1" x14ac:dyDescent="0.25">
      <c r="A300" s="79">
        <v>2101</v>
      </c>
      <c r="B300" s="80"/>
      <c r="C300" s="80"/>
      <c r="D300" s="80"/>
      <c r="E300" s="80"/>
      <c r="F300" s="80"/>
      <c r="G300" s="80"/>
      <c r="H300" s="80"/>
      <c r="I300" s="80"/>
      <c r="J300" s="195"/>
      <c r="K300" s="116"/>
      <c r="L300" s="235"/>
      <c r="M300" s="134"/>
      <c r="N300" s="237"/>
      <c r="O300" s="229" t="s">
        <v>81</v>
      </c>
      <c r="P300" s="104">
        <f>IF(P299/B285=0,"",P299/B285)</f>
        <v>0.41379310344827586</v>
      </c>
      <c r="Q300" s="105">
        <f>IF(P299/Q299=0,"",P299/Q299)</f>
        <v>0.92307692307692313</v>
      </c>
      <c r="R300" s="231" t="s">
        <v>82</v>
      </c>
      <c r="AL300" s="3"/>
      <c r="AM300" s="3"/>
    </row>
    <row r="301" spans="1:39" ht="15.75" customHeight="1" x14ac:dyDescent="0.25">
      <c r="A301" s="79">
        <v>2102</v>
      </c>
      <c r="B301" s="80"/>
      <c r="C301" s="80"/>
      <c r="D301" s="80"/>
      <c r="E301" s="80"/>
      <c r="F301" s="80"/>
      <c r="G301" s="80"/>
      <c r="H301" s="80"/>
      <c r="I301" s="80"/>
      <c r="J301" s="195"/>
      <c r="K301" s="116"/>
      <c r="L301" s="238"/>
      <c r="M301" s="239"/>
      <c r="N301" s="240"/>
      <c r="O301" s="109"/>
      <c r="P301" s="110"/>
      <c r="Q301" s="110"/>
      <c r="R301" s="111"/>
      <c r="AL301" s="3"/>
      <c r="AM301" s="3"/>
    </row>
    <row r="302" spans="1:39" ht="18" customHeight="1" x14ac:dyDescent="0.25">
      <c r="A302" s="33"/>
      <c r="B302" s="327" t="s">
        <v>108</v>
      </c>
      <c r="C302" s="327"/>
      <c r="D302" s="327"/>
      <c r="E302" s="327"/>
      <c r="F302" s="327"/>
      <c r="G302" s="327"/>
      <c r="H302" s="327"/>
      <c r="I302" s="327"/>
      <c r="J302" s="327"/>
      <c r="K302" s="112">
        <f>SUM(K289:K298)</f>
        <v>13</v>
      </c>
      <c r="L302" s="113">
        <f>IF(K293=0,"",K293/B285)</f>
        <v>0.17241379310344829</v>
      </c>
      <c r="M302" s="113">
        <f>IF(K302=0,"",K302/B285)</f>
        <v>0.44827586206896552</v>
      </c>
      <c r="N302" s="113">
        <f>IF(K294=0,"",M302-L302)</f>
        <v>0.27586206896551724</v>
      </c>
      <c r="O302" s="5"/>
      <c r="P302" s="25"/>
      <c r="Q302" s="24"/>
      <c r="R302" s="5"/>
      <c r="AL302" s="3"/>
      <c r="AM302" s="3"/>
    </row>
    <row r="303" spans="1:39" ht="12.75" customHeight="1" x14ac:dyDescent="0.2">
      <c r="L303" s="5"/>
      <c r="M303" s="5"/>
      <c r="O303" s="5"/>
      <c r="P303" s="6"/>
      <c r="Q303" s="6"/>
      <c r="R303" s="5"/>
      <c r="AL303" s="3"/>
      <c r="AM303" s="3"/>
    </row>
    <row r="304" spans="1:39" ht="12.75" customHeight="1" x14ac:dyDescent="0.2">
      <c r="L304" s="5"/>
      <c r="M304" s="5"/>
      <c r="O304" s="5"/>
      <c r="P304" s="6"/>
      <c r="Q304" s="6"/>
      <c r="R304" s="5"/>
      <c r="AL304" s="3"/>
      <c r="AM304" s="3"/>
    </row>
    <row r="305" spans="1:39" ht="26.25" customHeight="1" x14ac:dyDescent="0.4">
      <c r="A305" s="224"/>
      <c r="B305" s="318" t="s">
        <v>96</v>
      </c>
      <c r="C305" s="318"/>
      <c r="D305" s="318"/>
      <c r="E305" s="318"/>
      <c r="F305" s="318"/>
      <c r="G305" s="318"/>
      <c r="H305" s="318"/>
      <c r="I305" s="318"/>
      <c r="J305" s="318"/>
      <c r="K305" s="201" t="s">
        <v>89</v>
      </c>
      <c r="L305" s="5"/>
      <c r="M305" s="5"/>
      <c r="N305" s="25"/>
      <c r="O305" s="5"/>
      <c r="P305" s="25"/>
      <c r="Q305" s="25"/>
      <c r="R305" s="25"/>
      <c r="AL305" s="3"/>
      <c r="AM305" s="3"/>
    </row>
    <row r="306" spans="1:39" ht="20.25" customHeight="1" x14ac:dyDescent="0.2">
      <c r="A306" s="330" t="s">
        <v>9</v>
      </c>
      <c r="B306" s="311" t="s">
        <v>97</v>
      </c>
      <c r="C306" s="312"/>
      <c r="D306" s="312"/>
      <c r="E306" s="312"/>
      <c r="F306" s="312"/>
      <c r="G306" s="312"/>
      <c r="H306" s="312"/>
      <c r="I306" s="312"/>
      <c r="J306" s="313"/>
      <c r="K306" s="314" t="s">
        <v>10</v>
      </c>
      <c r="L306" s="307" t="s">
        <v>2</v>
      </c>
      <c r="M306" s="307" t="s">
        <v>3</v>
      </c>
      <c r="N306" s="307" t="s">
        <v>4</v>
      </c>
      <c r="O306" s="307" t="s">
        <v>5</v>
      </c>
      <c r="P306" s="307" t="s">
        <v>6</v>
      </c>
      <c r="Q306" s="307" t="s">
        <v>7</v>
      </c>
      <c r="R306" s="307" t="s">
        <v>8</v>
      </c>
      <c r="AL306" s="3"/>
      <c r="AM306" s="3"/>
    </row>
    <row r="307" spans="1:39" ht="15.75" customHeight="1" x14ac:dyDescent="0.25">
      <c r="A307" s="308"/>
      <c r="B307" s="79" t="s">
        <v>98</v>
      </c>
      <c r="C307" s="79" t="s">
        <v>99</v>
      </c>
      <c r="D307" s="79" t="s">
        <v>100</v>
      </c>
      <c r="E307" s="79" t="s">
        <v>101</v>
      </c>
      <c r="F307" s="79" t="s">
        <v>102</v>
      </c>
      <c r="G307" s="79" t="s">
        <v>103</v>
      </c>
      <c r="H307" s="79" t="s">
        <v>104</v>
      </c>
      <c r="I307" s="79" t="s">
        <v>105</v>
      </c>
      <c r="J307" s="221" t="s">
        <v>106</v>
      </c>
      <c r="K307" s="315"/>
      <c r="L307" s="308"/>
      <c r="M307" s="308"/>
      <c r="N307" s="308"/>
      <c r="O307" s="308"/>
      <c r="P307" s="308"/>
      <c r="Q307" s="308"/>
      <c r="R307" s="308"/>
      <c r="AL307" s="3"/>
      <c r="AM307" s="3"/>
    </row>
    <row r="308" spans="1:39" ht="15.75" customHeight="1" x14ac:dyDescent="0.25">
      <c r="A308" s="79">
        <v>1402</v>
      </c>
      <c r="B308" s="80">
        <v>24</v>
      </c>
      <c r="C308" s="80"/>
      <c r="D308" s="80"/>
      <c r="E308" s="80"/>
      <c r="F308" s="80"/>
      <c r="G308" s="80"/>
      <c r="H308" s="80"/>
      <c r="I308" s="80"/>
      <c r="J308" s="195"/>
      <c r="K308" s="116"/>
      <c r="L308" s="232"/>
      <c r="M308" s="233"/>
      <c r="N308" s="234"/>
      <c r="O308" s="242"/>
      <c r="P308" s="85">
        <f>B308</f>
        <v>24</v>
      </c>
      <c r="Q308" s="243"/>
      <c r="R308" s="242"/>
      <c r="AL308" s="3"/>
      <c r="AM308" s="3"/>
    </row>
    <row r="309" spans="1:39" ht="15.75" customHeight="1" x14ac:dyDescent="0.25">
      <c r="A309" s="79">
        <v>1501</v>
      </c>
      <c r="B309" s="80"/>
      <c r="C309" s="80">
        <v>19</v>
      </c>
      <c r="D309" s="80"/>
      <c r="E309" s="80"/>
      <c r="F309" s="80"/>
      <c r="G309" s="80"/>
      <c r="H309" s="80"/>
      <c r="I309" s="80"/>
      <c r="J309" s="195"/>
      <c r="K309" s="116"/>
      <c r="L309" s="235"/>
      <c r="M309" s="134"/>
      <c r="N309" s="236"/>
      <c r="O309" s="90">
        <f>IF(C309=0,"",C309/B308)</f>
        <v>0.79166666666666663</v>
      </c>
      <c r="P309" s="91">
        <v>19</v>
      </c>
      <c r="Q309" s="241">
        <f t="shared" ref="Q309:Q316" si="36">IF(P309=0,"",P309/P308)</f>
        <v>0.79166666666666663</v>
      </c>
      <c r="R309" s="241">
        <f t="shared" ref="R309:R316" si="37">IF(P309=0,"",100%-Q309)</f>
        <v>0.20833333333333337</v>
      </c>
      <c r="AL309" s="3"/>
      <c r="AM309" s="3"/>
    </row>
    <row r="310" spans="1:39" ht="15.75" customHeight="1" x14ac:dyDescent="0.25">
      <c r="A310" s="79">
        <v>1502</v>
      </c>
      <c r="B310" s="80"/>
      <c r="C310" s="80"/>
      <c r="D310" s="80">
        <v>15</v>
      </c>
      <c r="E310" s="80"/>
      <c r="F310" s="80"/>
      <c r="G310" s="80"/>
      <c r="H310" s="80"/>
      <c r="I310" s="80"/>
      <c r="J310" s="195"/>
      <c r="K310" s="116"/>
      <c r="L310" s="235"/>
      <c r="M310" s="134"/>
      <c r="N310" s="236"/>
      <c r="O310" s="90">
        <f>IF(D310=0,"",D310/C309)</f>
        <v>0.78947368421052633</v>
      </c>
      <c r="P310" s="91">
        <v>15</v>
      </c>
      <c r="Q310" s="241">
        <f t="shared" si="36"/>
        <v>0.78947368421052633</v>
      </c>
      <c r="R310" s="241">
        <f t="shared" si="37"/>
        <v>0.21052631578947367</v>
      </c>
      <c r="S310" s="93">
        <f>P310/P308</f>
        <v>0.625</v>
      </c>
      <c r="AL310" s="3"/>
      <c r="AM310" s="3"/>
    </row>
    <row r="311" spans="1:39" ht="15.75" customHeight="1" x14ac:dyDescent="0.25">
      <c r="A311" s="79">
        <v>1601</v>
      </c>
      <c r="B311" s="80"/>
      <c r="C311" s="80"/>
      <c r="D311" s="80"/>
      <c r="E311" s="80">
        <v>14</v>
      </c>
      <c r="F311" s="80"/>
      <c r="G311" s="80"/>
      <c r="H311" s="80"/>
      <c r="I311" s="80"/>
      <c r="J311" s="195"/>
      <c r="K311" s="116"/>
      <c r="L311" s="235"/>
      <c r="M311" s="134"/>
      <c r="N311" s="236"/>
      <c r="O311" s="90">
        <f>IF(E311=0,"",E311/D310)</f>
        <v>0.93333333333333335</v>
      </c>
      <c r="P311" s="91">
        <v>14</v>
      </c>
      <c r="Q311" s="241">
        <f t="shared" si="36"/>
        <v>0.93333333333333335</v>
      </c>
      <c r="R311" s="241">
        <f t="shared" si="37"/>
        <v>6.6666666666666652E-2</v>
      </c>
      <c r="AL311" s="3"/>
      <c r="AM311" s="3"/>
    </row>
    <row r="312" spans="1:39" ht="15.75" customHeight="1" x14ac:dyDescent="0.25">
      <c r="A312" s="79">
        <v>1602</v>
      </c>
      <c r="B312" s="80"/>
      <c r="C312" s="80"/>
      <c r="D312" s="80"/>
      <c r="E312" s="80"/>
      <c r="F312" s="80">
        <v>14</v>
      </c>
      <c r="G312" s="80"/>
      <c r="H312" s="80"/>
      <c r="I312" s="80"/>
      <c r="J312" s="195"/>
      <c r="K312" s="116"/>
      <c r="L312" s="235"/>
      <c r="M312" s="134"/>
      <c r="N312" s="236"/>
      <c r="O312" s="90">
        <f>IF(F312=0,"",F312/E311)</f>
        <v>1</v>
      </c>
      <c r="P312" s="91">
        <v>14</v>
      </c>
      <c r="Q312" s="241">
        <f t="shared" si="36"/>
        <v>1</v>
      </c>
      <c r="R312" s="241">
        <f t="shared" si="37"/>
        <v>0</v>
      </c>
      <c r="AL312" s="3"/>
      <c r="AM312" s="3"/>
    </row>
    <row r="313" spans="1:39" ht="15.75" customHeight="1" x14ac:dyDescent="0.25">
      <c r="A313" s="79">
        <v>1701</v>
      </c>
      <c r="B313" s="80"/>
      <c r="C313" s="80"/>
      <c r="D313" s="80"/>
      <c r="E313" s="80"/>
      <c r="F313" s="80"/>
      <c r="G313" s="80">
        <v>13</v>
      </c>
      <c r="H313" s="80"/>
      <c r="I313" s="80"/>
      <c r="J313" s="195"/>
      <c r="K313" s="116"/>
      <c r="L313" s="235"/>
      <c r="M313" s="134"/>
      <c r="N313" s="236"/>
      <c r="O313" s="90">
        <f>IF(G313=0,"",G313/F312)</f>
        <v>0.9285714285714286</v>
      </c>
      <c r="P313" s="91">
        <v>14</v>
      </c>
      <c r="Q313" s="241">
        <f t="shared" si="36"/>
        <v>1</v>
      </c>
      <c r="R313" s="241">
        <f t="shared" si="37"/>
        <v>0</v>
      </c>
      <c r="AL313" s="3"/>
      <c r="AM313" s="3"/>
    </row>
    <row r="314" spans="1:39" ht="15.75" customHeight="1" x14ac:dyDescent="0.25">
      <c r="A314" s="79">
        <v>1702</v>
      </c>
      <c r="B314" s="80"/>
      <c r="C314" s="80"/>
      <c r="D314" s="80"/>
      <c r="E314" s="80"/>
      <c r="F314" s="80"/>
      <c r="G314" s="80"/>
      <c r="H314" s="80">
        <v>10</v>
      </c>
      <c r="I314" s="80"/>
      <c r="J314" s="195"/>
      <c r="K314" s="116"/>
      <c r="L314" s="235"/>
      <c r="M314" s="134"/>
      <c r="N314" s="236"/>
      <c r="O314" s="90">
        <f>IF(H314=0,"",H314/G313)</f>
        <v>0.76923076923076927</v>
      </c>
      <c r="P314" s="91">
        <v>12</v>
      </c>
      <c r="Q314" s="241">
        <f t="shared" si="36"/>
        <v>0.8571428571428571</v>
      </c>
      <c r="R314" s="241">
        <f t="shared" si="37"/>
        <v>0.1428571428571429</v>
      </c>
      <c r="AL314" s="3"/>
      <c r="AM314" s="3"/>
    </row>
    <row r="315" spans="1:39" ht="15.75" customHeight="1" x14ac:dyDescent="0.25">
      <c r="A315" s="79">
        <v>1801</v>
      </c>
      <c r="B315" s="80"/>
      <c r="C315" s="80"/>
      <c r="D315" s="80"/>
      <c r="E315" s="80"/>
      <c r="F315" s="80"/>
      <c r="G315" s="80"/>
      <c r="H315" s="80"/>
      <c r="I315" s="80">
        <v>10</v>
      </c>
      <c r="J315" s="195"/>
      <c r="K315" s="116"/>
      <c r="L315" s="235"/>
      <c r="M315" s="134"/>
      <c r="N315" s="236"/>
      <c r="O315" s="90">
        <f>IF(I315=0,"",I315/H314)</f>
        <v>1</v>
      </c>
      <c r="P315" s="91">
        <v>12</v>
      </c>
      <c r="Q315" s="241">
        <f t="shared" si="36"/>
        <v>1</v>
      </c>
      <c r="R315" s="241">
        <f t="shared" si="37"/>
        <v>0</v>
      </c>
      <c r="AL315" s="3"/>
      <c r="AM315" s="3"/>
    </row>
    <row r="316" spans="1:39" ht="15.75" customHeight="1" x14ac:dyDescent="0.25">
      <c r="A316" s="79">
        <v>1802</v>
      </c>
      <c r="B316" s="80"/>
      <c r="C316" s="80"/>
      <c r="D316" s="80"/>
      <c r="E316" s="80"/>
      <c r="F316" s="80"/>
      <c r="G316" s="80"/>
      <c r="H316" s="80"/>
      <c r="I316" s="80"/>
      <c r="J316" s="195">
        <v>6</v>
      </c>
      <c r="K316" s="116">
        <v>4</v>
      </c>
      <c r="L316" s="235"/>
      <c r="M316" s="134"/>
      <c r="N316" s="236"/>
      <c r="O316" s="90">
        <f>IF(J316=0,"",J316/I315)</f>
        <v>0.6</v>
      </c>
      <c r="P316" s="91">
        <v>12</v>
      </c>
      <c r="Q316" s="241">
        <f t="shared" si="36"/>
        <v>1</v>
      </c>
      <c r="R316" s="241">
        <f t="shared" si="37"/>
        <v>0</v>
      </c>
      <c r="AL316" s="3"/>
      <c r="AM316" s="3"/>
    </row>
    <row r="317" spans="1:39" ht="15.75" customHeight="1" x14ac:dyDescent="0.25">
      <c r="A317" s="79">
        <v>1901</v>
      </c>
      <c r="B317" s="80"/>
      <c r="C317" s="80"/>
      <c r="D317" s="80"/>
      <c r="E317" s="80"/>
      <c r="F317" s="80"/>
      <c r="G317" s="80"/>
      <c r="H317" s="80"/>
      <c r="I317" s="80"/>
      <c r="J317" s="195">
        <v>3</v>
      </c>
      <c r="K317" s="116">
        <v>3</v>
      </c>
      <c r="L317" s="235"/>
      <c r="M317" s="134"/>
      <c r="N317" s="134"/>
      <c r="O317" s="244"/>
      <c r="P317" s="91">
        <v>10</v>
      </c>
      <c r="Q317" s="134"/>
      <c r="R317" s="244"/>
      <c r="AL317" s="3"/>
      <c r="AM317" s="3"/>
    </row>
    <row r="318" spans="1:39" ht="15.75" customHeight="1" x14ac:dyDescent="0.25">
      <c r="A318" s="79">
        <v>1902</v>
      </c>
      <c r="B318" s="80"/>
      <c r="C318" s="80"/>
      <c r="D318" s="80"/>
      <c r="E318" s="80"/>
      <c r="F318" s="80"/>
      <c r="G318" s="80"/>
      <c r="H318" s="80"/>
      <c r="I318" s="80"/>
      <c r="J318" s="195">
        <v>3</v>
      </c>
      <c r="K318" s="116"/>
      <c r="L318" s="235"/>
      <c r="M318" s="134"/>
      <c r="N318" s="237"/>
      <c r="O318" s="246"/>
      <c r="P318" s="96">
        <v>3</v>
      </c>
      <c r="Q318" s="247"/>
      <c r="R318" s="246"/>
      <c r="AL318" s="3"/>
      <c r="AM318" s="3"/>
    </row>
    <row r="319" spans="1:39" ht="15.75" customHeight="1" x14ac:dyDescent="0.25">
      <c r="A319" s="79">
        <v>2001</v>
      </c>
      <c r="B319" s="80"/>
      <c r="C319" s="80"/>
      <c r="D319" s="80"/>
      <c r="E319" s="80"/>
      <c r="F319" s="80"/>
      <c r="G319" s="80"/>
      <c r="H319" s="80"/>
      <c r="I319" s="80"/>
      <c r="J319" s="195">
        <v>3</v>
      </c>
      <c r="K319" s="116">
        <v>1</v>
      </c>
      <c r="L319" s="235"/>
      <c r="M319" s="134"/>
      <c r="N319" s="237"/>
      <c r="O319" s="246"/>
      <c r="P319" s="96">
        <v>3</v>
      </c>
      <c r="Q319" s="247"/>
      <c r="R319" s="246"/>
      <c r="AL319" s="3"/>
      <c r="AM319" s="3"/>
    </row>
    <row r="320" spans="1:39" ht="15.75" customHeight="1" x14ac:dyDescent="0.25">
      <c r="A320" s="79">
        <v>2002</v>
      </c>
      <c r="B320" s="80"/>
      <c r="C320" s="80"/>
      <c r="D320" s="80"/>
      <c r="E320" s="80"/>
      <c r="F320" s="80"/>
      <c r="G320" s="80"/>
      <c r="H320" s="80"/>
      <c r="I320" s="80"/>
      <c r="J320" s="195"/>
      <c r="K320" s="116"/>
      <c r="L320" s="235"/>
      <c r="M320" s="134"/>
      <c r="N320" s="237"/>
      <c r="O320" s="246"/>
      <c r="P320" s="96"/>
      <c r="Q320" s="247"/>
      <c r="R320" s="246"/>
      <c r="AL320" s="3"/>
      <c r="AM320" s="3"/>
    </row>
    <row r="321" spans="1:39" ht="15.75" customHeight="1" x14ac:dyDescent="0.25">
      <c r="A321" s="79">
        <v>2101</v>
      </c>
      <c r="B321" s="80"/>
      <c r="C321" s="80"/>
      <c r="D321" s="80"/>
      <c r="E321" s="80"/>
      <c r="F321" s="80"/>
      <c r="G321" s="80"/>
      <c r="H321" s="80"/>
      <c r="I321" s="80"/>
      <c r="J321" s="195"/>
      <c r="K321" s="116"/>
      <c r="L321" s="235"/>
      <c r="M321" s="134"/>
      <c r="N321" s="237"/>
      <c r="O321" s="134"/>
      <c r="P321" s="237"/>
      <c r="Q321" s="256"/>
      <c r="R321" s="246"/>
      <c r="AL321" s="3"/>
      <c r="AM321" s="3"/>
    </row>
    <row r="322" spans="1:39" ht="15.75" customHeight="1" x14ac:dyDescent="0.25">
      <c r="A322" s="79">
        <v>2102</v>
      </c>
      <c r="B322" s="80"/>
      <c r="C322" s="80"/>
      <c r="D322" s="80"/>
      <c r="E322" s="80"/>
      <c r="F322" s="80"/>
      <c r="G322" s="80"/>
      <c r="H322" s="80"/>
      <c r="I322" s="80"/>
      <c r="J322" s="195"/>
      <c r="K322" s="116"/>
      <c r="L322" s="235"/>
      <c r="M322" s="134"/>
      <c r="N322" s="237"/>
      <c r="O322" s="228" t="s">
        <v>80</v>
      </c>
      <c r="P322" s="102">
        <v>9</v>
      </c>
      <c r="Q322" s="179">
        <f>K325</f>
        <v>8</v>
      </c>
      <c r="R322" s="230" t="s">
        <v>10</v>
      </c>
      <c r="AL322" s="3"/>
      <c r="AM322" s="3"/>
    </row>
    <row r="323" spans="1:39" ht="15.75" customHeight="1" x14ac:dyDescent="0.25">
      <c r="A323" s="79">
        <v>2201</v>
      </c>
      <c r="B323" s="80"/>
      <c r="C323" s="80"/>
      <c r="D323" s="80"/>
      <c r="E323" s="80"/>
      <c r="F323" s="80"/>
      <c r="G323" s="80"/>
      <c r="H323" s="80"/>
      <c r="I323" s="80"/>
      <c r="J323" s="195"/>
      <c r="K323" s="116"/>
      <c r="L323" s="235"/>
      <c r="M323" s="134"/>
      <c r="N323" s="237"/>
      <c r="O323" s="229" t="s">
        <v>81</v>
      </c>
      <c r="P323" s="104">
        <f>P322/B308</f>
        <v>0.375</v>
      </c>
      <c r="Q323" s="183">
        <f>P322/Q322</f>
        <v>1.125</v>
      </c>
      <c r="R323" s="231" t="s">
        <v>82</v>
      </c>
      <c r="AL323" s="3"/>
      <c r="AM323" s="3"/>
    </row>
    <row r="324" spans="1:39" ht="15.75" customHeight="1" x14ac:dyDescent="0.25">
      <c r="A324" s="79">
        <v>2202</v>
      </c>
      <c r="B324" s="80"/>
      <c r="C324" s="80"/>
      <c r="D324" s="80"/>
      <c r="E324" s="80"/>
      <c r="F324" s="80"/>
      <c r="G324" s="80"/>
      <c r="H324" s="80"/>
      <c r="I324" s="80"/>
      <c r="J324" s="195"/>
      <c r="K324" s="116"/>
      <c r="L324" s="238"/>
      <c r="M324" s="239"/>
      <c r="N324" s="240"/>
      <c r="O324" s="109"/>
      <c r="P324" s="110"/>
      <c r="Q324" s="110"/>
      <c r="R324" s="111"/>
      <c r="AL324" s="3"/>
      <c r="AM324" s="3"/>
    </row>
    <row r="325" spans="1:39" ht="18" customHeight="1" x14ac:dyDescent="0.25">
      <c r="A325" s="33"/>
      <c r="B325" s="327" t="s">
        <v>108</v>
      </c>
      <c r="C325" s="327"/>
      <c r="D325" s="327"/>
      <c r="E325" s="327"/>
      <c r="F325" s="327"/>
      <c r="G325" s="327"/>
      <c r="H325" s="327"/>
      <c r="I325" s="327"/>
      <c r="J325" s="327"/>
      <c r="K325" s="112">
        <f>SUM(K316:K321)</f>
        <v>8</v>
      </c>
      <c r="L325" s="113">
        <f>IF(K316=0,"",K316/B308)</f>
        <v>0.16666666666666666</v>
      </c>
      <c r="M325" s="113">
        <f>IF(K325=0,"",K325/B308)</f>
        <v>0.33333333333333331</v>
      </c>
      <c r="N325" s="113">
        <f>IF(K317=0,"",M325-L325)</f>
        <v>0.16666666666666666</v>
      </c>
      <c r="O325" s="5"/>
      <c r="P325" s="25"/>
      <c r="Q325" s="24"/>
      <c r="R325" s="5"/>
      <c r="AL325" s="3"/>
      <c r="AM325" s="3"/>
    </row>
    <row r="326" spans="1:39" ht="12.75" customHeight="1" x14ac:dyDescent="0.2">
      <c r="L326" s="5"/>
      <c r="M326" s="5"/>
      <c r="O326" s="5"/>
      <c r="P326" s="6"/>
      <c r="Q326" s="6"/>
      <c r="R326" s="5"/>
      <c r="AL326" s="3"/>
      <c r="AM326" s="3"/>
    </row>
    <row r="327" spans="1:39" ht="12.75" customHeight="1" x14ac:dyDescent="0.2">
      <c r="L327" s="5"/>
      <c r="M327" s="5"/>
      <c r="O327" s="5"/>
      <c r="P327" s="6"/>
      <c r="Q327" s="6"/>
      <c r="R327" s="5"/>
      <c r="AL327" s="3"/>
      <c r="AM327" s="3"/>
    </row>
    <row r="328" spans="1:39" ht="26.25" customHeight="1" x14ac:dyDescent="0.4">
      <c r="A328" s="224"/>
      <c r="B328" s="318" t="s">
        <v>96</v>
      </c>
      <c r="C328" s="318"/>
      <c r="D328" s="318"/>
      <c r="E328" s="318"/>
      <c r="F328" s="318"/>
      <c r="G328" s="318"/>
      <c r="H328" s="318"/>
      <c r="I328" s="318"/>
      <c r="J328" s="318"/>
      <c r="K328" s="201" t="s">
        <v>91</v>
      </c>
      <c r="L328" s="5"/>
      <c r="M328" s="5"/>
      <c r="N328" s="25"/>
      <c r="O328" s="5"/>
      <c r="P328" s="25"/>
      <c r="Q328" s="25"/>
      <c r="R328" s="25"/>
    </row>
    <row r="329" spans="1:39" ht="20.25" customHeight="1" x14ac:dyDescent="0.2">
      <c r="A329" s="330" t="s">
        <v>9</v>
      </c>
      <c r="B329" s="311" t="s">
        <v>97</v>
      </c>
      <c r="C329" s="312"/>
      <c r="D329" s="312"/>
      <c r="E329" s="312"/>
      <c r="F329" s="312"/>
      <c r="G329" s="312"/>
      <c r="H329" s="312"/>
      <c r="I329" s="312"/>
      <c r="J329" s="313"/>
      <c r="K329" s="314" t="s">
        <v>10</v>
      </c>
      <c r="L329" s="307" t="s">
        <v>2</v>
      </c>
      <c r="M329" s="307" t="s">
        <v>3</v>
      </c>
      <c r="N329" s="307" t="s">
        <v>4</v>
      </c>
      <c r="O329" s="307" t="s">
        <v>5</v>
      </c>
      <c r="P329" s="307" t="s">
        <v>6</v>
      </c>
      <c r="Q329" s="307" t="s">
        <v>7</v>
      </c>
      <c r="R329" s="307" t="s">
        <v>8</v>
      </c>
    </row>
    <row r="330" spans="1:39" ht="15.75" customHeight="1" x14ac:dyDescent="0.25">
      <c r="A330" s="308"/>
      <c r="B330" s="79" t="s">
        <v>98</v>
      </c>
      <c r="C330" s="79" t="s">
        <v>99</v>
      </c>
      <c r="D330" s="79" t="s">
        <v>100</v>
      </c>
      <c r="E330" s="79" t="s">
        <v>101</v>
      </c>
      <c r="F330" s="79" t="s">
        <v>102</v>
      </c>
      <c r="G330" s="79" t="s">
        <v>103</v>
      </c>
      <c r="H330" s="79" t="s">
        <v>104</v>
      </c>
      <c r="I330" s="79" t="s">
        <v>105</v>
      </c>
      <c r="J330" s="221" t="s">
        <v>106</v>
      </c>
      <c r="K330" s="315"/>
      <c r="L330" s="308"/>
      <c r="M330" s="308"/>
      <c r="N330" s="308"/>
      <c r="O330" s="308"/>
      <c r="P330" s="308"/>
      <c r="Q330" s="308"/>
      <c r="R330" s="308"/>
    </row>
    <row r="331" spans="1:39" ht="15.75" customHeight="1" x14ac:dyDescent="0.25">
      <c r="A331" s="79">
        <v>1502</v>
      </c>
      <c r="B331" s="80">
        <v>23</v>
      </c>
      <c r="C331" s="80"/>
      <c r="D331" s="80"/>
      <c r="E331" s="80"/>
      <c r="F331" s="80"/>
      <c r="G331" s="80"/>
      <c r="H331" s="80"/>
      <c r="I331" s="80"/>
      <c r="J331" s="223"/>
      <c r="K331" s="116"/>
      <c r="L331" s="232"/>
      <c r="M331" s="233"/>
      <c r="N331" s="234"/>
      <c r="O331" s="242"/>
      <c r="P331" s="85">
        <f>B331</f>
        <v>23</v>
      </c>
      <c r="Q331" s="243"/>
      <c r="R331" s="242"/>
    </row>
    <row r="332" spans="1:39" ht="15.75" customHeight="1" x14ac:dyDescent="0.25">
      <c r="A332" s="79">
        <v>1601</v>
      </c>
      <c r="B332" s="80"/>
      <c r="C332" s="80">
        <v>17</v>
      </c>
      <c r="D332" s="80"/>
      <c r="E332" s="80"/>
      <c r="F332" s="80"/>
      <c r="G332" s="80"/>
      <c r="H332" s="80"/>
      <c r="I332" s="80"/>
      <c r="J332" s="223"/>
      <c r="K332" s="116"/>
      <c r="L332" s="235"/>
      <c r="M332" s="134"/>
      <c r="N332" s="236"/>
      <c r="O332" s="90">
        <f>IF(C332=0,"",C332/B331)</f>
        <v>0.73913043478260865</v>
      </c>
      <c r="P332" s="91">
        <v>17</v>
      </c>
      <c r="Q332" s="241">
        <f t="shared" ref="Q332:Q338" si="38">IF(P332=0,"",P332/P331)</f>
        <v>0.73913043478260865</v>
      </c>
      <c r="R332" s="241">
        <f t="shared" ref="R332:R338" si="39">IF(P332=0,"",100%-Q332)</f>
        <v>0.26086956521739135</v>
      </c>
    </row>
    <row r="333" spans="1:39" ht="15.75" customHeight="1" x14ac:dyDescent="0.25">
      <c r="A333" s="79">
        <v>1602</v>
      </c>
      <c r="B333" s="80"/>
      <c r="C333" s="80"/>
      <c r="D333" s="80">
        <v>14</v>
      </c>
      <c r="E333" s="80"/>
      <c r="F333" s="80"/>
      <c r="G333" s="80"/>
      <c r="H333" s="80"/>
      <c r="I333" s="80"/>
      <c r="J333" s="223"/>
      <c r="K333" s="116"/>
      <c r="L333" s="235"/>
      <c r="M333" s="134"/>
      <c r="N333" s="236"/>
      <c r="O333" s="90">
        <f>IF(D333=0,"",D333/C332)</f>
        <v>0.82352941176470584</v>
      </c>
      <c r="P333" s="91">
        <v>14</v>
      </c>
      <c r="Q333" s="241">
        <f t="shared" si="38"/>
        <v>0.82352941176470584</v>
      </c>
      <c r="R333" s="241">
        <f t="shared" si="39"/>
        <v>0.17647058823529416</v>
      </c>
      <c r="S333" s="93">
        <f>P333/P331</f>
        <v>0.60869565217391308</v>
      </c>
    </row>
    <row r="334" spans="1:39" ht="15.75" customHeight="1" x14ac:dyDescent="0.25">
      <c r="A334" s="79">
        <v>1701</v>
      </c>
      <c r="B334" s="80"/>
      <c r="C334" s="80"/>
      <c r="D334" s="80"/>
      <c r="E334" s="80">
        <v>11</v>
      </c>
      <c r="F334" s="80"/>
      <c r="G334" s="80"/>
      <c r="H334" s="80"/>
      <c r="I334" s="80"/>
      <c r="J334" s="223"/>
      <c r="K334" s="116"/>
      <c r="L334" s="235"/>
      <c r="M334" s="134"/>
      <c r="N334" s="236"/>
      <c r="O334" s="90">
        <f>IF(E334=0,"",E334/D333)</f>
        <v>0.7857142857142857</v>
      </c>
      <c r="P334" s="91">
        <v>12</v>
      </c>
      <c r="Q334" s="241">
        <f t="shared" si="38"/>
        <v>0.8571428571428571</v>
      </c>
      <c r="R334" s="241">
        <f t="shared" si="39"/>
        <v>0.1428571428571429</v>
      </c>
    </row>
    <row r="335" spans="1:39" ht="15.75" customHeight="1" x14ac:dyDescent="0.25">
      <c r="A335" s="79">
        <v>1702</v>
      </c>
      <c r="B335" s="80"/>
      <c r="C335" s="80"/>
      <c r="D335" s="80"/>
      <c r="E335" s="80"/>
      <c r="F335" s="80">
        <v>11</v>
      </c>
      <c r="G335" s="80"/>
      <c r="H335" s="80"/>
      <c r="I335" s="80"/>
      <c r="J335" s="223"/>
      <c r="K335" s="116"/>
      <c r="L335" s="235"/>
      <c r="M335" s="134"/>
      <c r="N335" s="236"/>
      <c r="O335" s="90">
        <f>IF(F335=0,"",F335/E334)</f>
        <v>1</v>
      </c>
      <c r="P335" s="91">
        <v>12</v>
      </c>
      <c r="Q335" s="241">
        <f t="shared" si="38"/>
        <v>1</v>
      </c>
      <c r="R335" s="241">
        <f t="shared" si="39"/>
        <v>0</v>
      </c>
    </row>
    <row r="336" spans="1:39" ht="15.75" customHeight="1" x14ac:dyDescent="0.25">
      <c r="A336" s="79">
        <v>1801</v>
      </c>
      <c r="B336" s="80"/>
      <c r="C336" s="80"/>
      <c r="D336" s="80"/>
      <c r="E336" s="80"/>
      <c r="F336" s="80"/>
      <c r="G336" s="80">
        <v>11</v>
      </c>
      <c r="H336" s="80"/>
      <c r="I336" s="80"/>
      <c r="J336" s="223"/>
      <c r="K336" s="116"/>
      <c r="L336" s="235"/>
      <c r="M336" s="134"/>
      <c r="N336" s="236"/>
      <c r="O336" s="90">
        <f>IF(G336=0,"",G336/F335)</f>
        <v>1</v>
      </c>
      <c r="P336" s="91">
        <v>11</v>
      </c>
      <c r="Q336" s="241">
        <f t="shared" si="38"/>
        <v>0.91666666666666663</v>
      </c>
      <c r="R336" s="241">
        <f t="shared" si="39"/>
        <v>8.333333333333337E-2</v>
      </c>
    </row>
    <row r="337" spans="1:39" ht="15.75" customHeight="1" x14ac:dyDescent="0.25">
      <c r="A337" s="79">
        <v>1802</v>
      </c>
      <c r="B337" s="80"/>
      <c r="C337" s="80"/>
      <c r="D337" s="80"/>
      <c r="E337" s="80"/>
      <c r="F337" s="80"/>
      <c r="G337" s="80"/>
      <c r="H337" s="80">
        <v>11</v>
      </c>
      <c r="I337" s="80"/>
      <c r="J337" s="223"/>
      <c r="K337" s="116"/>
      <c r="L337" s="235"/>
      <c r="M337" s="134"/>
      <c r="N337" s="236"/>
      <c r="O337" s="90">
        <f>IF(H337=0,"",H337/G336)</f>
        <v>1</v>
      </c>
      <c r="P337" s="91">
        <v>11</v>
      </c>
      <c r="Q337" s="241">
        <f t="shared" si="38"/>
        <v>1</v>
      </c>
      <c r="R337" s="241">
        <f t="shared" si="39"/>
        <v>0</v>
      </c>
    </row>
    <row r="338" spans="1:39" ht="15.75" customHeight="1" x14ac:dyDescent="0.25">
      <c r="A338" s="79">
        <v>1901</v>
      </c>
      <c r="B338" s="80"/>
      <c r="C338" s="80"/>
      <c r="D338" s="80"/>
      <c r="E338" s="80"/>
      <c r="F338" s="80"/>
      <c r="G338" s="80"/>
      <c r="H338" s="80"/>
      <c r="I338" s="80">
        <v>10</v>
      </c>
      <c r="J338" s="223"/>
      <c r="K338" s="116">
        <v>8</v>
      </c>
      <c r="L338" s="235"/>
      <c r="M338" s="134"/>
      <c r="N338" s="236"/>
      <c r="O338" s="90">
        <f>IF(I338=0,"",I338/H337)</f>
        <v>0.90909090909090906</v>
      </c>
      <c r="P338" s="91">
        <v>11</v>
      </c>
      <c r="Q338" s="241">
        <f t="shared" si="38"/>
        <v>1</v>
      </c>
      <c r="R338" s="241">
        <f t="shared" si="39"/>
        <v>0</v>
      </c>
    </row>
    <row r="339" spans="1:39" ht="15.75" customHeight="1" x14ac:dyDescent="0.25">
      <c r="A339" s="79">
        <v>1902</v>
      </c>
      <c r="B339" s="80"/>
      <c r="C339" s="80"/>
      <c r="D339" s="80"/>
      <c r="E339" s="80"/>
      <c r="F339" s="80"/>
      <c r="G339" s="80"/>
      <c r="H339" s="80"/>
      <c r="I339" s="80">
        <v>2</v>
      </c>
      <c r="J339" s="223"/>
      <c r="K339" s="116">
        <v>2</v>
      </c>
      <c r="L339" s="235"/>
      <c r="M339" s="134"/>
      <c r="N339" s="134"/>
      <c r="O339" s="246"/>
      <c r="P339" s="91">
        <v>3</v>
      </c>
      <c r="Q339" s="247"/>
      <c r="R339" s="246"/>
    </row>
    <row r="340" spans="1:39" ht="15.75" customHeight="1" x14ac:dyDescent="0.25">
      <c r="A340" s="79">
        <v>2001</v>
      </c>
      <c r="B340" s="80"/>
      <c r="C340" s="80"/>
      <c r="D340" s="80"/>
      <c r="E340" s="80"/>
      <c r="F340" s="80"/>
      <c r="G340" s="80"/>
      <c r="H340" s="80"/>
      <c r="I340" s="80">
        <v>1</v>
      </c>
      <c r="J340" s="223"/>
      <c r="K340" s="116"/>
      <c r="L340" s="235"/>
      <c r="M340" s="134"/>
      <c r="N340" s="134"/>
      <c r="O340" s="246"/>
      <c r="P340" s="91">
        <v>1</v>
      </c>
      <c r="Q340" s="247"/>
      <c r="R340" s="246"/>
    </row>
    <row r="341" spans="1:39" ht="15.75" customHeight="1" x14ac:dyDescent="0.25">
      <c r="A341" s="79">
        <v>2002</v>
      </c>
      <c r="B341" s="80"/>
      <c r="C341" s="80"/>
      <c r="D341" s="80"/>
      <c r="E341" s="80"/>
      <c r="F341" s="80"/>
      <c r="G341" s="80"/>
      <c r="H341" s="80"/>
      <c r="I341" s="80">
        <v>1</v>
      </c>
      <c r="J341" s="223"/>
      <c r="K341" s="116"/>
      <c r="L341" s="235"/>
      <c r="M341" s="134"/>
      <c r="N341" s="134"/>
      <c r="O341" s="246"/>
      <c r="P341" s="96">
        <v>1</v>
      </c>
      <c r="Q341" s="247"/>
      <c r="R341" s="246"/>
    </row>
    <row r="342" spans="1:39" ht="15.75" customHeight="1" x14ac:dyDescent="0.25">
      <c r="A342" s="79">
        <v>2101</v>
      </c>
      <c r="B342" s="80"/>
      <c r="C342" s="80"/>
      <c r="D342" s="80"/>
      <c r="E342" s="80"/>
      <c r="F342" s="80"/>
      <c r="G342" s="80"/>
      <c r="H342" s="80"/>
      <c r="I342" s="80">
        <v>1</v>
      </c>
      <c r="J342" s="223"/>
      <c r="K342" s="116"/>
      <c r="L342" s="235"/>
      <c r="M342" s="134"/>
      <c r="N342" s="134"/>
      <c r="O342" s="246"/>
      <c r="P342" s="96">
        <v>1</v>
      </c>
      <c r="Q342" s="247"/>
      <c r="R342" s="246"/>
    </row>
    <row r="343" spans="1:39" ht="15.75" customHeight="1" x14ac:dyDescent="0.25">
      <c r="A343" s="79">
        <v>2102</v>
      </c>
      <c r="B343" s="80"/>
      <c r="C343" s="80"/>
      <c r="D343" s="80"/>
      <c r="E343" s="80"/>
      <c r="F343" s="80"/>
      <c r="G343" s="80"/>
      <c r="H343" s="80"/>
      <c r="I343" s="80">
        <v>1</v>
      </c>
      <c r="J343" s="223"/>
      <c r="K343" s="116"/>
      <c r="L343" s="235"/>
      <c r="M343" s="134"/>
      <c r="N343" s="237"/>
      <c r="O343" s="246"/>
      <c r="P343" s="96">
        <v>1</v>
      </c>
      <c r="Q343" s="247"/>
      <c r="R343" s="246"/>
    </row>
    <row r="344" spans="1:39" ht="15.75" customHeight="1" x14ac:dyDescent="0.25">
      <c r="A344" s="79">
        <v>2201</v>
      </c>
      <c r="B344" s="80"/>
      <c r="C344" s="80"/>
      <c r="D344" s="80"/>
      <c r="E344" s="80"/>
      <c r="F344" s="80"/>
      <c r="G344" s="80"/>
      <c r="H344" s="80"/>
      <c r="I344" s="80"/>
      <c r="J344" s="223"/>
      <c r="K344" s="116"/>
      <c r="L344" s="235"/>
      <c r="M344" s="134"/>
      <c r="N344" s="237"/>
      <c r="O344" s="134"/>
      <c r="P344" s="237"/>
      <c r="Q344" s="256"/>
      <c r="R344" s="246"/>
    </row>
    <row r="345" spans="1:39" ht="15.75" customHeight="1" x14ac:dyDescent="0.25">
      <c r="A345" s="79">
        <v>2202</v>
      </c>
      <c r="B345" s="80"/>
      <c r="C345" s="80"/>
      <c r="D345" s="80"/>
      <c r="E345" s="80"/>
      <c r="F345" s="80"/>
      <c r="G345" s="80"/>
      <c r="H345" s="80"/>
      <c r="I345" s="80"/>
      <c r="J345" s="223"/>
      <c r="K345" s="116"/>
      <c r="L345" s="235"/>
      <c r="M345" s="134"/>
      <c r="N345" s="237"/>
      <c r="O345" s="228" t="s">
        <v>80</v>
      </c>
      <c r="P345" s="102">
        <v>11</v>
      </c>
      <c r="Q345" s="179">
        <f>IF(SUM(K337:K341)=0,"",SUM(K337:K341))</f>
        <v>10</v>
      </c>
      <c r="R345" s="230" t="s">
        <v>10</v>
      </c>
    </row>
    <row r="346" spans="1:39" ht="15.75" customHeight="1" x14ac:dyDescent="0.25">
      <c r="A346" s="79">
        <v>2301</v>
      </c>
      <c r="B346" s="80"/>
      <c r="C346" s="80"/>
      <c r="D346" s="80"/>
      <c r="E346" s="80"/>
      <c r="F346" s="80"/>
      <c r="G346" s="80"/>
      <c r="H346" s="80"/>
      <c r="I346" s="80"/>
      <c r="J346" s="223"/>
      <c r="K346" s="116"/>
      <c r="L346" s="235"/>
      <c r="M346" s="134"/>
      <c r="N346" s="237"/>
      <c r="O346" s="229" t="s">
        <v>81</v>
      </c>
      <c r="P346" s="104">
        <f>P345/B331</f>
        <v>0.47826086956521741</v>
      </c>
      <c r="Q346" s="183">
        <f>P345/Q345</f>
        <v>1.1000000000000001</v>
      </c>
      <c r="R346" s="231" t="s">
        <v>82</v>
      </c>
    </row>
    <row r="347" spans="1:39" ht="15.75" customHeight="1" x14ac:dyDescent="0.25">
      <c r="A347" s="79">
        <v>2302</v>
      </c>
      <c r="B347" s="80"/>
      <c r="C347" s="80"/>
      <c r="D347" s="80"/>
      <c r="E347" s="80"/>
      <c r="F347" s="80"/>
      <c r="G347" s="80"/>
      <c r="H347" s="80"/>
      <c r="I347" s="80"/>
      <c r="J347" s="223"/>
      <c r="K347" s="116"/>
      <c r="L347" s="238"/>
      <c r="M347" s="239"/>
      <c r="N347" s="240"/>
      <c r="O347" s="109"/>
      <c r="P347" s="110"/>
      <c r="Q347" s="110"/>
      <c r="R347" s="111"/>
    </row>
    <row r="348" spans="1:39" ht="18" customHeight="1" x14ac:dyDescent="0.25">
      <c r="A348" s="33"/>
      <c r="B348" s="327" t="s">
        <v>108</v>
      </c>
      <c r="C348" s="327"/>
      <c r="D348" s="327"/>
      <c r="E348" s="327"/>
      <c r="F348" s="327"/>
      <c r="G348" s="327"/>
      <c r="H348" s="327"/>
      <c r="I348" s="327"/>
      <c r="J348" s="327"/>
      <c r="K348" s="112">
        <f>SUM(K338:K344)</f>
        <v>10</v>
      </c>
      <c r="L348" s="113">
        <f>(K338+K339)/B331</f>
        <v>0.43478260869565216</v>
      </c>
      <c r="M348" s="113">
        <f>IF(K348=0,"",K348/B331)</f>
        <v>0.43478260869565216</v>
      </c>
      <c r="N348" s="113">
        <f>M348-L348</f>
        <v>0</v>
      </c>
      <c r="O348" s="5"/>
      <c r="P348" s="25"/>
      <c r="Q348" s="24"/>
      <c r="R348" s="5"/>
    </row>
    <row r="349" spans="1:39" ht="12.75" customHeight="1" x14ac:dyDescent="0.2">
      <c r="L349" s="5"/>
      <c r="M349" s="5"/>
      <c r="O349" s="5"/>
      <c r="P349" s="6"/>
      <c r="Q349" s="6"/>
      <c r="R349" s="5"/>
      <c r="AL349" s="3"/>
      <c r="AM349" s="3"/>
    </row>
    <row r="350" spans="1:39" ht="12.75" customHeight="1" x14ac:dyDescent="0.2">
      <c r="L350" s="5"/>
      <c r="M350" s="5"/>
      <c r="O350" s="5"/>
      <c r="P350" s="6"/>
      <c r="Q350" s="6"/>
      <c r="R350" s="5"/>
      <c r="AL350" s="3"/>
      <c r="AM350" s="3"/>
    </row>
    <row r="351" spans="1:39" ht="26.25" customHeight="1" x14ac:dyDescent="0.4">
      <c r="A351" s="224"/>
      <c r="B351" s="318" t="s">
        <v>96</v>
      </c>
      <c r="C351" s="318"/>
      <c r="D351" s="318"/>
      <c r="E351" s="318"/>
      <c r="F351" s="318"/>
      <c r="G351" s="318"/>
      <c r="H351" s="318"/>
      <c r="I351" s="318"/>
      <c r="J351" s="318"/>
      <c r="K351" s="201" t="s">
        <v>110</v>
      </c>
      <c r="L351" s="5"/>
      <c r="M351" s="5"/>
      <c r="N351" s="25"/>
      <c r="O351" s="5"/>
      <c r="P351" s="25"/>
      <c r="Q351" s="25"/>
      <c r="R351" s="25"/>
    </row>
    <row r="352" spans="1:39" ht="20.25" customHeight="1" x14ac:dyDescent="0.2">
      <c r="A352" s="330" t="s">
        <v>9</v>
      </c>
      <c r="B352" s="311" t="s">
        <v>97</v>
      </c>
      <c r="C352" s="312"/>
      <c r="D352" s="312"/>
      <c r="E352" s="312"/>
      <c r="F352" s="312"/>
      <c r="G352" s="312"/>
      <c r="H352" s="312"/>
      <c r="I352" s="312"/>
      <c r="J352" s="313"/>
      <c r="K352" s="314" t="s">
        <v>10</v>
      </c>
      <c r="L352" s="307" t="s">
        <v>2</v>
      </c>
      <c r="M352" s="307" t="s">
        <v>3</v>
      </c>
      <c r="N352" s="307" t="s">
        <v>4</v>
      </c>
      <c r="O352" s="307" t="s">
        <v>5</v>
      </c>
      <c r="P352" s="307" t="s">
        <v>6</v>
      </c>
      <c r="Q352" s="307" t="s">
        <v>7</v>
      </c>
      <c r="R352" s="307" t="s">
        <v>8</v>
      </c>
    </row>
    <row r="353" spans="1:19" ht="15.75" customHeight="1" x14ac:dyDescent="0.25">
      <c r="A353" s="308"/>
      <c r="B353" s="79" t="s">
        <v>98</v>
      </c>
      <c r="C353" s="79" t="s">
        <v>99</v>
      </c>
      <c r="D353" s="79" t="s">
        <v>100</v>
      </c>
      <c r="E353" s="79" t="s">
        <v>101</v>
      </c>
      <c r="F353" s="79" t="s">
        <v>102</v>
      </c>
      <c r="G353" s="79" t="s">
        <v>103</v>
      </c>
      <c r="H353" s="79" t="s">
        <v>104</v>
      </c>
      <c r="I353" s="79" t="s">
        <v>105</v>
      </c>
      <c r="J353" s="221" t="s">
        <v>106</v>
      </c>
      <c r="K353" s="315"/>
      <c r="L353" s="308"/>
      <c r="M353" s="308"/>
      <c r="N353" s="308"/>
      <c r="O353" s="308"/>
      <c r="P353" s="308"/>
      <c r="Q353" s="308"/>
      <c r="R353" s="308"/>
    </row>
    <row r="354" spans="1:19" ht="15.75" customHeight="1" x14ac:dyDescent="0.25">
      <c r="A354" s="79">
        <v>1602</v>
      </c>
      <c r="B354" s="80">
        <v>15</v>
      </c>
      <c r="C354" s="80"/>
      <c r="D354" s="80"/>
      <c r="E354" s="80"/>
      <c r="F354" s="80"/>
      <c r="G354" s="80"/>
      <c r="H354" s="80"/>
      <c r="I354" s="80"/>
      <c r="J354" s="223"/>
      <c r="K354" s="116"/>
      <c r="L354" s="232"/>
      <c r="M354" s="233"/>
      <c r="N354" s="234"/>
      <c r="O354" s="242"/>
      <c r="P354" s="283">
        <f>B354</f>
        <v>15</v>
      </c>
      <c r="Q354" s="243"/>
      <c r="R354" s="242"/>
    </row>
    <row r="355" spans="1:19" ht="15.75" customHeight="1" x14ac:dyDescent="0.25">
      <c r="A355" s="79">
        <v>1701</v>
      </c>
      <c r="B355" s="80"/>
      <c r="C355" s="80">
        <v>14</v>
      </c>
      <c r="D355" s="80"/>
      <c r="E355" s="80"/>
      <c r="F355" s="80"/>
      <c r="G355" s="80"/>
      <c r="H355" s="80"/>
      <c r="I355" s="80"/>
      <c r="J355" s="223"/>
      <c r="K355" s="116"/>
      <c r="L355" s="235"/>
      <c r="M355" s="134"/>
      <c r="N355" s="236"/>
      <c r="O355" s="90">
        <f>IF(C355=0,"",C355/B354)</f>
        <v>0.93333333333333335</v>
      </c>
      <c r="P355" s="284">
        <v>14</v>
      </c>
      <c r="Q355" s="241">
        <f t="shared" ref="Q355:Q361" si="40">IF(P355=0,"",P355/P354)</f>
        <v>0.93333333333333335</v>
      </c>
      <c r="R355" s="241">
        <f t="shared" ref="R355:R361" si="41">IF(P355=0,"",100%-Q355)</f>
        <v>6.6666666666666652E-2</v>
      </c>
    </row>
    <row r="356" spans="1:19" ht="15.75" customHeight="1" x14ac:dyDescent="0.25">
      <c r="A356" s="79">
        <v>1702</v>
      </c>
      <c r="B356" s="80"/>
      <c r="C356" s="80"/>
      <c r="D356" s="80">
        <v>12</v>
      </c>
      <c r="E356" s="80"/>
      <c r="F356" s="80"/>
      <c r="G356" s="80"/>
      <c r="H356" s="80"/>
      <c r="I356" s="80"/>
      <c r="J356" s="223"/>
      <c r="K356" s="116"/>
      <c r="L356" s="235"/>
      <c r="M356" s="134"/>
      <c r="N356" s="236"/>
      <c r="O356" s="90">
        <f>IF(D356=0,"",D356/C355)</f>
        <v>0.8571428571428571</v>
      </c>
      <c r="P356" s="284">
        <v>12</v>
      </c>
      <c r="Q356" s="241">
        <f t="shared" si="40"/>
        <v>0.8571428571428571</v>
      </c>
      <c r="R356" s="241">
        <f t="shared" si="41"/>
        <v>0.1428571428571429</v>
      </c>
      <c r="S356" s="11">
        <f>P356/P354</f>
        <v>0.8</v>
      </c>
    </row>
    <row r="357" spans="1:19" ht="15.75" customHeight="1" x14ac:dyDescent="0.25">
      <c r="A357" s="79">
        <v>1801</v>
      </c>
      <c r="B357" s="80"/>
      <c r="C357" s="80"/>
      <c r="D357" s="80"/>
      <c r="E357" s="80">
        <v>11</v>
      </c>
      <c r="F357" s="80"/>
      <c r="G357" s="80"/>
      <c r="H357" s="80"/>
      <c r="I357" s="80"/>
      <c r="J357" s="223"/>
      <c r="K357" s="116"/>
      <c r="L357" s="235"/>
      <c r="M357" s="134"/>
      <c r="N357" s="236"/>
      <c r="O357" s="90">
        <f>IF(E357=0,"",E357/D356)</f>
        <v>0.91666666666666663</v>
      </c>
      <c r="P357" s="284">
        <v>11</v>
      </c>
      <c r="Q357" s="241">
        <f t="shared" si="40"/>
        <v>0.91666666666666663</v>
      </c>
      <c r="R357" s="241">
        <f t="shared" si="41"/>
        <v>8.333333333333337E-2</v>
      </c>
    </row>
    <row r="358" spans="1:19" ht="15.75" customHeight="1" x14ac:dyDescent="0.25">
      <c r="A358" s="79">
        <v>1802</v>
      </c>
      <c r="B358" s="80"/>
      <c r="C358" s="80"/>
      <c r="D358" s="80"/>
      <c r="E358" s="80"/>
      <c r="F358" s="80">
        <v>10</v>
      </c>
      <c r="G358" s="80"/>
      <c r="H358" s="80"/>
      <c r="I358" s="80"/>
      <c r="J358" s="223"/>
      <c r="K358" s="116"/>
      <c r="L358" s="235"/>
      <c r="M358" s="134"/>
      <c r="N358" s="236"/>
      <c r="O358" s="90">
        <f>IF(F358=0,"",F358/E357)</f>
        <v>0.90909090909090906</v>
      </c>
      <c r="P358" s="284">
        <v>11</v>
      </c>
      <c r="Q358" s="241">
        <f t="shared" si="40"/>
        <v>1</v>
      </c>
      <c r="R358" s="241">
        <f t="shared" si="41"/>
        <v>0</v>
      </c>
    </row>
    <row r="359" spans="1:19" ht="15.75" customHeight="1" x14ac:dyDescent="0.25">
      <c r="A359" s="79">
        <v>1901</v>
      </c>
      <c r="B359" s="80"/>
      <c r="C359" s="80"/>
      <c r="D359" s="80"/>
      <c r="E359" s="80"/>
      <c r="F359" s="80"/>
      <c r="G359" s="80">
        <v>8</v>
      </c>
      <c r="H359" s="80"/>
      <c r="I359" s="80"/>
      <c r="J359" s="223"/>
      <c r="K359" s="116"/>
      <c r="L359" s="235"/>
      <c r="M359" s="134"/>
      <c r="N359" s="236"/>
      <c r="O359" s="90">
        <f>IF(G359=0,"",G359/F358)</f>
        <v>0.8</v>
      </c>
      <c r="P359" s="284">
        <v>9</v>
      </c>
      <c r="Q359" s="241">
        <f t="shared" si="40"/>
        <v>0.81818181818181823</v>
      </c>
      <c r="R359" s="241">
        <f t="shared" si="41"/>
        <v>0.18181818181818177</v>
      </c>
    </row>
    <row r="360" spans="1:19" ht="15.75" customHeight="1" x14ac:dyDescent="0.25">
      <c r="A360" s="79">
        <v>1902</v>
      </c>
      <c r="B360" s="80"/>
      <c r="C360" s="80"/>
      <c r="D360" s="80"/>
      <c r="E360" s="80"/>
      <c r="F360" s="80"/>
      <c r="G360" s="80"/>
      <c r="H360" s="80">
        <v>8</v>
      </c>
      <c r="I360" s="80"/>
      <c r="J360" s="223"/>
      <c r="K360" s="116"/>
      <c r="L360" s="235"/>
      <c r="M360" s="134"/>
      <c r="N360" s="236"/>
      <c r="O360" s="90">
        <f>IF(H360=0,"",H360/G359)</f>
        <v>1</v>
      </c>
      <c r="P360" s="284">
        <v>8</v>
      </c>
      <c r="Q360" s="241">
        <f t="shared" si="40"/>
        <v>0.88888888888888884</v>
      </c>
      <c r="R360" s="241">
        <f t="shared" si="41"/>
        <v>0.11111111111111116</v>
      </c>
    </row>
    <row r="361" spans="1:19" ht="15.75" customHeight="1" x14ac:dyDescent="0.25">
      <c r="A361" s="79">
        <v>2001</v>
      </c>
      <c r="B361" s="80"/>
      <c r="C361" s="80"/>
      <c r="D361" s="80"/>
      <c r="E361" s="80"/>
      <c r="F361" s="80"/>
      <c r="G361" s="80"/>
      <c r="H361" s="80"/>
      <c r="I361" s="80">
        <v>8</v>
      </c>
      <c r="J361" s="223"/>
      <c r="K361" s="116">
        <v>7</v>
      </c>
      <c r="L361" s="235"/>
      <c r="M361" s="134"/>
      <c r="N361" s="236"/>
      <c r="O361" s="90">
        <f>IF(I361=0,"",I361/H360)</f>
        <v>1</v>
      </c>
      <c r="P361" s="284">
        <v>8</v>
      </c>
      <c r="Q361" s="241">
        <f t="shared" si="40"/>
        <v>1</v>
      </c>
      <c r="R361" s="241">
        <f t="shared" si="41"/>
        <v>0</v>
      </c>
    </row>
    <row r="362" spans="1:19" ht="15.75" customHeight="1" x14ac:dyDescent="0.25">
      <c r="A362" s="79">
        <v>2002</v>
      </c>
      <c r="B362" s="80"/>
      <c r="C362" s="80"/>
      <c r="D362" s="80"/>
      <c r="E362" s="80"/>
      <c r="F362" s="80"/>
      <c r="G362" s="80"/>
      <c r="H362" s="80"/>
      <c r="I362" s="80">
        <v>1</v>
      </c>
      <c r="J362" s="223"/>
      <c r="K362" s="116"/>
      <c r="L362" s="235"/>
      <c r="M362" s="134"/>
      <c r="N362" s="134"/>
      <c r="O362" s="246"/>
      <c r="P362" s="284">
        <v>1</v>
      </c>
      <c r="Q362" s="247"/>
      <c r="R362" s="246"/>
    </row>
    <row r="363" spans="1:19" ht="15.75" customHeight="1" x14ac:dyDescent="0.25">
      <c r="A363" s="79">
        <v>2101</v>
      </c>
      <c r="B363" s="80"/>
      <c r="C363" s="80"/>
      <c r="D363" s="80"/>
      <c r="E363" s="80"/>
      <c r="F363" s="80"/>
      <c r="G363" s="80"/>
      <c r="H363" s="80"/>
      <c r="I363" s="80">
        <v>1</v>
      </c>
      <c r="J363" s="223"/>
      <c r="K363" s="116">
        <v>1</v>
      </c>
      <c r="L363" s="235"/>
      <c r="M363" s="134"/>
      <c r="N363" s="134"/>
      <c r="O363" s="246"/>
      <c r="P363" s="284">
        <v>1</v>
      </c>
      <c r="Q363" s="247"/>
      <c r="R363" s="246"/>
    </row>
    <row r="364" spans="1:19" ht="15.75" customHeight="1" x14ac:dyDescent="0.25">
      <c r="A364" s="79">
        <v>2102</v>
      </c>
      <c r="B364" s="80"/>
      <c r="C364" s="80"/>
      <c r="D364" s="80"/>
      <c r="E364" s="80"/>
      <c r="F364" s="80"/>
      <c r="G364" s="80"/>
      <c r="H364" s="80"/>
      <c r="I364" s="80">
        <v>1</v>
      </c>
      <c r="J364" s="223"/>
      <c r="K364" s="116"/>
      <c r="L364" s="235"/>
      <c r="M364" s="134"/>
      <c r="N364" s="237"/>
      <c r="O364" s="246"/>
      <c r="P364" s="285">
        <v>1</v>
      </c>
      <c r="Q364" s="247"/>
      <c r="R364" s="246"/>
    </row>
    <row r="365" spans="1:19" ht="15.75" customHeight="1" x14ac:dyDescent="0.25">
      <c r="A365" s="79">
        <v>2201</v>
      </c>
      <c r="B365" s="80"/>
      <c r="C365" s="80"/>
      <c r="D365" s="80"/>
      <c r="E365" s="80"/>
      <c r="F365" s="80"/>
      <c r="G365" s="80"/>
      <c r="H365" s="80"/>
      <c r="I365" s="80"/>
      <c r="J365" s="223"/>
      <c r="K365" s="116"/>
      <c r="L365" s="235"/>
      <c r="M365" s="134"/>
      <c r="N365" s="237"/>
      <c r="O365" s="246"/>
      <c r="P365" s="285"/>
      <c r="Q365" s="247"/>
      <c r="R365" s="246"/>
    </row>
    <row r="366" spans="1:19" ht="15.75" customHeight="1" x14ac:dyDescent="0.25">
      <c r="A366" s="79">
        <v>2202</v>
      </c>
      <c r="B366" s="80"/>
      <c r="C366" s="80"/>
      <c r="D366" s="80"/>
      <c r="E366" s="80"/>
      <c r="F366" s="80"/>
      <c r="G366" s="80"/>
      <c r="H366" s="80"/>
      <c r="I366" s="80"/>
      <c r="J366" s="223"/>
      <c r="K366" s="116"/>
      <c r="L366" s="235"/>
      <c r="M366" s="134"/>
      <c r="N366" s="237"/>
      <c r="O366" s="246"/>
      <c r="P366" s="285"/>
      <c r="Q366" s="247"/>
      <c r="R366" s="246"/>
    </row>
    <row r="367" spans="1:19" ht="15.75" customHeight="1" x14ac:dyDescent="0.25">
      <c r="A367" s="79">
        <v>2301</v>
      </c>
      <c r="B367" s="80"/>
      <c r="C367" s="80"/>
      <c r="D367" s="80"/>
      <c r="E367" s="80"/>
      <c r="F367" s="80"/>
      <c r="G367" s="80"/>
      <c r="H367" s="80"/>
      <c r="I367" s="80"/>
      <c r="J367" s="223"/>
      <c r="K367" s="116"/>
      <c r="L367" s="235"/>
      <c r="M367" s="134"/>
      <c r="N367" s="237"/>
      <c r="O367" s="134"/>
      <c r="P367" s="237"/>
      <c r="Q367" s="256"/>
      <c r="R367" s="246"/>
    </row>
    <row r="368" spans="1:19" ht="15.75" customHeight="1" x14ac:dyDescent="0.25">
      <c r="A368" s="79">
        <v>2302</v>
      </c>
      <c r="B368" s="80"/>
      <c r="C368" s="80"/>
      <c r="D368" s="80"/>
      <c r="E368" s="80"/>
      <c r="F368" s="80"/>
      <c r="G368" s="80"/>
      <c r="H368" s="80"/>
      <c r="I368" s="80"/>
      <c r="J368" s="223"/>
      <c r="K368" s="116"/>
      <c r="L368" s="235"/>
      <c r="M368" s="134"/>
      <c r="N368" s="237"/>
      <c r="O368" s="228" t="s">
        <v>80</v>
      </c>
      <c r="P368" s="102">
        <v>7</v>
      </c>
      <c r="Q368" s="103">
        <f>IF(SUM(K360:K364)=0,"",SUM(K360:K364))</f>
        <v>8</v>
      </c>
      <c r="R368" s="230" t="s">
        <v>10</v>
      </c>
    </row>
    <row r="369" spans="1:39" ht="15.75" customHeight="1" x14ac:dyDescent="0.25">
      <c r="A369" s="79">
        <v>2401</v>
      </c>
      <c r="B369" s="80"/>
      <c r="C369" s="80"/>
      <c r="D369" s="80"/>
      <c r="E369" s="80"/>
      <c r="F369" s="80"/>
      <c r="G369" s="80"/>
      <c r="H369" s="80"/>
      <c r="I369" s="80"/>
      <c r="J369" s="223"/>
      <c r="K369" s="116"/>
      <c r="L369" s="235"/>
      <c r="M369" s="134"/>
      <c r="N369" s="237"/>
      <c r="O369" s="229" t="s">
        <v>81</v>
      </c>
      <c r="P369" s="104">
        <f>IF(P368/B354=0,"",P368/B354)</f>
        <v>0.46666666666666667</v>
      </c>
      <c r="Q369" s="105">
        <f>IF(P368/Q368=0,"",P368/Q368)</f>
        <v>0.875</v>
      </c>
      <c r="R369" s="231" t="s">
        <v>82</v>
      </c>
    </row>
    <row r="370" spans="1:39" ht="15.75" customHeight="1" x14ac:dyDescent="0.25">
      <c r="A370" s="79">
        <v>2402</v>
      </c>
      <c r="B370" s="80"/>
      <c r="C370" s="80"/>
      <c r="D370" s="80"/>
      <c r="E370" s="80"/>
      <c r="F370" s="80"/>
      <c r="G370" s="80"/>
      <c r="H370" s="80"/>
      <c r="I370" s="80"/>
      <c r="J370" s="223"/>
      <c r="K370" s="116"/>
      <c r="L370" s="238"/>
      <c r="M370" s="239"/>
      <c r="N370" s="240"/>
      <c r="O370" s="109"/>
      <c r="P370" s="110"/>
      <c r="Q370" s="110"/>
      <c r="R370" s="111"/>
    </row>
    <row r="371" spans="1:39" ht="18" customHeight="1" x14ac:dyDescent="0.25">
      <c r="A371" s="33"/>
      <c r="B371" s="327" t="s">
        <v>108</v>
      </c>
      <c r="C371" s="327"/>
      <c r="D371" s="327"/>
      <c r="E371" s="327"/>
      <c r="F371" s="327"/>
      <c r="G371" s="327"/>
      <c r="H371" s="327"/>
      <c r="I371" s="327"/>
      <c r="J371" s="327"/>
      <c r="K371" s="112">
        <f>SUM(K354:K367)</f>
        <v>8</v>
      </c>
      <c r="L371" s="113">
        <f>IF(K361=0,"",K361/B354)</f>
        <v>0.46666666666666667</v>
      </c>
      <c r="M371" s="113">
        <f>IF(K371=0,"",K371/B354)</f>
        <v>0.53333333333333333</v>
      </c>
      <c r="N371" s="113">
        <f>M371-L371</f>
        <v>6.6666666666666652E-2</v>
      </c>
      <c r="O371" s="5"/>
      <c r="P371" s="25"/>
      <c r="Q371" s="24"/>
      <c r="R371" s="5"/>
    </row>
    <row r="372" spans="1:39" ht="12.75" customHeight="1" x14ac:dyDescent="0.2"/>
    <row r="373" spans="1:39" ht="12.75" customHeight="1" x14ac:dyDescent="0.2">
      <c r="L373" s="5"/>
      <c r="M373" s="5"/>
      <c r="O373" s="5"/>
      <c r="P373" s="6"/>
      <c r="Q373" s="6"/>
      <c r="R373" s="5"/>
      <c r="AL373" s="3"/>
      <c r="AM373" s="3"/>
    </row>
    <row r="374" spans="1:39" ht="26.25" customHeight="1" x14ac:dyDescent="0.4">
      <c r="A374" s="224"/>
      <c r="B374" s="318" t="s">
        <v>96</v>
      </c>
      <c r="C374" s="318"/>
      <c r="D374" s="318"/>
      <c r="E374" s="318"/>
      <c r="F374" s="318"/>
      <c r="G374" s="318"/>
      <c r="H374" s="318"/>
      <c r="I374" s="318"/>
      <c r="J374" s="318"/>
      <c r="K374" s="201" t="s">
        <v>112</v>
      </c>
      <c r="L374" s="5"/>
      <c r="M374" s="5"/>
      <c r="N374" s="25"/>
      <c r="O374" s="5"/>
      <c r="P374" s="25"/>
      <c r="Q374" s="25"/>
      <c r="R374" s="25"/>
    </row>
    <row r="375" spans="1:39" ht="20.25" customHeight="1" x14ac:dyDescent="0.2">
      <c r="A375" s="330" t="s">
        <v>9</v>
      </c>
      <c r="B375" s="311" t="s">
        <v>97</v>
      </c>
      <c r="C375" s="312"/>
      <c r="D375" s="312"/>
      <c r="E375" s="312"/>
      <c r="F375" s="312"/>
      <c r="G375" s="312"/>
      <c r="H375" s="312"/>
      <c r="I375" s="312"/>
      <c r="J375" s="313"/>
      <c r="K375" s="314" t="s">
        <v>10</v>
      </c>
      <c r="L375" s="307" t="s">
        <v>2</v>
      </c>
      <c r="M375" s="307" t="s">
        <v>3</v>
      </c>
      <c r="N375" s="307" t="s">
        <v>4</v>
      </c>
      <c r="O375" s="307" t="s">
        <v>5</v>
      </c>
      <c r="P375" s="307" t="s">
        <v>6</v>
      </c>
      <c r="Q375" s="307" t="s">
        <v>7</v>
      </c>
      <c r="R375" s="307" t="s">
        <v>8</v>
      </c>
    </row>
    <row r="376" spans="1:39" ht="18" customHeight="1" x14ac:dyDescent="0.25">
      <c r="A376" s="308"/>
      <c r="B376" s="79" t="s">
        <v>98</v>
      </c>
      <c r="C376" s="79" t="s">
        <v>99</v>
      </c>
      <c r="D376" s="79" t="s">
        <v>100</v>
      </c>
      <c r="E376" s="79" t="s">
        <v>101</v>
      </c>
      <c r="F376" s="79" t="s">
        <v>102</v>
      </c>
      <c r="G376" s="79" t="s">
        <v>103</v>
      </c>
      <c r="H376" s="79" t="s">
        <v>104</v>
      </c>
      <c r="I376" s="79" t="s">
        <v>105</v>
      </c>
      <c r="J376" s="221" t="s">
        <v>106</v>
      </c>
      <c r="K376" s="315"/>
      <c r="L376" s="308"/>
      <c r="M376" s="308"/>
      <c r="N376" s="308"/>
      <c r="O376" s="308"/>
      <c r="P376" s="308"/>
      <c r="Q376" s="308"/>
      <c r="R376" s="308"/>
    </row>
    <row r="377" spans="1:39" ht="15.75" customHeight="1" x14ac:dyDescent="0.25">
      <c r="A377" s="79">
        <v>1702</v>
      </c>
      <c r="B377" s="80">
        <v>29</v>
      </c>
      <c r="C377" s="80"/>
      <c r="D377" s="80"/>
      <c r="E377" s="80"/>
      <c r="F377" s="80"/>
      <c r="G377" s="80"/>
      <c r="H377" s="80"/>
      <c r="I377" s="80"/>
      <c r="J377" s="223"/>
      <c r="K377" s="116"/>
      <c r="L377" s="232"/>
      <c r="M377" s="233"/>
      <c r="N377" s="234"/>
      <c r="O377" s="242"/>
      <c r="P377" s="283">
        <f>B377</f>
        <v>29</v>
      </c>
      <c r="Q377" s="243"/>
      <c r="R377" s="242"/>
    </row>
    <row r="378" spans="1:39" ht="15.75" customHeight="1" x14ac:dyDescent="0.25">
      <c r="A378" s="79">
        <v>1801</v>
      </c>
      <c r="B378" s="80"/>
      <c r="C378" s="80">
        <v>18</v>
      </c>
      <c r="D378" s="80"/>
      <c r="E378" s="80"/>
      <c r="F378" s="80"/>
      <c r="G378" s="80"/>
      <c r="H378" s="80"/>
      <c r="I378" s="80"/>
      <c r="J378" s="223"/>
      <c r="K378" s="116"/>
      <c r="L378" s="235"/>
      <c r="M378" s="134"/>
      <c r="N378" s="236"/>
      <c r="O378" s="90">
        <f>IF(C378=0,"",C378/B377)</f>
        <v>0.62068965517241381</v>
      </c>
      <c r="P378" s="284">
        <v>18</v>
      </c>
      <c r="Q378" s="241">
        <f t="shared" ref="Q378:Q384" si="42">IF(P378=0,"",P378/P377)</f>
        <v>0.62068965517241381</v>
      </c>
      <c r="R378" s="241">
        <f t="shared" ref="R378:R384" si="43">IF(P378=0,"",100%-Q378)</f>
        <v>0.37931034482758619</v>
      </c>
    </row>
    <row r="379" spans="1:39" ht="15.75" customHeight="1" x14ac:dyDescent="0.25">
      <c r="A379" s="79">
        <v>1802</v>
      </c>
      <c r="B379" s="80"/>
      <c r="C379" s="80"/>
      <c r="D379" s="80">
        <v>13</v>
      </c>
      <c r="E379" s="80"/>
      <c r="F379" s="80"/>
      <c r="G379" s="80"/>
      <c r="H379" s="80"/>
      <c r="I379" s="80"/>
      <c r="J379" s="223"/>
      <c r="K379" s="116"/>
      <c r="L379" s="235"/>
      <c r="M379" s="134"/>
      <c r="N379" s="236"/>
      <c r="O379" s="90">
        <f>IF(D379=0,"",D379/C378)</f>
        <v>0.72222222222222221</v>
      </c>
      <c r="P379" s="284">
        <v>13</v>
      </c>
      <c r="Q379" s="241">
        <f t="shared" si="42"/>
        <v>0.72222222222222221</v>
      </c>
      <c r="R379" s="241">
        <f t="shared" si="43"/>
        <v>0.27777777777777779</v>
      </c>
      <c r="S379" s="93">
        <f>P379/P377</f>
        <v>0.44827586206896552</v>
      </c>
    </row>
    <row r="380" spans="1:39" ht="15.75" customHeight="1" x14ac:dyDescent="0.25">
      <c r="A380" s="79">
        <v>1901</v>
      </c>
      <c r="B380" s="80"/>
      <c r="C380" s="80"/>
      <c r="D380" s="80"/>
      <c r="E380" s="80">
        <v>10</v>
      </c>
      <c r="F380" s="80"/>
      <c r="G380" s="80"/>
      <c r="H380" s="80"/>
      <c r="I380" s="80"/>
      <c r="J380" s="223"/>
      <c r="K380" s="116"/>
      <c r="L380" s="235"/>
      <c r="M380" s="134"/>
      <c r="N380" s="236"/>
      <c r="O380" s="90">
        <f>IF(E380=0,"",E380/D379)</f>
        <v>0.76923076923076927</v>
      </c>
      <c r="P380" s="284">
        <v>11</v>
      </c>
      <c r="Q380" s="241">
        <f t="shared" si="42"/>
        <v>0.84615384615384615</v>
      </c>
      <c r="R380" s="241">
        <f t="shared" si="43"/>
        <v>0.15384615384615385</v>
      </c>
    </row>
    <row r="381" spans="1:39" ht="15.75" customHeight="1" x14ac:dyDescent="0.25">
      <c r="A381" s="79">
        <v>1902</v>
      </c>
      <c r="B381" s="80"/>
      <c r="C381" s="80"/>
      <c r="D381" s="80"/>
      <c r="E381" s="80"/>
      <c r="F381" s="80">
        <v>10</v>
      </c>
      <c r="G381" s="80"/>
      <c r="H381" s="80"/>
      <c r="I381" s="80"/>
      <c r="J381" s="223"/>
      <c r="K381" s="116"/>
      <c r="L381" s="235"/>
      <c r="M381" s="134"/>
      <c r="N381" s="236"/>
      <c r="O381" s="90">
        <f>IF(F381=0,"",F381/E380)</f>
        <v>1</v>
      </c>
      <c r="P381" s="284">
        <v>11</v>
      </c>
      <c r="Q381" s="241">
        <f t="shared" si="42"/>
        <v>1</v>
      </c>
      <c r="R381" s="241">
        <f t="shared" si="43"/>
        <v>0</v>
      </c>
    </row>
    <row r="382" spans="1:39" ht="15.75" customHeight="1" x14ac:dyDescent="0.25">
      <c r="A382" s="79">
        <v>2001</v>
      </c>
      <c r="B382" s="80"/>
      <c r="C382" s="80"/>
      <c r="D382" s="80"/>
      <c r="E382" s="80"/>
      <c r="F382" s="80"/>
      <c r="G382" s="80">
        <v>9</v>
      </c>
      <c r="H382" s="80"/>
      <c r="I382" s="80"/>
      <c r="J382" s="223"/>
      <c r="K382" s="116"/>
      <c r="L382" s="235"/>
      <c r="M382" s="134"/>
      <c r="N382" s="236"/>
      <c r="O382" s="90">
        <f>IF(G382=0,"",G382/F381)</f>
        <v>0.9</v>
      </c>
      <c r="P382" s="284">
        <v>11</v>
      </c>
      <c r="Q382" s="241">
        <f t="shared" si="42"/>
        <v>1</v>
      </c>
      <c r="R382" s="241">
        <f t="shared" si="43"/>
        <v>0</v>
      </c>
    </row>
    <row r="383" spans="1:39" ht="15.75" customHeight="1" x14ac:dyDescent="0.25">
      <c r="A383" s="79">
        <v>2002</v>
      </c>
      <c r="B383" s="80"/>
      <c r="C383" s="80"/>
      <c r="D383" s="80"/>
      <c r="E383" s="80"/>
      <c r="F383" s="80"/>
      <c r="G383" s="80"/>
      <c r="H383" s="80">
        <v>9</v>
      </c>
      <c r="I383" s="80"/>
      <c r="J383" s="223"/>
      <c r="K383" s="116"/>
      <c r="L383" s="235"/>
      <c r="M383" s="134"/>
      <c r="N383" s="236"/>
      <c r="O383" s="90">
        <f>IF(H383=0,"",H383/G382)</f>
        <v>1</v>
      </c>
      <c r="P383" s="284">
        <v>11</v>
      </c>
      <c r="Q383" s="241">
        <f t="shared" si="42"/>
        <v>1</v>
      </c>
      <c r="R383" s="241">
        <f t="shared" si="43"/>
        <v>0</v>
      </c>
    </row>
    <row r="384" spans="1:39" ht="15.75" customHeight="1" x14ac:dyDescent="0.25">
      <c r="A384" s="79">
        <v>2101</v>
      </c>
      <c r="B384" s="80"/>
      <c r="C384" s="80"/>
      <c r="D384" s="80"/>
      <c r="E384" s="80"/>
      <c r="F384" s="80"/>
      <c r="G384" s="80"/>
      <c r="H384" s="80"/>
      <c r="I384" s="80">
        <v>9</v>
      </c>
      <c r="J384" s="223"/>
      <c r="K384" s="116">
        <v>8</v>
      </c>
      <c r="L384" s="235"/>
      <c r="M384" s="134"/>
      <c r="N384" s="236"/>
      <c r="O384" s="90">
        <f>IF(I384=0,"",I384/H383)</f>
        <v>1</v>
      </c>
      <c r="P384" s="284">
        <v>11</v>
      </c>
      <c r="Q384" s="241">
        <f t="shared" si="42"/>
        <v>1</v>
      </c>
      <c r="R384" s="241">
        <f t="shared" si="43"/>
        <v>0</v>
      </c>
    </row>
    <row r="385" spans="1:39" ht="15.75" customHeight="1" x14ac:dyDescent="0.25">
      <c r="A385" s="79">
        <v>2102</v>
      </c>
      <c r="B385" s="80"/>
      <c r="C385" s="80"/>
      <c r="D385" s="80"/>
      <c r="E385" s="80"/>
      <c r="F385" s="80"/>
      <c r="G385" s="80"/>
      <c r="H385" s="80"/>
      <c r="I385" s="80">
        <v>2</v>
      </c>
      <c r="J385" s="223"/>
      <c r="K385" s="116"/>
      <c r="L385" s="235"/>
      <c r="M385" s="134"/>
      <c r="N385" s="134"/>
      <c r="O385" s="246"/>
      <c r="P385" s="284">
        <v>2</v>
      </c>
      <c r="Q385" s="247"/>
      <c r="R385" s="246"/>
    </row>
    <row r="386" spans="1:39" ht="15.75" customHeight="1" x14ac:dyDescent="0.25">
      <c r="A386" s="79">
        <v>2201</v>
      </c>
      <c r="B386" s="80"/>
      <c r="C386" s="80"/>
      <c r="D386" s="80"/>
      <c r="E386" s="80"/>
      <c r="F386" s="80"/>
      <c r="G386" s="80"/>
      <c r="H386" s="80"/>
      <c r="I386" s="80">
        <v>2</v>
      </c>
      <c r="J386" s="223"/>
      <c r="K386" s="116">
        <v>1</v>
      </c>
      <c r="L386" s="235"/>
      <c r="M386" s="134"/>
      <c r="N386" s="134"/>
      <c r="O386" s="246"/>
      <c r="P386" s="284">
        <v>2</v>
      </c>
      <c r="Q386" s="247"/>
      <c r="R386" s="246"/>
    </row>
    <row r="387" spans="1:39" ht="15.75" customHeight="1" x14ac:dyDescent="0.25">
      <c r="A387" s="79">
        <v>2202</v>
      </c>
      <c r="B387" s="80"/>
      <c r="C387" s="80"/>
      <c r="D387" s="80"/>
      <c r="E387" s="80"/>
      <c r="F387" s="80"/>
      <c r="G387" s="80"/>
      <c r="H387" s="80"/>
      <c r="I387" s="80">
        <v>1</v>
      </c>
      <c r="J387" s="223"/>
      <c r="K387" s="116"/>
      <c r="L387" s="235"/>
      <c r="M387" s="134"/>
      <c r="N387" s="237"/>
      <c r="O387" s="246"/>
      <c r="P387" s="285">
        <v>1</v>
      </c>
      <c r="Q387" s="247"/>
      <c r="R387" s="246"/>
    </row>
    <row r="388" spans="1:39" ht="15.75" customHeight="1" x14ac:dyDescent="0.25">
      <c r="A388" s="79">
        <v>2301</v>
      </c>
      <c r="B388" s="80"/>
      <c r="C388" s="80"/>
      <c r="D388" s="80"/>
      <c r="E388" s="80"/>
      <c r="F388" s="80"/>
      <c r="G388" s="80"/>
      <c r="H388" s="80"/>
      <c r="I388" s="80">
        <v>1</v>
      </c>
      <c r="J388" s="223"/>
      <c r="K388" s="116">
        <v>1</v>
      </c>
      <c r="L388" s="235"/>
      <c r="M388" s="134"/>
      <c r="N388" s="237"/>
      <c r="O388" s="246"/>
      <c r="P388" s="285">
        <v>1</v>
      </c>
      <c r="Q388" s="247"/>
      <c r="R388" s="246"/>
    </row>
    <row r="389" spans="1:39" ht="15.75" customHeight="1" x14ac:dyDescent="0.25">
      <c r="A389" s="79">
        <v>2302</v>
      </c>
      <c r="B389" s="80"/>
      <c r="C389" s="80"/>
      <c r="D389" s="80"/>
      <c r="E389" s="80"/>
      <c r="F389" s="80"/>
      <c r="G389" s="80"/>
      <c r="H389" s="80"/>
      <c r="I389" s="80"/>
      <c r="J389" s="223"/>
      <c r="K389" s="116"/>
      <c r="L389" s="235"/>
      <c r="M389" s="134"/>
      <c r="N389" s="237"/>
      <c r="O389" s="246"/>
      <c r="P389" s="285"/>
      <c r="Q389" s="247"/>
      <c r="R389" s="246"/>
    </row>
    <row r="390" spans="1:39" ht="15.75" customHeight="1" x14ac:dyDescent="0.25">
      <c r="A390" s="79">
        <v>2401</v>
      </c>
      <c r="B390" s="80"/>
      <c r="C390" s="80"/>
      <c r="D390" s="80"/>
      <c r="E390" s="80"/>
      <c r="F390" s="80"/>
      <c r="G390" s="80"/>
      <c r="H390" s="80"/>
      <c r="I390" s="80"/>
      <c r="J390" s="223"/>
      <c r="K390" s="116"/>
      <c r="L390" s="235"/>
      <c r="M390" s="134"/>
      <c r="N390" s="237"/>
      <c r="O390" s="134"/>
      <c r="P390" s="237"/>
      <c r="Q390" s="256"/>
      <c r="R390" s="246"/>
    </row>
    <row r="391" spans="1:39" ht="15.75" customHeight="1" x14ac:dyDescent="0.25">
      <c r="A391" s="79">
        <v>2402</v>
      </c>
      <c r="B391" s="80"/>
      <c r="C391" s="80"/>
      <c r="D391" s="80"/>
      <c r="E391" s="80"/>
      <c r="F391" s="80"/>
      <c r="G391" s="80"/>
      <c r="H391" s="80"/>
      <c r="I391" s="80"/>
      <c r="J391" s="223"/>
      <c r="K391" s="116"/>
      <c r="L391" s="235"/>
      <c r="M391" s="134"/>
      <c r="N391" s="237"/>
      <c r="O391" s="228" t="s">
        <v>80</v>
      </c>
      <c r="P391" s="102">
        <v>10</v>
      </c>
      <c r="Q391" s="103">
        <f>K394</f>
        <v>10</v>
      </c>
      <c r="R391" s="230" t="s">
        <v>10</v>
      </c>
    </row>
    <row r="392" spans="1:39" ht="15.75" customHeight="1" x14ac:dyDescent="0.25">
      <c r="A392" s="79">
        <v>2501</v>
      </c>
      <c r="B392" s="80"/>
      <c r="C392" s="80"/>
      <c r="D392" s="80"/>
      <c r="E392" s="80"/>
      <c r="F392" s="80"/>
      <c r="G392" s="80"/>
      <c r="H392" s="80"/>
      <c r="I392" s="80"/>
      <c r="J392" s="223"/>
      <c r="K392" s="116"/>
      <c r="L392" s="235"/>
      <c r="M392" s="134"/>
      <c r="N392" s="237"/>
      <c r="O392" s="229" t="s">
        <v>81</v>
      </c>
      <c r="P392" s="104">
        <f>IF(P391/B377=0,"",P391/B377)</f>
        <v>0.34482758620689657</v>
      </c>
      <c r="Q392" s="105">
        <f>IF(P391/Q391=0,"",P391/Q391)</f>
        <v>1</v>
      </c>
      <c r="R392" s="231" t="s">
        <v>82</v>
      </c>
    </row>
    <row r="393" spans="1:39" ht="15.75" customHeight="1" x14ac:dyDescent="0.25">
      <c r="A393" s="79">
        <v>2502</v>
      </c>
      <c r="B393" s="80"/>
      <c r="C393" s="80"/>
      <c r="D393" s="80"/>
      <c r="E393" s="80"/>
      <c r="F393" s="80"/>
      <c r="G393" s="80"/>
      <c r="H393" s="80"/>
      <c r="I393" s="80"/>
      <c r="J393" s="223"/>
      <c r="K393" s="116"/>
      <c r="L393" s="238"/>
      <c r="M393" s="239"/>
      <c r="N393" s="240"/>
      <c r="O393" s="109"/>
      <c r="P393" s="110"/>
      <c r="Q393" s="110"/>
      <c r="R393" s="111"/>
    </row>
    <row r="394" spans="1:39" ht="18" customHeight="1" x14ac:dyDescent="0.25">
      <c r="A394" s="33"/>
      <c r="B394" s="327" t="s">
        <v>108</v>
      </c>
      <c r="C394" s="327"/>
      <c r="D394" s="327"/>
      <c r="E394" s="327"/>
      <c r="F394" s="327"/>
      <c r="G394" s="327"/>
      <c r="H394" s="327"/>
      <c r="I394" s="327"/>
      <c r="J394" s="327"/>
      <c r="K394" s="112">
        <f>SUM(K384:K388)</f>
        <v>10</v>
      </c>
      <c r="L394" s="113">
        <f>IF(K384=0,"",K384/B377)</f>
        <v>0.27586206896551724</v>
      </c>
      <c r="M394" s="113">
        <f>IF(K394=0,"",K394/B377)</f>
        <v>0.34482758620689657</v>
      </c>
      <c r="N394" s="113">
        <f>IF(K386=0,"",M394-L394)</f>
        <v>6.8965517241379337E-2</v>
      </c>
      <c r="O394" s="5"/>
      <c r="P394" s="25"/>
      <c r="Q394" s="24"/>
      <c r="R394" s="5"/>
    </row>
    <row r="395" spans="1:39" ht="12.75" customHeight="1" x14ac:dyDescent="0.2">
      <c r="L395" s="5"/>
      <c r="M395" s="5"/>
      <c r="O395" s="5"/>
      <c r="P395" s="6"/>
      <c r="Q395" s="6"/>
      <c r="R395" s="5"/>
      <c r="AL395" s="3"/>
      <c r="AM395" s="3"/>
    </row>
    <row r="396" spans="1:39" ht="12.75" customHeight="1" x14ac:dyDescent="0.2">
      <c r="L396" s="5"/>
      <c r="M396" s="5"/>
      <c r="O396" s="5"/>
      <c r="P396" s="6"/>
      <c r="Q396" s="6"/>
      <c r="R396" s="5"/>
      <c r="AL396" s="3"/>
      <c r="AM396" s="3"/>
    </row>
    <row r="397" spans="1:39" ht="26.25" customHeight="1" x14ac:dyDescent="0.4">
      <c r="A397" s="224"/>
      <c r="B397" s="318" t="s">
        <v>96</v>
      </c>
      <c r="C397" s="318"/>
      <c r="D397" s="318"/>
      <c r="E397" s="318"/>
      <c r="F397" s="318"/>
      <c r="G397" s="318"/>
      <c r="H397" s="318"/>
      <c r="I397" s="318"/>
      <c r="J397" s="318"/>
      <c r="K397" s="201" t="s">
        <v>114</v>
      </c>
      <c r="L397" s="5"/>
      <c r="M397" s="5"/>
      <c r="N397" s="25"/>
      <c r="O397" s="5"/>
      <c r="P397" s="25"/>
      <c r="Q397" s="25"/>
      <c r="R397" s="25"/>
      <c r="AL397" s="3"/>
      <c r="AM397" s="3"/>
    </row>
    <row r="398" spans="1:39" ht="20.25" customHeight="1" x14ac:dyDescent="0.2">
      <c r="A398" s="330" t="s">
        <v>9</v>
      </c>
      <c r="B398" s="311" t="s">
        <v>97</v>
      </c>
      <c r="C398" s="312"/>
      <c r="D398" s="312"/>
      <c r="E398" s="312"/>
      <c r="F398" s="312"/>
      <c r="G398" s="312"/>
      <c r="H398" s="312"/>
      <c r="I398" s="312"/>
      <c r="J398" s="313"/>
      <c r="K398" s="314" t="s">
        <v>10</v>
      </c>
      <c r="L398" s="307" t="s">
        <v>2</v>
      </c>
      <c r="M398" s="307" t="s">
        <v>3</v>
      </c>
      <c r="N398" s="307" t="s">
        <v>4</v>
      </c>
      <c r="O398" s="307" t="s">
        <v>5</v>
      </c>
      <c r="P398" s="307" t="s">
        <v>6</v>
      </c>
      <c r="Q398" s="307" t="s">
        <v>7</v>
      </c>
      <c r="R398" s="307" t="s">
        <v>8</v>
      </c>
      <c r="AL398" s="3"/>
      <c r="AM398" s="3"/>
    </row>
    <row r="399" spans="1:39" ht="15.75" customHeight="1" x14ac:dyDescent="0.25">
      <c r="A399" s="308"/>
      <c r="B399" s="79" t="s">
        <v>98</v>
      </c>
      <c r="C399" s="79" t="s">
        <v>99</v>
      </c>
      <c r="D399" s="79" t="s">
        <v>100</v>
      </c>
      <c r="E399" s="79" t="s">
        <v>101</v>
      </c>
      <c r="F399" s="79" t="s">
        <v>102</v>
      </c>
      <c r="G399" s="79" t="s">
        <v>103</v>
      </c>
      <c r="H399" s="79" t="s">
        <v>104</v>
      </c>
      <c r="I399" s="79" t="s">
        <v>105</v>
      </c>
      <c r="J399" s="221" t="s">
        <v>106</v>
      </c>
      <c r="K399" s="315"/>
      <c r="L399" s="308"/>
      <c r="M399" s="308"/>
      <c r="N399" s="308"/>
      <c r="O399" s="308"/>
      <c r="P399" s="308"/>
      <c r="Q399" s="308"/>
      <c r="R399" s="308"/>
      <c r="AL399" s="3"/>
      <c r="AM399" s="3"/>
    </row>
    <row r="400" spans="1:39" ht="15.75" customHeight="1" x14ac:dyDescent="0.25">
      <c r="A400" s="79">
        <v>1802</v>
      </c>
      <c r="B400" s="80">
        <v>28</v>
      </c>
      <c r="C400" s="80"/>
      <c r="D400" s="80"/>
      <c r="E400" s="80"/>
      <c r="F400" s="80"/>
      <c r="G400" s="80"/>
      <c r="H400" s="80"/>
      <c r="I400" s="80"/>
      <c r="J400" s="223"/>
      <c r="K400" s="116"/>
      <c r="L400" s="232"/>
      <c r="M400" s="233"/>
      <c r="N400" s="234"/>
      <c r="O400" s="242"/>
      <c r="P400" s="283">
        <f>B400</f>
        <v>28</v>
      </c>
      <c r="Q400" s="243"/>
      <c r="R400" s="242"/>
      <c r="AL400" s="3"/>
      <c r="AM400" s="3"/>
    </row>
    <row r="401" spans="1:39" ht="15.75" customHeight="1" x14ac:dyDescent="0.25">
      <c r="A401" s="79">
        <v>1901</v>
      </c>
      <c r="B401" s="80"/>
      <c r="C401" s="80">
        <v>24</v>
      </c>
      <c r="D401" s="80"/>
      <c r="E401" s="80"/>
      <c r="F401" s="80"/>
      <c r="G401" s="80"/>
      <c r="H401" s="80"/>
      <c r="I401" s="80"/>
      <c r="J401" s="223"/>
      <c r="K401" s="116"/>
      <c r="L401" s="235"/>
      <c r="M401" s="134"/>
      <c r="N401" s="236"/>
      <c r="O401" s="90">
        <f>IF(C401=0,"",C401/B400)</f>
        <v>0.8571428571428571</v>
      </c>
      <c r="P401" s="284">
        <v>24</v>
      </c>
      <c r="Q401" s="241">
        <f t="shared" ref="Q401:Q407" si="44">IF(P401=0,"",P401/P400)</f>
        <v>0.8571428571428571</v>
      </c>
      <c r="R401" s="241">
        <f t="shared" ref="R401:R407" si="45">IF(P401=0,"",100%-Q401)</f>
        <v>0.1428571428571429</v>
      </c>
      <c r="AL401" s="3"/>
      <c r="AM401" s="3"/>
    </row>
    <row r="402" spans="1:39" ht="15.75" customHeight="1" x14ac:dyDescent="0.25">
      <c r="A402" s="79">
        <v>1902</v>
      </c>
      <c r="B402" s="80"/>
      <c r="C402" s="80"/>
      <c r="D402" s="80">
        <v>22</v>
      </c>
      <c r="E402" s="80"/>
      <c r="F402" s="80"/>
      <c r="G402" s="80"/>
      <c r="H402" s="80"/>
      <c r="I402" s="80"/>
      <c r="J402" s="223"/>
      <c r="K402" s="116"/>
      <c r="L402" s="235"/>
      <c r="M402" s="134"/>
      <c r="N402" s="236"/>
      <c r="O402" s="90">
        <f>IF(D402=0,"",D402/C401)</f>
        <v>0.91666666666666663</v>
      </c>
      <c r="P402" s="284">
        <v>22</v>
      </c>
      <c r="Q402" s="241">
        <f t="shared" si="44"/>
        <v>0.91666666666666663</v>
      </c>
      <c r="R402" s="241">
        <f t="shared" si="45"/>
        <v>8.333333333333337E-2</v>
      </c>
      <c r="S402" s="93">
        <f>P402/P400</f>
        <v>0.7857142857142857</v>
      </c>
      <c r="AL402" s="3"/>
      <c r="AM402" s="3"/>
    </row>
    <row r="403" spans="1:39" ht="15.75" customHeight="1" x14ac:dyDescent="0.25">
      <c r="A403" s="79">
        <v>2001</v>
      </c>
      <c r="B403" s="80"/>
      <c r="C403" s="80"/>
      <c r="D403" s="80"/>
      <c r="E403" s="80">
        <v>18</v>
      </c>
      <c r="F403" s="80"/>
      <c r="G403" s="80"/>
      <c r="H403" s="80"/>
      <c r="I403" s="80"/>
      <c r="J403" s="223"/>
      <c r="K403" s="116"/>
      <c r="L403" s="235"/>
      <c r="M403" s="134"/>
      <c r="N403" s="236"/>
      <c r="O403" s="90">
        <f>IF(E403=0,"",E403/D402)</f>
        <v>0.81818181818181823</v>
      </c>
      <c r="P403" s="284">
        <v>19</v>
      </c>
      <c r="Q403" s="241">
        <f t="shared" si="44"/>
        <v>0.86363636363636365</v>
      </c>
      <c r="R403" s="241">
        <f t="shared" si="45"/>
        <v>0.13636363636363635</v>
      </c>
      <c r="AL403" s="3"/>
      <c r="AM403" s="3"/>
    </row>
    <row r="404" spans="1:39" ht="15.75" customHeight="1" x14ac:dyDescent="0.25">
      <c r="A404" s="79">
        <v>2002</v>
      </c>
      <c r="B404" s="80"/>
      <c r="C404" s="80"/>
      <c r="D404" s="80"/>
      <c r="E404" s="80"/>
      <c r="F404" s="80">
        <v>17</v>
      </c>
      <c r="G404" s="80"/>
      <c r="H404" s="80"/>
      <c r="I404" s="80"/>
      <c r="J404" s="223"/>
      <c r="K404" s="116"/>
      <c r="L404" s="235"/>
      <c r="M404" s="134"/>
      <c r="N404" s="236"/>
      <c r="O404" s="90">
        <f>IF(F404=0,"",F404/E403)</f>
        <v>0.94444444444444442</v>
      </c>
      <c r="P404" s="284">
        <v>19</v>
      </c>
      <c r="Q404" s="241">
        <f t="shared" si="44"/>
        <v>1</v>
      </c>
      <c r="R404" s="241">
        <f t="shared" si="45"/>
        <v>0</v>
      </c>
      <c r="AL404" s="3"/>
      <c r="AM404" s="3"/>
    </row>
    <row r="405" spans="1:39" ht="15.75" customHeight="1" x14ac:dyDescent="0.25">
      <c r="A405" s="79">
        <v>2101</v>
      </c>
      <c r="B405" s="80"/>
      <c r="C405" s="80"/>
      <c r="D405" s="80"/>
      <c r="E405" s="80"/>
      <c r="F405" s="80"/>
      <c r="G405" s="80">
        <v>16</v>
      </c>
      <c r="H405" s="80"/>
      <c r="I405" s="80"/>
      <c r="J405" s="223"/>
      <c r="K405" s="116"/>
      <c r="L405" s="235"/>
      <c r="M405" s="134"/>
      <c r="N405" s="236"/>
      <c r="O405" s="90">
        <f>IF(G405=0,"",G405/F404)</f>
        <v>0.94117647058823528</v>
      </c>
      <c r="P405" s="284">
        <v>18</v>
      </c>
      <c r="Q405" s="241">
        <f t="shared" si="44"/>
        <v>0.94736842105263153</v>
      </c>
      <c r="R405" s="241">
        <f t="shared" si="45"/>
        <v>5.2631578947368474E-2</v>
      </c>
      <c r="AL405" s="3"/>
      <c r="AM405" s="3"/>
    </row>
    <row r="406" spans="1:39" ht="15.75" customHeight="1" x14ac:dyDescent="0.25">
      <c r="A406" s="79">
        <v>2102</v>
      </c>
      <c r="B406" s="80"/>
      <c r="C406" s="80"/>
      <c r="D406" s="80"/>
      <c r="E406" s="80"/>
      <c r="F406" s="80"/>
      <c r="G406" s="80"/>
      <c r="H406" s="80">
        <v>16</v>
      </c>
      <c r="I406" s="80"/>
      <c r="J406" s="223"/>
      <c r="K406" s="116"/>
      <c r="L406" s="235"/>
      <c r="M406" s="134"/>
      <c r="N406" s="236"/>
      <c r="O406" s="90">
        <f>IF(H406=0,"",H406/G405)</f>
        <v>1</v>
      </c>
      <c r="P406" s="284">
        <v>18</v>
      </c>
      <c r="Q406" s="241">
        <f t="shared" si="44"/>
        <v>1</v>
      </c>
      <c r="R406" s="241">
        <f t="shared" si="45"/>
        <v>0</v>
      </c>
      <c r="AL406" s="3"/>
      <c r="AM406" s="3"/>
    </row>
    <row r="407" spans="1:39" ht="15.75" customHeight="1" x14ac:dyDescent="0.25">
      <c r="A407" s="79">
        <v>2201</v>
      </c>
      <c r="B407" s="80"/>
      <c r="C407" s="80"/>
      <c r="D407" s="80"/>
      <c r="E407" s="80"/>
      <c r="F407" s="80"/>
      <c r="G407" s="80"/>
      <c r="H407" s="80"/>
      <c r="I407" s="80">
        <v>14</v>
      </c>
      <c r="J407" s="223"/>
      <c r="K407" s="116">
        <v>11</v>
      </c>
      <c r="L407" s="235"/>
      <c r="M407" s="134"/>
      <c r="N407" s="236"/>
      <c r="O407" s="90">
        <f>IF(I407=0,"",I407/H406)</f>
        <v>0.875</v>
      </c>
      <c r="P407" s="284">
        <v>18</v>
      </c>
      <c r="Q407" s="241">
        <f t="shared" si="44"/>
        <v>1</v>
      </c>
      <c r="R407" s="241">
        <f t="shared" si="45"/>
        <v>0</v>
      </c>
      <c r="AL407" s="3"/>
      <c r="AM407" s="3"/>
    </row>
    <row r="408" spans="1:39" ht="15.75" customHeight="1" x14ac:dyDescent="0.25">
      <c r="A408" s="79">
        <v>2202</v>
      </c>
      <c r="B408" s="80"/>
      <c r="C408" s="80"/>
      <c r="D408" s="80"/>
      <c r="E408" s="80"/>
      <c r="F408" s="80"/>
      <c r="G408" s="80"/>
      <c r="H408" s="80"/>
      <c r="I408" s="80">
        <v>4</v>
      </c>
      <c r="J408" s="223"/>
      <c r="K408" s="116"/>
      <c r="L408" s="235"/>
      <c r="M408" s="134"/>
      <c r="N408" s="134"/>
      <c r="O408" s="246"/>
      <c r="P408" s="284">
        <v>5</v>
      </c>
      <c r="Q408" s="247"/>
      <c r="R408" s="246"/>
      <c r="AL408" s="3"/>
      <c r="AM408" s="3"/>
    </row>
    <row r="409" spans="1:39" ht="15.75" customHeight="1" x14ac:dyDescent="0.25">
      <c r="A409" s="79">
        <v>2301</v>
      </c>
      <c r="B409" s="80"/>
      <c r="C409" s="80"/>
      <c r="D409" s="80"/>
      <c r="E409" s="80"/>
      <c r="F409" s="80"/>
      <c r="G409" s="80"/>
      <c r="H409" s="80"/>
      <c r="I409" s="80">
        <v>4</v>
      </c>
      <c r="J409" s="223"/>
      <c r="K409" s="116">
        <v>3</v>
      </c>
      <c r="L409" s="235"/>
      <c r="M409" s="134"/>
      <c r="N409" s="134"/>
      <c r="O409" s="246"/>
      <c r="P409" s="284">
        <v>5</v>
      </c>
      <c r="Q409" s="247"/>
      <c r="R409" s="246"/>
      <c r="AL409" s="3"/>
      <c r="AM409" s="3"/>
    </row>
    <row r="410" spans="1:39" ht="15.75" customHeight="1" x14ac:dyDescent="0.25">
      <c r="A410" s="79">
        <v>2302</v>
      </c>
      <c r="B410" s="80"/>
      <c r="C410" s="80"/>
      <c r="D410" s="80"/>
      <c r="E410" s="80"/>
      <c r="F410" s="80"/>
      <c r="G410" s="80"/>
      <c r="H410" s="80"/>
      <c r="I410" s="80">
        <v>2</v>
      </c>
      <c r="J410" s="223"/>
      <c r="K410" s="116"/>
      <c r="L410" s="235"/>
      <c r="M410" s="134"/>
      <c r="N410" s="237"/>
      <c r="O410" s="246"/>
      <c r="P410" s="285">
        <v>2</v>
      </c>
      <c r="Q410" s="247"/>
      <c r="R410" s="246"/>
      <c r="AL410" s="3"/>
      <c r="AM410" s="3"/>
    </row>
    <row r="411" spans="1:39" ht="15.75" customHeight="1" x14ac:dyDescent="0.25">
      <c r="A411" s="79">
        <v>2401</v>
      </c>
      <c r="B411" s="80"/>
      <c r="C411" s="80"/>
      <c r="D411" s="80"/>
      <c r="E411" s="80"/>
      <c r="F411" s="80"/>
      <c r="G411" s="80"/>
      <c r="H411" s="80"/>
      <c r="I411" s="80">
        <v>2</v>
      </c>
      <c r="J411" s="223"/>
      <c r="K411" s="116"/>
      <c r="L411" s="235"/>
      <c r="M411" s="134"/>
      <c r="N411" s="237"/>
      <c r="O411" s="246"/>
      <c r="P411" s="285">
        <v>2</v>
      </c>
      <c r="Q411" s="247"/>
      <c r="R411" s="246"/>
      <c r="AL411" s="3"/>
      <c r="AM411" s="3"/>
    </row>
    <row r="412" spans="1:39" ht="15.75" customHeight="1" x14ac:dyDescent="0.25">
      <c r="A412" s="79">
        <v>2402</v>
      </c>
      <c r="B412" s="80"/>
      <c r="C412" s="80"/>
      <c r="D412" s="80"/>
      <c r="E412" s="80"/>
      <c r="F412" s="80"/>
      <c r="G412" s="80"/>
      <c r="H412" s="80"/>
      <c r="I412" s="80">
        <v>2</v>
      </c>
      <c r="J412" s="223"/>
      <c r="K412" s="116">
        <v>1</v>
      </c>
      <c r="L412" s="235"/>
      <c r="M412" s="134"/>
      <c r="N412" s="237"/>
      <c r="O412" s="246"/>
      <c r="P412" s="285">
        <v>2</v>
      </c>
      <c r="Q412" s="247"/>
      <c r="R412" s="246"/>
      <c r="AL412" s="3"/>
      <c r="AM412" s="3"/>
    </row>
    <row r="413" spans="1:39" ht="15.75" customHeight="1" x14ac:dyDescent="0.25">
      <c r="A413" s="79">
        <v>2501</v>
      </c>
      <c r="B413" s="80"/>
      <c r="C413" s="80"/>
      <c r="D413" s="80"/>
      <c r="E413" s="80"/>
      <c r="F413" s="80"/>
      <c r="G413" s="80"/>
      <c r="H413" s="80"/>
      <c r="I413" s="80"/>
      <c r="J413" s="223"/>
      <c r="K413" s="116"/>
      <c r="L413" s="235"/>
      <c r="M413" s="134"/>
      <c r="N413" s="237"/>
      <c r="O413" s="134"/>
      <c r="P413" s="237"/>
      <c r="Q413" s="256"/>
      <c r="R413" s="246"/>
      <c r="AL413" s="3"/>
      <c r="AM413" s="3"/>
    </row>
    <row r="414" spans="1:39" ht="15.75" customHeight="1" x14ac:dyDescent="0.25">
      <c r="A414" s="79">
        <v>2502</v>
      </c>
      <c r="B414" s="80"/>
      <c r="C414" s="80"/>
      <c r="D414" s="80"/>
      <c r="E414" s="80"/>
      <c r="F414" s="80"/>
      <c r="G414" s="80"/>
      <c r="H414" s="80"/>
      <c r="I414" s="80"/>
      <c r="J414" s="223"/>
      <c r="K414" s="116"/>
      <c r="L414" s="235"/>
      <c r="M414" s="134"/>
      <c r="N414" s="237"/>
      <c r="O414" s="228" t="s">
        <v>80</v>
      </c>
      <c r="P414" s="102">
        <v>15</v>
      </c>
      <c r="Q414" s="103">
        <f>K417</f>
        <v>15</v>
      </c>
      <c r="R414" s="230" t="s">
        <v>10</v>
      </c>
      <c r="AL414" s="3"/>
      <c r="AM414" s="3"/>
    </row>
    <row r="415" spans="1:39" ht="15.75" customHeight="1" x14ac:dyDescent="0.25">
      <c r="A415" s="79">
        <v>2601</v>
      </c>
      <c r="B415" s="80"/>
      <c r="C415" s="80"/>
      <c r="D415" s="80"/>
      <c r="E415" s="80"/>
      <c r="F415" s="80"/>
      <c r="G415" s="80"/>
      <c r="H415" s="80"/>
      <c r="I415" s="80"/>
      <c r="J415" s="223"/>
      <c r="K415" s="116"/>
      <c r="L415" s="235"/>
      <c r="M415" s="134"/>
      <c r="N415" s="237"/>
      <c r="O415" s="229" t="s">
        <v>81</v>
      </c>
      <c r="P415" s="104">
        <f>IF(P414/B400=0,"",P414/B400)</f>
        <v>0.5357142857142857</v>
      </c>
      <c r="Q415" s="105">
        <f>IF(P414/Q414=0,"",P414/Q414)</f>
        <v>1</v>
      </c>
      <c r="R415" s="231" t="s">
        <v>82</v>
      </c>
      <c r="AL415" s="3"/>
      <c r="AM415" s="3"/>
    </row>
    <row r="416" spans="1:39" ht="15.75" customHeight="1" x14ac:dyDescent="0.25">
      <c r="A416" s="79">
        <v>2602</v>
      </c>
      <c r="B416" s="80"/>
      <c r="C416" s="80"/>
      <c r="D416" s="80"/>
      <c r="E416" s="80"/>
      <c r="F416" s="80"/>
      <c r="G416" s="80"/>
      <c r="H416" s="80"/>
      <c r="I416" s="80"/>
      <c r="J416" s="223"/>
      <c r="K416" s="116"/>
      <c r="L416" s="238"/>
      <c r="M416" s="239"/>
      <c r="N416" s="240"/>
      <c r="O416" s="109"/>
      <c r="P416" s="110"/>
      <c r="Q416" s="110"/>
      <c r="R416" s="111"/>
      <c r="AL416" s="3"/>
      <c r="AM416" s="3"/>
    </row>
    <row r="417" spans="1:39" ht="18" customHeight="1" x14ac:dyDescent="0.25">
      <c r="A417" s="33"/>
      <c r="B417" s="327" t="s">
        <v>108</v>
      </c>
      <c r="C417" s="327"/>
      <c r="D417" s="327"/>
      <c r="E417" s="327"/>
      <c r="F417" s="327"/>
      <c r="G417" s="327"/>
      <c r="H417" s="327"/>
      <c r="I417" s="327"/>
      <c r="J417" s="327"/>
      <c r="K417" s="112">
        <f>SUM(K407:K413)</f>
        <v>15</v>
      </c>
      <c r="L417" s="113">
        <f>IF(K407=0,"",K407/B400)</f>
        <v>0.39285714285714285</v>
      </c>
      <c r="M417" s="113">
        <f>IF(K417=0,"",K417/B400)</f>
        <v>0.5357142857142857</v>
      </c>
      <c r="N417" s="113">
        <f>M417-L417</f>
        <v>0.14285714285714285</v>
      </c>
      <c r="O417" s="5"/>
      <c r="P417" s="25"/>
      <c r="Q417" s="24"/>
      <c r="R417" s="5"/>
      <c r="AL417" s="3"/>
      <c r="AM417" s="3"/>
    </row>
    <row r="418" spans="1:39" ht="12.75" customHeight="1" x14ac:dyDescent="0.2">
      <c r="L418" s="5"/>
      <c r="M418" s="5"/>
      <c r="O418" s="5"/>
      <c r="P418" s="6"/>
      <c r="Q418" s="6"/>
      <c r="R418" s="5"/>
      <c r="AL418" s="3"/>
      <c r="AM418" s="3"/>
    </row>
    <row r="419" spans="1:39" ht="12.75" customHeight="1" x14ac:dyDescent="0.2">
      <c r="L419" s="5"/>
      <c r="M419" s="5"/>
      <c r="O419" s="5"/>
      <c r="P419" s="6"/>
      <c r="Q419" s="6"/>
      <c r="R419" s="5"/>
      <c r="AL419" s="3"/>
      <c r="AM419" s="3"/>
    </row>
    <row r="420" spans="1:39" ht="26.25" customHeight="1" x14ac:dyDescent="0.4">
      <c r="A420" s="224"/>
      <c r="B420" s="318" t="s">
        <v>96</v>
      </c>
      <c r="C420" s="318"/>
      <c r="D420" s="318"/>
      <c r="E420" s="318"/>
      <c r="F420" s="318"/>
      <c r="G420" s="318"/>
      <c r="H420" s="318"/>
      <c r="I420" s="318"/>
      <c r="J420" s="318"/>
      <c r="K420" s="201" t="s">
        <v>116</v>
      </c>
      <c r="L420" s="5"/>
      <c r="M420" s="5"/>
      <c r="N420" s="25"/>
      <c r="O420" s="5"/>
      <c r="P420" s="25"/>
      <c r="Q420" s="25"/>
      <c r="R420" s="25"/>
      <c r="AL420" s="3"/>
      <c r="AM420" s="3"/>
    </row>
    <row r="421" spans="1:39" ht="20.25" customHeight="1" x14ac:dyDescent="0.2">
      <c r="A421" s="330" t="s">
        <v>9</v>
      </c>
      <c r="B421" s="311" t="s">
        <v>97</v>
      </c>
      <c r="C421" s="312"/>
      <c r="D421" s="312"/>
      <c r="E421" s="312"/>
      <c r="F421" s="312"/>
      <c r="G421" s="312"/>
      <c r="H421" s="312"/>
      <c r="I421" s="312"/>
      <c r="J421" s="313"/>
      <c r="K421" s="314" t="s">
        <v>10</v>
      </c>
      <c r="L421" s="307" t="s">
        <v>2</v>
      </c>
      <c r="M421" s="307" t="s">
        <v>3</v>
      </c>
      <c r="N421" s="307" t="s">
        <v>4</v>
      </c>
      <c r="O421" s="307" t="s">
        <v>5</v>
      </c>
      <c r="P421" s="307" t="s">
        <v>6</v>
      </c>
      <c r="Q421" s="307" t="s">
        <v>7</v>
      </c>
      <c r="R421" s="307" t="s">
        <v>8</v>
      </c>
      <c r="AL421" s="3"/>
      <c r="AM421" s="3"/>
    </row>
    <row r="422" spans="1:39" ht="15.75" customHeight="1" x14ac:dyDescent="0.25">
      <c r="A422" s="308"/>
      <c r="B422" s="79" t="s">
        <v>98</v>
      </c>
      <c r="C422" s="79" t="s">
        <v>99</v>
      </c>
      <c r="D422" s="79" t="s">
        <v>100</v>
      </c>
      <c r="E422" s="79" t="s">
        <v>101</v>
      </c>
      <c r="F422" s="79" t="s">
        <v>102</v>
      </c>
      <c r="G422" s="79" t="s">
        <v>103</v>
      </c>
      <c r="H422" s="79" t="s">
        <v>104</v>
      </c>
      <c r="I422" s="79" t="s">
        <v>105</v>
      </c>
      <c r="J422" s="221" t="s">
        <v>106</v>
      </c>
      <c r="K422" s="315"/>
      <c r="L422" s="308"/>
      <c r="M422" s="308"/>
      <c r="N422" s="308"/>
      <c r="O422" s="308"/>
      <c r="P422" s="308"/>
      <c r="Q422" s="308"/>
      <c r="R422" s="308"/>
      <c r="AL422" s="3"/>
      <c r="AM422" s="3"/>
    </row>
    <row r="423" spans="1:39" ht="15.75" customHeight="1" x14ac:dyDescent="0.25">
      <c r="A423" s="79">
        <v>1902</v>
      </c>
      <c r="B423" s="80">
        <v>38</v>
      </c>
      <c r="C423" s="80"/>
      <c r="D423" s="80"/>
      <c r="E423" s="80"/>
      <c r="F423" s="80"/>
      <c r="G423" s="80"/>
      <c r="H423" s="80"/>
      <c r="I423" s="80"/>
      <c r="J423" s="223"/>
      <c r="K423" s="116"/>
      <c r="L423" s="232"/>
      <c r="M423" s="233"/>
      <c r="N423" s="234"/>
      <c r="O423" s="242"/>
      <c r="P423" s="283">
        <f>B423</f>
        <v>38</v>
      </c>
      <c r="Q423" s="243"/>
      <c r="R423" s="242"/>
      <c r="AL423" s="3"/>
      <c r="AM423" s="3"/>
    </row>
    <row r="424" spans="1:39" ht="15.75" customHeight="1" x14ac:dyDescent="0.25">
      <c r="A424" s="79">
        <v>2001</v>
      </c>
      <c r="B424" s="80"/>
      <c r="C424" s="80">
        <v>24</v>
      </c>
      <c r="D424" s="80"/>
      <c r="E424" s="80"/>
      <c r="F424" s="80"/>
      <c r="G424" s="80"/>
      <c r="H424" s="80"/>
      <c r="I424" s="80"/>
      <c r="J424" s="223"/>
      <c r="K424" s="116"/>
      <c r="L424" s="235"/>
      <c r="M424" s="134"/>
      <c r="N424" s="236"/>
      <c r="O424" s="90">
        <f>IF(C424=0,"",C424/B423)</f>
        <v>0.63157894736842102</v>
      </c>
      <c r="P424" s="284">
        <v>24</v>
      </c>
      <c r="Q424" s="241">
        <f t="shared" ref="Q424:Q430" si="46">IF(P424=0,"",P424/P423)</f>
        <v>0.63157894736842102</v>
      </c>
      <c r="R424" s="241">
        <f t="shared" ref="R424:R430" si="47">IF(P424=0,"",100%-Q424)</f>
        <v>0.36842105263157898</v>
      </c>
      <c r="AL424" s="3"/>
      <c r="AM424" s="3"/>
    </row>
    <row r="425" spans="1:39" ht="15.75" customHeight="1" x14ac:dyDescent="0.25">
      <c r="A425" s="79">
        <v>2002</v>
      </c>
      <c r="B425" s="80"/>
      <c r="C425" s="80"/>
      <c r="D425" s="80">
        <v>24</v>
      </c>
      <c r="E425" s="80"/>
      <c r="F425" s="80"/>
      <c r="G425" s="80"/>
      <c r="H425" s="80"/>
      <c r="I425" s="80"/>
      <c r="J425" s="223"/>
      <c r="K425" s="116"/>
      <c r="L425" s="235"/>
      <c r="M425" s="134"/>
      <c r="N425" s="236"/>
      <c r="O425" s="90">
        <f>IF(D425=0,"",D425/C424)</f>
        <v>1</v>
      </c>
      <c r="P425" s="284">
        <v>24</v>
      </c>
      <c r="Q425" s="241">
        <f t="shared" si="46"/>
        <v>1</v>
      </c>
      <c r="R425" s="241">
        <f t="shared" si="47"/>
        <v>0</v>
      </c>
      <c r="S425" s="93">
        <f>P425/P423</f>
        <v>0.63157894736842102</v>
      </c>
      <c r="AL425" s="3"/>
      <c r="AM425" s="3"/>
    </row>
    <row r="426" spans="1:39" ht="15.75" customHeight="1" x14ac:dyDescent="0.25">
      <c r="A426" s="79">
        <v>2101</v>
      </c>
      <c r="B426" s="80"/>
      <c r="C426" s="80"/>
      <c r="D426" s="80"/>
      <c r="E426" s="80">
        <v>22</v>
      </c>
      <c r="F426" s="80"/>
      <c r="G426" s="80"/>
      <c r="H426" s="80"/>
      <c r="I426" s="80"/>
      <c r="J426" s="223"/>
      <c r="K426" s="116"/>
      <c r="L426" s="235"/>
      <c r="M426" s="134"/>
      <c r="N426" s="236"/>
      <c r="O426" s="90">
        <f>IF(E426=0,"",E426/D425)</f>
        <v>0.91666666666666663</v>
      </c>
      <c r="P426" s="284">
        <v>23</v>
      </c>
      <c r="Q426" s="241">
        <f t="shared" si="46"/>
        <v>0.95833333333333337</v>
      </c>
      <c r="R426" s="241">
        <f t="shared" si="47"/>
        <v>4.166666666666663E-2</v>
      </c>
      <c r="AL426" s="3"/>
      <c r="AM426" s="3"/>
    </row>
    <row r="427" spans="1:39" ht="15.75" customHeight="1" x14ac:dyDescent="0.25">
      <c r="A427" s="79">
        <v>2102</v>
      </c>
      <c r="B427" s="80"/>
      <c r="C427" s="80"/>
      <c r="D427" s="80"/>
      <c r="E427" s="80"/>
      <c r="F427" s="80">
        <v>21</v>
      </c>
      <c r="G427" s="80"/>
      <c r="H427" s="80"/>
      <c r="I427" s="80"/>
      <c r="J427" s="223"/>
      <c r="K427" s="116"/>
      <c r="L427" s="235"/>
      <c r="M427" s="134"/>
      <c r="N427" s="236"/>
      <c r="O427" s="90">
        <f>IF(F427=0,"",F427/E426)</f>
        <v>0.95454545454545459</v>
      </c>
      <c r="P427" s="284">
        <v>21</v>
      </c>
      <c r="Q427" s="241">
        <f t="shared" si="46"/>
        <v>0.91304347826086951</v>
      </c>
      <c r="R427" s="241">
        <f t="shared" si="47"/>
        <v>8.6956521739130488E-2</v>
      </c>
      <c r="AL427" s="3"/>
      <c r="AM427" s="3"/>
    </row>
    <row r="428" spans="1:39" ht="15.75" customHeight="1" x14ac:dyDescent="0.25">
      <c r="A428" s="79">
        <v>2201</v>
      </c>
      <c r="B428" s="80"/>
      <c r="C428" s="80"/>
      <c r="D428" s="80"/>
      <c r="E428" s="80"/>
      <c r="F428" s="80"/>
      <c r="G428" s="80">
        <v>20</v>
      </c>
      <c r="H428" s="80"/>
      <c r="I428" s="80"/>
      <c r="J428" s="223"/>
      <c r="K428" s="116"/>
      <c r="L428" s="235"/>
      <c r="M428" s="134"/>
      <c r="N428" s="236"/>
      <c r="O428" s="90">
        <f>IF(G428=0,"",G428/F427)</f>
        <v>0.95238095238095233</v>
      </c>
      <c r="P428" s="284">
        <v>21</v>
      </c>
      <c r="Q428" s="241">
        <f t="shared" si="46"/>
        <v>1</v>
      </c>
      <c r="R428" s="241">
        <f t="shared" si="47"/>
        <v>0</v>
      </c>
      <c r="AL428" s="3"/>
      <c r="AM428" s="3"/>
    </row>
    <row r="429" spans="1:39" ht="15.75" customHeight="1" x14ac:dyDescent="0.25">
      <c r="A429" s="79">
        <v>2202</v>
      </c>
      <c r="B429" s="80"/>
      <c r="C429" s="80"/>
      <c r="D429" s="80"/>
      <c r="E429" s="80"/>
      <c r="F429" s="80"/>
      <c r="G429" s="80"/>
      <c r="H429" s="80">
        <v>21</v>
      </c>
      <c r="I429" s="80"/>
      <c r="J429" s="223"/>
      <c r="K429" s="116"/>
      <c r="L429" s="235"/>
      <c r="M429" s="134"/>
      <c r="N429" s="236"/>
      <c r="O429" s="90">
        <f>IF(H429=0,"",H429/G428)</f>
        <v>1.05</v>
      </c>
      <c r="P429" s="284">
        <v>21</v>
      </c>
      <c r="Q429" s="241">
        <f t="shared" si="46"/>
        <v>1</v>
      </c>
      <c r="R429" s="241">
        <f t="shared" si="47"/>
        <v>0</v>
      </c>
      <c r="AL429" s="3"/>
      <c r="AM429" s="3"/>
    </row>
    <row r="430" spans="1:39" ht="15.75" customHeight="1" x14ac:dyDescent="0.25">
      <c r="A430" s="79">
        <v>2301</v>
      </c>
      <c r="B430" s="80"/>
      <c r="C430" s="80"/>
      <c r="D430" s="80"/>
      <c r="E430" s="80"/>
      <c r="F430" s="80"/>
      <c r="G430" s="80"/>
      <c r="H430" s="80"/>
      <c r="I430" s="80">
        <v>18</v>
      </c>
      <c r="J430" s="223"/>
      <c r="K430" s="116">
        <v>16</v>
      </c>
      <c r="L430" s="235"/>
      <c r="M430" s="134"/>
      <c r="N430" s="236"/>
      <c r="O430" s="90">
        <f>IF(I430=0,"",I430/H429)</f>
        <v>0.8571428571428571</v>
      </c>
      <c r="P430" s="284">
        <v>20</v>
      </c>
      <c r="Q430" s="241">
        <f t="shared" si="46"/>
        <v>0.95238095238095233</v>
      </c>
      <c r="R430" s="241">
        <f t="shared" si="47"/>
        <v>4.7619047619047672E-2</v>
      </c>
      <c r="AL430" s="3"/>
      <c r="AM430" s="3"/>
    </row>
    <row r="431" spans="1:39" ht="15.75" customHeight="1" x14ac:dyDescent="0.25">
      <c r="A431" s="79">
        <v>2302</v>
      </c>
      <c r="B431" s="80"/>
      <c r="C431" s="80"/>
      <c r="D431" s="80"/>
      <c r="E431" s="80"/>
      <c r="F431" s="80"/>
      <c r="G431" s="80"/>
      <c r="H431" s="80"/>
      <c r="I431" s="80">
        <v>4</v>
      </c>
      <c r="J431" s="223"/>
      <c r="K431" s="116">
        <v>1</v>
      </c>
      <c r="L431" s="235"/>
      <c r="M431" s="134"/>
      <c r="N431" s="134"/>
      <c r="O431" s="246"/>
      <c r="P431" s="284">
        <v>4</v>
      </c>
      <c r="Q431" s="247"/>
      <c r="R431" s="246"/>
      <c r="AL431" s="3"/>
      <c r="AM431" s="3"/>
    </row>
    <row r="432" spans="1:39" ht="15.75" customHeight="1" x14ac:dyDescent="0.25">
      <c r="A432" s="79">
        <v>2401</v>
      </c>
      <c r="B432" s="80"/>
      <c r="C432" s="80"/>
      <c r="D432" s="80"/>
      <c r="E432" s="80"/>
      <c r="F432" s="80"/>
      <c r="G432" s="80"/>
      <c r="H432" s="80"/>
      <c r="I432" s="80">
        <v>3</v>
      </c>
      <c r="J432" s="223"/>
      <c r="K432" s="116"/>
      <c r="L432" s="235"/>
      <c r="M432" s="134"/>
      <c r="N432" s="134"/>
      <c r="O432" s="246"/>
      <c r="P432" s="284">
        <v>3</v>
      </c>
      <c r="Q432" s="247"/>
      <c r="R432" s="246"/>
      <c r="AL432" s="3"/>
      <c r="AM432" s="3"/>
    </row>
    <row r="433" spans="1:39" ht="15.75" customHeight="1" x14ac:dyDescent="0.25">
      <c r="A433" s="79">
        <v>2402</v>
      </c>
      <c r="B433" s="80"/>
      <c r="C433" s="80"/>
      <c r="D433" s="80"/>
      <c r="E433" s="80"/>
      <c r="F433" s="80"/>
      <c r="G433" s="80"/>
      <c r="H433" s="80"/>
      <c r="I433" s="80">
        <v>3</v>
      </c>
      <c r="J433" s="223"/>
      <c r="K433" s="116">
        <v>1</v>
      </c>
      <c r="L433" s="235"/>
      <c r="M433" s="134"/>
      <c r="N433" s="134"/>
      <c r="O433" s="246"/>
      <c r="P433" s="285">
        <v>3</v>
      </c>
      <c r="Q433" s="247"/>
      <c r="R433" s="246"/>
      <c r="AL433" s="3"/>
      <c r="AM433" s="3"/>
    </row>
    <row r="434" spans="1:39" ht="15.75" customHeight="1" x14ac:dyDescent="0.25">
      <c r="A434" s="79">
        <v>2501</v>
      </c>
      <c r="B434" s="80"/>
      <c r="C434" s="80"/>
      <c r="D434" s="80"/>
      <c r="E434" s="80"/>
      <c r="F434" s="80"/>
      <c r="G434" s="80"/>
      <c r="H434" s="80"/>
      <c r="I434" s="80">
        <v>1</v>
      </c>
      <c r="J434" s="223"/>
      <c r="K434" s="116">
        <v>1</v>
      </c>
      <c r="L434" s="235"/>
      <c r="M434" s="134"/>
      <c r="N434" s="134"/>
      <c r="O434" s="246"/>
      <c r="P434" s="285">
        <v>1</v>
      </c>
      <c r="Q434" s="247"/>
      <c r="R434" s="246"/>
      <c r="AL434" s="3"/>
      <c r="AM434" s="3"/>
    </row>
    <row r="435" spans="1:39" ht="15.75" customHeight="1" x14ac:dyDescent="0.25">
      <c r="A435" s="79">
        <v>2502</v>
      </c>
      <c r="B435" s="80"/>
      <c r="C435" s="80"/>
      <c r="D435" s="80"/>
      <c r="E435" s="80"/>
      <c r="F435" s="80"/>
      <c r="G435" s="80"/>
      <c r="H435" s="80"/>
      <c r="I435" s="80"/>
      <c r="J435" s="223"/>
      <c r="K435" s="116"/>
      <c r="L435" s="235"/>
      <c r="M435" s="134"/>
      <c r="N435" s="134"/>
      <c r="O435" s="246"/>
      <c r="P435" s="285"/>
      <c r="Q435" s="247"/>
      <c r="R435" s="246"/>
      <c r="AL435" s="3"/>
      <c r="AM435" s="3"/>
    </row>
    <row r="436" spans="1:39" ht="15.75" customHeight="1" x14ac:dyDescent="0.25">
      <c r="A436" s="79">
        <v>2601</v>
      </c>
      <c r="B436" s="80"/>
      <c r="C436" s="80"/>
      <c r="D436" s="80"/>
      <c r="E436" s="80"/>
      <c r="F436" s="80"/>
      <c r="G436" s="80"/>
      <c r="H436" s="80"/>
      <c r="I436" s="80"/>
      <c r="J436" s="223"/>
      <c r="K436" s="116"/>
      <c r="L436" s="235"/>
      <c r="M436" s="134"/>
      <c r="N436" s="237"/>
      <c r="O436" s="134"/>
      <c r="P436" s="237"/>
      <c r="Q436" s="256"/>
      <c r="R436" s="246"/>
      <c r="AL436" s="3"/>
      <c r="AM436" s="3"/>
    </row>
    <row r="437" spans="1:39" ht="15.75" customHeight="1" x14ac:dyDescent="0.25">
      <c r="A437" s="79">
        <v>2602</v>
      </c>
      <c r="B437" s="80"/>
      <c r="C437" s="80"/>
      <c r="D437" s="80"/>
      <c r="E437" s="80"/>
      <c r="F437" s="80"/>
      <c r="G437" s="80"/>
      <c r="H437" s="80"/>
      <c r="I437" s="80"/>
      <c r="J437" s="223"/>
      <c r="K437" s="116"/>
      <c r="L437" s="235"/>
      <c r="M437" s="134"/>
      <c r="N437" s="237"/>
      <c r="O437" s="228" t="s">
        <v>80</v>
      </c>
      <c r="P437" s="102">
        <v>14</v>
      </c>
      <c r="Q437" s="103">
        <f>K440</f>
        <v>19</v>
      </c>
      <c r="R437" s="230" t="s">
        <v>10</v>
      </c>
      <c r="AL437" s="3"/>
      <c r="AM437" s="3"/>
    </row>
    <row r="438" spans="1:39" ht="15.75" customHeight="1" x14ac:dyDescent="0.25">
      <c r="A438" s="79">
        <v>2701</v>
      </c>
      <c r="B438" s="80"/>
      <c r="C438" s="80"/>
      <c r="D438" s="80"/>
      <c r="E438" s="80"/>
      <c r="F438" s="80"/>
      <c r="G438" s="80"/>
      <c r="H438" s="80"/>
      <c r="I438" s="80"/>
      <c r="J438" s="223"/>
      <c r="K438" s="116"/>
      <c r="L438" s="235"/>
      <c r="M438" s="134"/>
      <c r="N438" s="237"/>
      <c r="O438" s="229" t="s">
        <v>81</v>
      </c>
      <c r="P438" s="104">
        <f>IF(P437/B423=0,"",P437/B423)</f>
        <v>0.36842105263157893</v>
      </c>
      <c r="Q438" s="105">
        <f>IF(P437/Q437=0,"",P437/Q437)</f>
        <v>0.73684210526315785</v>
      </c>
      <c r="R438" s="231" t="s">
        <v>82</v>
      </c>
      <c r="AL438" s="3"/>
      <c r="AM438" s="3"/>
    </row>
    <row r="439" spans="1:39" ht="15.75" customHeight="1" x14ac:dyDescent="0.25">
      <c r="A439" s="79">
        <v>2702</v>
      </c>
      <c r="B439" s="80"/>
      <c r="C439" s="80"/>
      <c r="D439" s="80"/>
      <c r="E439" s="80"/>
      <c r="F439" s="80"/>
      <c r="G439" s="80"/>
      <c r="H439" s="80"/>
      <c r="I439" s="80"/>
      <c r="J439" s="223"/>
      <c r="K439" s="116"/>
      <c r="L439" s="238"/>
      <c r="M439" s="239"/>
      <c r="N439" s="240"/>
      <c r="O439" s="109"/>
      <c r="P439" s="110"/>
      <c r="Q439" s="110"/>
      <c r="R439" s="111"/>
      <c r="AL439" s="3"/>
      <c r="AM439" s="3"/>
    </row>
    <row r="440" spans="1:39" ht="18" customHeight="1" x14ac:dyDescent="0.25">
      <c r="A440" s="33"/>
      <c r="B440" s="327" t="s">
        <v>108</v>
      </c>
      <c r="C440" s="327"/>
      <c r="D440" s="327"/>
      <c r="E440" s="327"/>
      <c r="F440" s="327"/>
      <c r="G440" s="327"/>
      <c r="H440" s="327"/>
      <c r="I440" s="327"/>
      <c r="J440" s="327"/>
      <c r="K440" s="112">
        <f>SUM(K430:K436)</f>
        <v>19</v>
      </c>
      <c r="L440" s="113">
        <f>IF(K430=0,"",K430/B423)</f>
        <v>0.42105263157894735</v>
      </c>
      <c r="M440" s="113">
        <f>IF(K440=0,"",K440/B423)</f>
        <v>0.5</v>
      </c>
      <c r="N440" s="113">
        <f>M440-L440</f>
        <v>7.8947368421052655E-2</v>
      </c>
      <c r="O440" s="5"/>
      <c r="P440" s="25"/>
      <c r="Q440" s="24"/>
      <c r="R440" s="5"/>
      <c r="AL440" s="3"/>
      <c r="AM440" s="3"/>
    </row>
    <row r="441" spans="1:39" ht="12.75" customHeight="1" x14ac:dyDescent="0.2">
      <c r="L441" s="5"/>
      <c r="M441" s="5"/>
      <c r="O441" s="5"/>
      <c r="P441" s="6"/>
      <c r="Q441" s="6"/>
      <c r="R441" s="5"/>
      <c r="AL441" s="3"/>
      <c r="AM441" s="3"/>
    </row>
    <row r="442" spans="1:39" ht="12.75" customHeight="1" x14ac:dyDescent="0.2">
      <c r="L442" s="5"/>
      <c r="M442" s="5"/>
      <c r="O442" s="5"/>
      <c r="P442" s="6"/>
      <c r="Q442" s="6"/>
      <c r="R442" s="5"/>
      <c r="AL442" s="3"/>
      <c r="AM442" s="3"/>
    </row>
    <row r="443" spans="1:39" ht="26.25" customHeight="1" x14ac:dyDescent="0.4">
      <c r="A443" s="224"/>
      <c r="B443" s="318" t="s">
        <v>96</v>
      </c>
      <c r="C443" s="318"/>
      <c r="D443" s="318"/>
      <c r="E443" s="318"/>
      <c r="F443" s="318"/>
      <c r="G443" s="318"/>
      <c r="H443" s="318"/>
      <c r="I443" s="318"/>
      <c r="J443" s="318"/>
      <c r="K443" s="201" t="s">
        <v>118</v>
      </c>
      <c r="L443" s="5"/>
      <c r="M443" s="5"/>
      <c r="N443" s="25"/>
      <c r="O443" s="5"/>
      <c r="P443" s="25"/>
      <c r="Q443" s="25"/>
      <c r="R443" s="25"/>
      <c r="AL443" s="3"/>
      <c r="AM443" s="3"/>
    </row>
    <row r="444" spans="1:39" ht="20.25" customHeight="1" x14ac:dyDescent="0.2">
      <c r="A444" s="330" t="s">
        <v>9</v>
      </c>
      <c r="B444" s="311" t="s">
        <v>97</v>
      </c>
      <c r="C444" s="312"/>
      <c r="D444" s="312"/>
      <c r="E444" s="312"/>
      <c r="F444" s="312"/>
      <c r="G444" s="312"/>
      <c r="H444" s="312"/>
      <c r="I444" s="312"/>
      <c r="J444" s="313"/>
      <c r="K444" s="314" t="s">
        <v>10</v>
      </c>
      <c r="L444" s="307" t="s">
        <v>2</v>
      </c>
      <c r="M444" s="307" t="s">
        <v>3</v>
      </c>
      <c r="N444" s="307" t="s">
        <v>4</v>
      </c>
      <c r="O444" s="307" t="s">
        <v>5</v>
      </c>
      <c r="P444" s="307" t="s">
        <v>6</v>
      </c>
      <c r="Q444" s="307" t="s">
        <v>7</v>
      </c>
      <c r="R444" s="307" t="s">
        <v>8</v>
      </c>
      <c r="AL444" s="3"/>
      <c r="AM444" s="3"/>
    </row>
    <row r="445" spans="1:39" ht="15.75" customHeight="1" x14ac:dyDescent="0.25">
      <c r="A445" s="308"/>
      <c r="B445" s="79" t="s">
        <v>98</v>
      </c>
      <c r="C445" s="79" t="s">
        <v>99</v>
      </c>
      <c r="D445" s="79" t="s">
        <v>100</v>
      </c>
      <c r="E445" s="79" t="s">
        <v>101</v>
      </c>
      <c r="F445" s="79" t="s">
        <v>102</v>
      </c>
      <c r="G445" s="79" t="s">
        <v>103</v>
      </c>
      <c r="H445" s="79" t="s">
        <v>104</v>
      </c>
      <c r="I445" s="79" t="s">
        <v>105</v>
      </c>
      <c r="J445" s="221" t="s">
        <v>106</v>
      </c>
      <c r="K445" s="315"/>
      <c r="L445" s="308"/>
      <c r="M445" s="308"/>
      <c r="N445" s="308"/>
      <c r="O445" s="308"/>
      <c r="P445" s="308"/>
      <c r="Q445" s="308"/>
      <c r="R445" s="308"/>
      <c r="AL445" s="3"/>
      <c r="AM445" s="3"/>
    </row>
    <row r="446" spans="1:39" ht="15.75" customHeight="1" x14ac:dyDescent="0.25">
      <c r="A446" s="79">
        <v>2002</v>
      </c>
      <c r="B446" s="80">
        <v>21</v>
      </c>
      <c r="C446" s="80"/>
      <c r="D446" s="80"/>
      <c r="E446" s="80"/>
      <c r="F446" s="80"/>
      <c r="G446" s="80"/>
      <c r="H446" s="80"/>
      <c r="I446" s="80"/>
      <c r="J446" s="223"/>
      <c r="K446" s="116"/>
      <c r="L446" s="232"/>
      <c r="M446" s="233"/>
      <c r="N446" s="234"/>
      <c r="O446" s="242"/>
      <c r="P446" s="283">
        <f>B446</f>
        <v>21</v>
      </c>
      <c r="Q446" s="243"/>
      <c r="R446" s="242"/>
      <c r="AL446" s="3"/>
      <c r="AM446" s="3"/>
    </row>
    <row r="447" spans="1:39" ht="15.75" customHeight="1" x14ac:dyDescent="0.25">
      <c r="A447" s="79">
        <v>2101</v>
      </c>
      <c r="B447" s="80"/>
      <c r="C447" s="80">
        <v>16</v>
      </c>
      <c r="D447" s="80"/>
      <c r="E447" s="80"/>
      <c r="F447" s="80"/>
      <c r="G447" s="80"/>
      <c r="H447" s="80"/>
      <c r="I447" s="80"/>
      <c r="J447" s="223"/>
      <c r="K447" s="116"/>
      <c r="L447" s="235"/>
      <c r="M447" s="134"/>
      <c r="N447" s="236"/>
      <c r="O447" s="90">
        <f>IF(C447=0,"",C447/B446)</f>
        <v>0.76190476190476186</v>
      </c>
      <c r="P447" s="284">
        <v>16</v>
      </c>
      <c r="Q447" s="241">
        <f t="shared" ref="Q447:Q453" si="48">IF(P447=0,"",P447/P446)</f>
        <v>0.76190476190476186</v>
      </c>
      <c r="R447" s="241">
        <f t="shared" ref="R447:R453" si="49">IF(P447=0,"",100%-Q447)</f>
        <v>0.23809523809523814</v>
      </c>
      <c r="AL447" s="3"/>
      <c r="AM447" s="3"/>
    </row>
    <row r="448" spans="1:39" ht="15.75" customHeight="1" x14ac:dyDescent="0.25">
      <c r="A448" s="79">
        <v>2102</v>
      </c>
      <c r="B448" s="80"/>
      <c r="C448" s="80"/>
      <c r="D448" s="80">
        <v>12</v>
      </c>
      <c r="E448" s="80"/>
      <c r="F448" s="80"/>
      <c r="G448" s="80"/>
      <c r="H448" s="80"/>
      <c r="I448" s="80"/>
      <c r="J448" s="223"/>
      <c r="K448" s="116"/>
      <c r="L448" s="235"/>
      <c r="M448" s="134"/>
      <c r="N448" s="236"/>
      <c r="O448" s="90">
        <f>IF(D448=0,"",D448/C447)</f>
        <v>0.75</v>
      </c>
      <c r="P448" s="284">
        <v>12</v>
      </c>
      <c r="Q448" s="241">
        <f t="shared" si="48"/>
        <v>0.75</v>
      </c>
      <c r="R448" s="241">
        <f t="shared" si="49"/>
        <v>0.25</v>
      </c>
      <c r="S448" s="93">
        <f>P448/P446</f>
        <v>0.5714285714285714</v>
      </c>
      <c r="AL448" s="3"/>
      <c r="AM448" s="3"/>
    </row>
    <row r="449" spans="1:39" ht="15.75" customHeight="1" x14ac:dyDescent="0.25">
      <c r="A449" s="79">
        <v>2201</v>
      </c>
      <c r="B449" s="80"/>
      <c r="C449" s="80"/>
      <c r="D449" s="80"/>
      <c r="E449" s="80">
        <v>11</v>
      </c>
      <c r="F449" s="80"/>
      <c r="G449" s="80"/>
      <c r="H449" s="80"/>
      <c r="I449" s="80"/>
      <c r="J449" s="223"/>
      <c r="K449" s="116"/>
      <c r="L449" s="235"/>
      <c r="M449" s="134"/>
      <c r="N449" s="236"/>
      <c r="O449" s="90">
        <f>IF(E449=0,"",E449/D448)</f>
        <v>0.91666666666666663</v>
      </c>
      <c r="P449" s="284">
        <v>11</v>
      </c>
      <c r="Q449" s="241">
        <f t="shared" si="48"/>
        <v>0.91666666666666663</v>
      </c>
      <c r="R449" s="241">
        <f t="shared" si="49"/>
        <v>8.333333333333337E-2</v>
      </c>
      <c r="AL449" s="3"/>
      <c r="AM449" s="3"/>
    </row>
    <row r="450" spans="1:39" ht="15.75" customHeight="1" x14ac:dyDescent="0.25">
      <c r="A450" s="79">
        <v>2202</v>
      </c>
      <c r="B450" s="80"/>
      <c r="C450" s="80"/>
      <c r="D450" s="80"/>
      <c r="E450" s="80"/>
      <c r="F450" s="80">
        <v>10</v>
      </c>
      <c r="G450" s="80"/>
      <c r="H450" s="80"/>
      <c r="I450" s="80"/>
      <c r="J450" s="223"/>
      <c r="K450" s="116"/>
      <c r="L450" s="235"/>
      <c r="M450" s="134"/>
      <c r="N450" s="236"/>
      <c r="O450" s="90">
        <f>IF(F450=0,"",F450/E449)</f>
        <v>0.90909090909090906</v>
      </c>
      <c r="P450" s="284">
        <v>11</v>
      </c>
      <c r="Q450" s="241">
        <f t="shared" si="48"/>
        <v>1</v>
      </c>
      <c r="R450" s="241">
        <f t="shared" si="49"/>
        <v>0</v>
      </c>
      <c r="AL450" s="3"/>
      <c r="AM450" s="3"/>
    </row>
    <row r="451" spans="1:39" ht="15.75" customHeight="1" x14ac:dyDescent="0.25">
      <c r="A451" s="79">
        <v>2301</v>
      </c>
      <c r="B451" s="80"/>
      <c r="C451" s="80"/>
      <c r="D451" s="80"/>
      <c r="E451" s="80"/>
      <c r="F451" s="80"/>
      <c r="G451" s="80">
        <v>9</v>
      </c>
      <c r="H451" s="80"/>
      <c r="I451" s="80"/>
      <c r="J451" s="223"/>
      <c r="K451" s="116"/>
      <c r="L451" s="235"/>
      <c r="M451" s="134"/>
      <c r="N451" s="236"/>
      <c r="O451" s="90">
        <f>IF(G451=0,"",G451/F450)</f>
        <v>0.9</v>
      </c>
      <c r="P451" s="284">
        <v>10</v>
      </c>
      <c r="Q451" s="241">
        <f t="shared" si="48"/>
        <v>0.90909090909090906</v>
      </c>
      <c r="R451" s="241">
        <f t="shared" si="49"/>
        <v>9.0909090909090939E-2</v>
      </c>
      <c r="AL451" s="3"/>
      <c r="AM451" s="3"/>
    </row>
    <row r="452" spans="1:39" ht="15.75" customHeight="1" x14ac:dyDescent="0.25">
      <c r="A452" s="79">
        <v>2302</v>
      </c>
      <c r="B452" s="80"/>
      <c r="C452" s="80"/>
      <c r="D452" s="80"/>
      <c r="E452" s="80"/>
      <c r="F452" s="80"/>
      <c r="G452" s="80"/>
      <c r="H452" s="80">
        <v>9</v>
      </c>
      <c r="I452" s="80"/>
      <c r="J452" s="223"/>
      <c r="K452" s="116"/>
      <c r="L452" s="235"/>
      <c r="M452" s="134"/>
      <c r="N452" s="236"/>
      <c r="O452" s="90">
        <f>IF(H452=0,"",H452/G451)</f>
        <v>1</v>
      </c>
      <c r="P452" s="284">
        <v>10</v>
      </c>
      <c r="Q452" s="241">
        <f t="shared" si="48"/>
        <v>1</v>
      </c>
      <c r="R452" s="241">
        <f t="shared" si="49"/>
        <v>0</v>
      </c>
      <c r="AL452" s="3"/>
      <c r="AM452" s="3"/>
    </row>
    <row r="453" spans="1:39" ht="15.75" customHeight="1" x14ac:dyDescent="0.25">
      <c r="A453" s="79">
        <v>2401</v>
      </c>
      <c r="B453" s="80"/>
      <c r="C453" s="80"/>
      <c r="D453" s="80"/>
      <c r="E453" s="80"/>
      <c r="F453" s="80"/>
      <c r="G453" s="80"/>
      <c r="H453" s="80"/>
      <c r="I453" s="80">
        <v>8</v>
      </c>
      <c r="J453" s="223"/>
      <c r="K453" s="116">
        <v>6</v>
      </c>
      <c r="L453" s="235"/>
      <c r="M453" s="134"/>
      <c r="N453" s="236"/>
      <c r="O453" s="90">
        <f>IF(I453=0,"",I453/H452)</f>
        <v>0.88888888888888884</v>
      </c>
      <c r="P453" s="284">
        <v>10</v>
      </c>
      <c r="Q453" s="241">
        <f t="shared" si="48"/>
        <v>1</v>
      </c>
      <c r="R453" s="241">
        <f t="shared" si="49"/>
        <v>0</v>
      </c>
      <c r="AL453" s="3"/>
      <c r="AM453" s="3"/>
    </row>
    <row r="454" spans="1:39" ht="15.75" customHeight="1" x14ac:dyDescent="0.25">
      <c r="A454" s="79">
        <v>2402</v>
      </c>
      <c r="B454" s="80"/>
      <c r="C454" s="80"/>
      <c r="D454" s="80"/>
      <c r="E454" s="80"/>
      <c r="F454" s="80"/>
      <c r="G454" s="80"/>
      <c r="H454" s="80"/>
      <c r="I454" s="80">
        <v>1</v>
      </c>
      <c r="J454" s="223"/>
      <c r="K454" s="116"/>
      <c r="L454" s="235"/>
      <c r="M454" s="134"/>
      <c r="N454" s="134"/>
      <c r="O454" s="246"/>
      <c r="P454" s="284">
        <v>3</v>
      </c>
      <c r="Q454" s="247"/>
      <c r="R454" s="246"/>
      <c r="AL454" s="3"/>
      <c r="AM454" s="3"/>
    </row>
    <row r="455" spans="1:39" ht="15.75" customHeight="1" x14ac:dyDescent="0.25">
      <c r="A455" s="79">
        <v>2501</v>
      </c>
      <c r="B455" s="80"/>
      <c r="C455" s="80"/>
      <c r="D455" s="80"/>
      <c r="E455" s="80"/>
      <c r="F455" s="80"/>
      <c r="G455" s="80"/>
      <c r="H455" s="80"/>
      <c r="I455" s="80">
        <v>3</v>
      </c>
      <c r="J455" s="223"/>
      <c r="K455" s="116">
        <v>2</v>
      </c>
      <c r="L455" s="235"/>
      <c r="M455" s="134"/>
      <c r="N455" s="134"/>
      <c r="O455" s="246"/>
      <c r="P455" s="284">
        <v>3</v>
      </c>
      <c r="Q455" s="247"/>
      <c r="R455" s="246"/>
      <c r="AL455" s="3"/>
      <c r="AM455" s="3"/>
    </row>
    <row r="456" spans="1:39" ht="15.75" customHeight="1" x14ac:dyDescent="0.25">
      <c r="A456" s="79">
        <v>2502</v>
      </c>
      <c r="B456" s="80"/>
      <c r="C456" s="80"/>
      <c r="D456" s="80"/>
      <c r="E456" s="80"/>
      <c r="F456" s="80"/>
      <c r="G456" s="80"/>
      <c r="H456" s="80"/>
      <c r="I456" s="80">
        <v>1</v>
      </c>
      <c r="J456" s="223"/>
      <c r="K456" s="116">
        <v>1</v>
      </c>
      <c r="L456" s="235"/>
      <c r="M456" s="134"/>
      <c r="N456" s="237"/>
      <c r="O456" s="246"/>
      <c r="P456" s="285">
        <v>1</v>
      </c>
      <c r="Q456" s="247"/>
      <c r="R456" s="246"/>
      <c r="AL456" s="3"/>
      <c r="AM456" s="3"/>
    </row>
    <row r="457" spans="1:39" ht="15.75" customHeight="1" x14ac:dyDescent="0.25">
      <c r="A457" s="79">
        <v>2601</v>
      </c>
      <c r="B457" s="80"/>
      <c r="C457" s="80"/>
      <c r="D457" s="80"/>
      <c r="E457" s="80"/>
      <c r="F457" s="80"/>
      <c r="G457" s="80"/>
      <c r="H457" s="80"/>
      <c r="I457" s="80"/>
      <c r="J457" s="223"/>
      <c r="K457" s="116"/>
      <c r="L457" s="235"/>
      <c r="M457" s="134"/>
      <c r="N457" s="237"/>
      <c r="O457" s="246"/>
      <c r="P457" s="285"/>
      <c r="Q457" s="247"/>
      <c r="R457" s="246"/>
      <c r="AL457" s="3"/>
      <c r="AM457" s="3"/>
    </row>
    <row r="458" spans="1:39" ht="15.75" customHeight="1" x14ac:dyDescent="0.25">
      <c r="A458" s="79">
        <v>2602</v>
      </c>
      <c r="B458" s="80"/>
      <c r="C458" s="80"/>
      <c r="D458" s="80"/>
      <c r="E458" s="80"/>
      <c r="F458" s="80"/>
      <c r="G458" s="80"/>
      <c r="H458" s="80"/>
      <c r="I458" s="80"/>
      <c r="J458" s="223"/>
      <c r="K458" s="116"/>
      <c r="L458" s="235"/>
      <c r="M458" s="134"/>
      <c r="N458" s="237"/>
      <c r="O458" s="246"/>
      <c r="P458" s="285"/>
      <c r="Q458" s="247"/>
      <c r="R458" s="246"/>
      <c r="AL458" s="3"/>
      <c r="AM458" s="3"/>
    </row>
    <row r="459" spans="1:39" ht="15.75" customHeight="1" x14ac:dyDescent="0.25">
      <c r="A459" s="79">
        <v>2701</v>
      </c>
      <c r="B459" s="80"/>
      <c r="C459" s="80"/>
      <c r="D459" s="80"/>
      <c r="E459" s="80"/>
      <c r="F459" s="80"/>
      <c r="G459" s="80"/>
      <c r="H459" s="80"/>
      <c r="I459" s="80"/>
      <c r="J459" s="223"/>
      <c r="K459" s="116"/>
      <c r="L459" s="235"/>
      <c r="M459" s="134"/>
      <c r="N459" s="237"/>
      <c r="O459" s="134"/>
      <c r="P459" s="237"/>
      <c r="Q459" s="256"/>
      <c r="R459" s="246"/>
      <c r="AL459" s="3"/>
      <c r="AM459" s="3"/>
    </row>
    <row r="460" spans="1:39" ht="15.75" customHeight="1" x14ac:dyDescent="0.25">
      <c r="A460" s="79">
        <v>2702</v>
      </c>
      <c r="B460" s="80"/>
      <c r="C460" s="80"/>
      <c r="D460" s="80"/>
      <c r="E460" s="80"/>
      <c r="F460" s="80"/>
      <c r="G460" s="80"/>
      <c r="H460" s="80"/>
      <c r="I460" s="80"/>
      <c r="J460" s="223"/>
      <c r="K460" s="116"/>
      <c r="L460" s="235"/>
      <c r="M460" s="134"/>
      <c r="N460" s="237"/>
      <c r="O460" s="228" t="s">
        <v>80</v>
      </c>
      <c r="P460" s="102">
        <v>2</v>
      </c>
      <c r="Q460" s="103">
        <f>IF(SUM(K452:K456)=0,"",SUM(K452:K456))</f>
        <v>9</v>
      </c>
      <c r="R460" s="230" t="s">
        <v>10</v>
      </c>
      <c r="AL460" s="3"/>
      <c r="AM460" s="3"/>
    </row>
    <row r="461" spans="1:39" ht="15.75" customHeight="1" x14ac:dyDescent="0.25">
      <c r="A461" s="79">
        <v>2801</v>
      </c>
      <c r="B461" s="80"/>
      <c r="C461" s="80"/>
      <c r="D461" s="80"/>
      <c r="E461" s="80"/>
      <c r="F461" s="80"/>
      <c r="G461" s="80"/>
      <c r="H461" s="80"/>
      <c r="I461" s="80"/>
      <c r="J461" s="223"/>
      <c r="K461" s="116"/>
      <c r="L461" s="235"/>
      <c r="M461" s="134"/>
      <c r="N461" s="237"/>
      <c r="O461" s="229" t="s">
        <v>81</v>
      </c>
      <c r="P461" s="104">
        <f>IF(P460/B446=0,"",P460/B446)</f>
        <v>9.5238095238095233E-2</v>
      </c>
      <c r="Q461" s="105">
        <f>IF(P460/Q460=0,"",P460/Q460)</f>
        <v>0.22222222222222221</v>
      </c>
      <c r="R461" s="231" t="s">
        <v>82</v>
      </c>
      <c r="AL461" s="3"/>
      <c r="AM461" s="3"/>
    </row>
    <row r="462" spans="1:39" ht="15.75" customHeight="1" x14ac:dyDescent="0.25">
      <c r="A462" s="79">
        <v>2802</v>
      </c>
      <c r="B462" s="80"/>
      <c r="C462" s="80"/>
      <c r="D462" s="80"/>
      <c r="E462" s="80"/>
      <c r="F462" s="80"/>
      <c r="G462" s="80"/>
      <c r="H462" s="80"/>
      <c r="I462" s="80"/>
      <c r="J462" s="223"/>
      <c r="K462" s="116"/>
      <c r="L462" s="238"/>
      <c r="M462" s="239"/>
      <c r="N462" s="240"/>
      <c r="O462" s="109"/>
      <c r="P462" s="110"/>
      <c r="Q462" s="110"/>
      <c r="R462" s="111"/>
      <c r="AL462" s="3"/>
      <c r="AM462" s="3"/>
    </row>
    <row r="463" spans="1:39" ht="18" customHeight="1" x14ac:dyDescent="0.25">
      <c r="A463" s="33"/>
      <c r="B463" s="327" t="s">
        <v>108</v>
      </c>
      <c r="C463" s="327"/>
      <c r="D463" s="327"/>
      <c r="E463" s="327"/>
      <c r="F463" s="327"/>
      <c r="G463" s="327"/>
      <c r="H463" s="327"/>
      <c r="I463" s="327"/>
      <c r="J463" s="327"/>
      <c r="K463" s="112">
        <f>SUM(K453:K459)</f>
        <v>9</v>
      </c>
      <c r="L463" s="113">
        <f>IF(K453=0,"",K453/B446)</f>
        <v>0.2857142857142857</v>
      </c>
      <c r="M463" s="113">
        <f>IF(K463=0,"",K463/B446)</f>
        <v>0.42857142857142855</v>
      </c>
      <c r="N463" s="113">
        <f>M463-L463</f>
        <v>0.14285714285714285</v>
      </c>
      <c r="O463" s="5"/>
      <c r="P463" s="25"/>
      <c r="Q463" s="24"/>
      <c r="R463" s="5"/>
      <c r="AL463" s="3"/>
      <c r="AM463" s="3"/>
    </row>
    <row r="464" spans="1:39" ht="12.75" customHeight="1" x14ac:dyDescent="0.2">
      <c r="L464" s="5"/>
      <c r="M464" s="5"/>
      <c r="O464" s="5"/>
      <c r="P464" s="6"/>
      <c r="Q464" s="6"/>
      <c r="R464" s="5"/>
      <c r="AL464" s="3"/>
      <c r="AM464" s="3"/>
    </row>
    <row r="465" spans="1:39" ht="12.75" customHeight="1" x14ac:dyDescent="0.2">
      <c r="L465" s="5"/>
      <c r="M465" s="5"/>
      <c r="O465" s="5"/>
      <c r="P465" s="6"/>
      <c r="Q465" s="6"/>
      <c r="R465" s="5"/>
      <c r="AL465" s="3"/>
      <c r="AM465" s="3"/>
    </row>
    <row r="466" spans="1:39" ht="26.25" customHeight="1" x14ac:dyDescent="0.4">
      <c r="A466" s="224"/>
      <c r="B466" s="318" t="s">
        <v>96</v>
      </c>
      <c r="C466" s="318"/>
      <c r="D466" s="318"/>
      <c r="E466" s="318"/>
      <c r="F466" s="318"/>
      <c r="G466" s="318"/>
      <c r="H466" s="318"/>
      <c r="I466" s="318"/>
      <c r="J466" s="318"/>
      <c r="K466" s="201" t="s">
        <v>120</v>
      </c>
      <c r="L466" s="5"/>
      <c r="M466" s="5"/>
      <c r="N466" s="25"/>
      <c r="O466" s="5"/>
      <c r="P466" s="25"/>
      <c r="Q466" s="25"/>
      <c r="R466" s="25"/>
      <c r="AL466" s="3"/>
      <c r="AM466" s="3"/>
    </row>
    <row r="467" spans="1:39" ht="20.25" customHeight="1" x14ac:dyDescent="0.2">
      <c r="A467" s="330" t="s">
        <v>9</v>
      </c>
      <c r="B467" s="311" t="s">
        <v>97</v>
      </c>
      <c r="C467" s="312"/>
      <c r="D467" s="312"/>
      <c r="E467" s="312"/>
      <c r="F467" s="312"/>
      <c r="G467" s="312"/>
      <c r="H467" s="312"/>
      <c r="I467" s="312"/>
      <c r="J467" s="313"/>
      <c r="K467" s="314" t="s">
        <v>10</v>
      </c>
      <c r="L467" s="307" t="s">
        <v>2</v>
      </c>
      <c r="M467" s="307" t="s">
        <v>3</v>
      </c>
      <c r="N467" s="307" t="s">
        <v>4</v>
      </c>
      <c r="O467" s="307" t="s">
        <v>5</v>
      </c>
      <c r="P467" s="307" t="s">
        <v>6</v>
      </c>
      <c r="Q467" s="307" t="s">
        <v>7</v>
      </c>
      <c r="R467" s="307" t="s">
        <v>8</v>
      </c>
      <c r="AL467" s="3"/>
      <c r="AM467" s="3"/>
    </row>
    <row r="468" spans="1:39" ht="15.75" customHeight="1" x14ac:dyDescent="0.25">
      <c r="A468" s="308"/>
      <c r="B468" s="79" t="s">
        <v>98</v>
      </c>
      <c r="C468" s="79" t="s">
        <v>99</v>
      </c>
      <c r="D468" s="79" t="s">
        <v>100</v>
      </c>
      <c r="E468" s="79" t="s">
        <v>101</v>
      </c>
      <c r="F468" s="79" t="s">
        <v>102</v>
      </c>
      <c r="G468" s="79" t="s">
        <v>103</v>
      </c>
      <c r="H468" s="79" t="s">
        <v>104</v>
      </c>
      <c r="I468" s="79" t="s">
        <v>105</v>
      </c>
      <c r="J468" s="221" t="s">
        <v>106</v>
      </c>
      <c r="K468" s="315"/>
      <c r="L468" s="308"/>
      <c r="M468" s="308"/>
      <c r="N468" s="308"/>
      <c r="O468" s="308"/>
      <c r="P468" s="308"/>
      <c r="Q468" s="308"/>
      <c r="R468" s="308"/>
      <c r="AL468" s="3"/>
      <c r="AM468" s="3"/>
    </row>
    <row r="469" spans="1:39" ht="15.75" customHeight="1" x14ac:dyDescent="0.25">
      <c r="A469" s="79">
        <v>2102</v>
      </c>
      <c r="B469" s="80">
        <v>33</v>
      </c>
      <c r="C469" s="80"/>
      <c r="D469" s="80"/>
      <c r="E469" s="80"/>
      <c r="F469" s="80"/>
      <c r="G469" s="80"/>
      <c r="H469" s="80"/>
      <c r="I469" s="80"/>
      <c r="J469" s="223"/>
      <c r="K469" s="116"/>
      <c r="L469" s="232"/>
      <c r="M469" s="233"/>
      <c r="N469" s="234"/>
      <c r="O469" s="242"/>
      <c r="P469" s="283">
        <f>B469</f>
        <v>33</v>
      </c>
      <c r="Q469" s="243"/>
      <c r="R469" s="242"/>
      <c r="AL469" s="3"/>
      <c r="AM469" s="3"/>
    </row>
    <row r="470" spans="1:39" ht="15.75" customHeight="1" x14ac:dyDescent="0.25">
      <c r="A470" s="79">
        <v>2201</v>
      </c>
      <c r="B470" s="80"/>
      <c r="C470" s="80">
        <v>24</v>
      </c>
      <c r="D470" s="80"/>
      <c r="E470" s="80"/>
      <c r="F470" s="80"/>
      <c r="G470" s="80"/>
      <c r="H470" s="80"/>
      <c r="I470" s="80"/>
      <c r="J470" s="223"/>
      <c r="K470" s="116"/>
      <c r="L470" s="235"/>
      <c r="M470" s="134"/>
      <c r="N470" s="236"/>
      <c r="O470" s="90">
        <f>IF(C470=0,"",C470/B469)</f>
        <v>0.72727272727272729</v>
      </c>
      <c r="P470" s="284">
        <v>25</v>
      </c>
      <c r="Q470" s="241">
        <f t="shared" ref="Q470:Q476" si="50">IF(P470=0,"",P470/P469)</f>
        <v>0.75757575757575757</v>
      </c>
      <c r="R470" s="241">
        <f t="shared" ref="R470:R476" si="51">IF(P470=0,"",100%-Q470)</f>
        <v>0.24242424242424243</v>
      </c>
      <c r="AL470" s="3"/>
      <c r="AM470" s="3"/>
    </row>
    <row r="471" spans="1:39" ht="15.75" customHeight="1" x14ac:dyDescent="0.25">
      <c r="A471" s="79">
        <v>2202</v>
      </c>
      <c r="B471" s="80"/>
      <c r="C471" s="80"/>
      <c r="D471" s="80">
        <v>20</v>
      </c>
      <c r="E471" s="80"/>
      <c r="F471" s="80"/>
      <c r="G471" s="80"/>
      <c r="H471" s="80"/>
      <c r="I471" s="80"/>
      <c r="J471" s="223"/>
      <c r="K471" s="116"/>
      <c r="L471" s="235"/>
      <c r="M471" s="134"/>
      <c r="N471" s="236"/>
      <c r="O471" s="90">
        <f>IF(D471=0,"",D471/C470)</f>
        <v>0.83333333333333337</v>
      </c>
      <c r="P471" s="284">
        <v>22</v>
      </c>
      <c r="Q471" s="241">
        <f t="shared" si="50"/>
        <v>0.88</v>
      </c>
      <c r="R471" s="241">
        <f t="shared" si="51"/>
        <v>0.12</v>
      </c>
      <c r="S471" s="93">
        <f>P471/P469</f>
        <v>0.66666666666666663</v>
      </c>
      <c r="AL471" s="3"/>
      <c r="AM471" s="3"/>
    </row>
    <row r="472" spans="1:39" ht="15.75" customHeight="1" x14ac:dyDescent="0.25">
      <c r="A472" s="79">
        <v>2301</v>
      </c>
      <c r="B472" s="80"/>
      <c r="C472" s="80"/>
      <c r="D472" s="80"/>
      <c r="E472" s="80">
        <v>15</v>
      </c>
      <c r="F472" s="80"/>
      <c r="G472" s="80"/>
      <c r="H472" s="80"/>
      <c r="I472" s="80"/>
      <c r="J472" s="223"/>
      <c r="K472" s="116"/>
      <c r="L472" s="235"/>
      <c r="M472" s="134"/>
      <c r="N472" s="236"/>
      <c r="O472" s="90">
        <f>IF(E472=0,"",E472/D471)</f>
        <v>0.75</v>
      </c>
      <c r="P472" s="284">
        <v>18</v>
      </c>
      <c r="Q472" s="241">
        <f t="shared" si="50"/>
        <v>0.81818181818181823</v>
      </c>
      <c r="R472" s="241">
        <f t="shared" si="51"/>
        <v>0.18181818181818177</v>
      </c>
      <c r="AL472" s="3"/>
      <c r="AM472" s="3"/>
    </row>
    <row r="473" spans="1:39" ht="15.75" customHeight="1" x14ac:dyDescent="0.25">
      <c r="A473" s="79">
        <v>2302</v>
      </c>
      <c r="B473" s="80"/>
      <c r="C473" s="80"/>
      <c r="D473" s="80"/>
      <c r="E473" s="80"/>
      <c r="F473" s="80">
        <v>13</v>
      </c>
      <c r="G473" s="80"/>
      <c r="H473" s="80"/>
      <c r="I473" s="80"/>
      <c r="J473" s="223"/>
      <c r="K473" s="116"/>
      <c r="L473" s="235"/>
      <c r="M473" s="134"/>
      <c r="N473" s="236"/>
      <c r="O473" s="90">
        <f>IF(F473=0,"",F473/E472)</f>
        <v>0.8666666666666667</v>
      </c>
      <c r="P473" s="284">
        <v>18</v>
      </c>
      <c r="Q473" s="241">
        <f t="shared" si="50"/>
        <v>1</v>
      </c>
      <c r="R473" s="241">
        <f t="shared" si="51"/>
        <v>0</v>
      </c>
      <c r="AL473" s="3"/>
      <c r="AM473" s="3"/>
    </row>
    <row r="474" spans="1:39" ht="15.75" customHeight="1" x14ac:dyDescent="0.25">
      <c r="A474" s="79">
        <v>2401</v>
      </c>
      <c r="B474" s="80"/>
      <c r="C474" s="80"/>
      <c r="D474" s="80"/>
      <c r="E474" s="80"/>
      <c r="F474" s="80"/>
      <c r="G474" s="80">
        <v>13</v>
      </c>
      <c r="H474" s="80"/>
      <c r="I474" s="80"/>
      <c r="J474" s="223"/>
      <c r="K474" s="116"/>
      <c r="L474" s="235"/>
      <c r="M474" s="134"/>
      <c r="N474" s="236"/>
      <c r="O474" s="90">
        <f>IF(G474=0,"",G474/F473)</f>
        <v>1</v>
      </c>
      <c r="P474" s="284">
        <v>15</v>
      </c>
      <c r="Q474" s="241">
        <f t="shared" si="50"/>
        <v>0.83333333333333337</v>
      </c>
      <c r="R474" s="241">
        <f t="shared" si="51"/>
        <v>0.16666666666666663</v>
      </c>
      <c r="AL474" s="3"/>
      <c r="AM474" s="3"/>
    </row>
    <row r="475" spans="1:39" ht="15.75" customHeight="1" x14ac:dyDescent="0.25">
      <c r="A475" s="79">
        <v>2402</v>
      </c>
      <c r="B475" s="80"/>
      <c r="C475" s="80"/>
      <c r="D475" s="80"/>
      <c r="E475" s="80"/>
      <c r="F475" s="80"/>
      <c r="G475" s="80"/>
      <c r="H475" s="80">
        <v>13</v>
      </c>
      <c r="I475" s="80"/>
      <c r="J475" s="223"/>
      <c r="K475" s="116"/>
      <c r="L475" s="235"/>
      <c r="M475" s="134"/>
      <c r="N475" s="236"/>
      <c r="O475" s="90">
        <f>IF(H475=0,"",H475/G474)</f>
        <v>1</v>
      </c>
      <c r="P475" s="284">
        <v>14</v>
      </c>
      <c r="Q475" s="241">
        <f t="shared" si="50"/>
        <v>0.93333333333333335</v>
      </c>
      <c r="R475" s="241">
        <f t="shared" si="51"/>
        <v>6.6666666666666652E-2</v>
      </c>
      <c r="AL475" s="3"/>
      <c r="AM475" s="3"/>
    </row>
    <row r="476" spans="1:39" ht="15.75" customHeight="1" x14ac:dyDescent="0.25">
      <c r="A476" s="79">
        <v>2501</v>
      </c>
      <c r="B476" s="80"/>
      <c r="C476" s="80"/>
      <c r="D476" s="80"/>
      <c r="E476" s="80"/>
      <c r="F476" s="80"/>
      <c r="G476" s="80"/>
      <c r="H476" s="80"/>
      <c r="I476" s="80">
        <v>12</v>
      </c>
      <c r="J476" s="223"/>
      <c r="K476" s="116">
        <v>10</v>
      </c>
      <c r="L476" s="235"/>
      <c r="M476" s="134"/>
      <c r="N476" s="236"/>
      <c r="O476" s="90">
        <f>IF(I476=0,"",I476/H475)</f>
        <v>0.92307692307692313</v>
      </c>
      <c r="P476" s="284">
        <v>14</v>
      </c>
      <c r="Q476" s="241">
        <f t="shared" si="50"/>
        <v>1</v>
      </c>
      <c r="R476" s="241">
        <f t="shared" si="51"/>
        <v>0</v>
      </c>
      <c r="AL476" s="3"/>
      <c r="AM476" s="3"/>
    </row>
    <row r="477" spans="1:39" ht="15.75" customHeight="1" x14ac:dyDescent="0.25">
      <c r="A477" s="79">
        <v>2502</v>
      </c>
      <c r="B477" s="80"/>
      <c r="C477" s="80"/>
      <c r="D477" s="80"/>
      <c r="E477" s="80"/>
      <c r="F477" s="80"/>
      <c r="G477" s="80"/>
      <c r="H477" s="80"/>
      <c r="I477" s="80">
        <v>1</v>
      </c>
      <c r="J477" s="223"/>
      <c r="K477" s="116">
        <v>2</v>
      </c>
      <c r="L477" s="235"/>
      <c r="M477" s="134"/>
      <c r="N477" s="134"/>
      <c r="O477" s="246"/>
      <c r="P477" s="284">
        <v>3</v>
      </c>
      <c r="Q477" s="247"/>
      <c r="R477" s="246"/>
      <c r="AL477" s="3"/>
      <c r="AM477" s="3"/>
    </row>
    <row r="478" spans="1:39" ht="15.75" customHeight="1" x14ac:dyDescent="0.25">
      <c r="A478" s="79">
        <v>2601</v>
      </c>
      <c r="B478" s="80"/>
      <c r="C478" s="80"/>
      <c r="D478" s="80"/>
      <c r="E478" s="80"/>
      <c r="F478" s="80"/>
      <c r="G478" s="80"/>
      <c r="H478" s="80"/>
      <c r="I478" s="80"/>
      <c r="J478" s="223"/>
      <c r="K478" s="116"/>
      <c r="L478" s="235"/>
      <c r="M478" s="134"/>
      <c r="N478" s="134"/>
      <c r="O478" s="246"/>
      <c r="P478" s="284"/>
      <c r="Q478" s="247"/>
      <c r="R478" s="246"/>
      <c r="AL478" s="3"/>
      <c r="AM478" s="3"/>
    </row>
    <row r="479" spans="1:39" ht="15.75" customHeight="1" x14ac:dyDescent="0.25">
      <c r="A479" s="79">
        <v>2602</v>
      </c>
      <c r="B479" s="80"/>
      <c r="C479" s="80"/>
      <c r="D479" s="80"/>
      <c r="E479" s="80"/>
      <c r="F479" s="80"/>
      <c r="G479" s="80"/>
      <c r="H479" s="80"/>
      <c r="I479" s="80"/>
      <c r="J479" s="223"/>
      <c r="K479" s="116"/>
      <c r="L479" s="235"/>
      <c r="M479" s="134"/>
      <c r="N479" s="237"/>
      <c r="O479" s="246"/>
      <c r="P479" s="285"/>
      <c r="Q479" s="247"/>
      <c r="R479" s="246"/>
      <c r="AL479" s="3"/>
      <c r="AM479" s="3"/>
    </row>
    <row r="480" spans="1:39" ht="15.75" customHeight="1" x14ac:dyDescent="0.25">
      <c r="A480" s="79">
        <v>2701</v>
      </c>
      <c r="B480" s="80"/>
      <c r="C480" s="80"/>
      <c r="D480" s="80"/>
      <c r="E480" s="80"/>
      <c r="F480" s="80"/>
      <c r="G480" s="80"/>
      <c r="H480" s="80"/>
      <c r="I480" s="80"/>
      <c r="J480" s="223"/>
      <c r="K480" s="116"/>
      <c r="L480" s="235"/>
      <c r="M480" s="134"/>
      <c r="N480" s="237"/>
      <c r="O480" s="246"/>
      <c r="P480" s="285"/>
      <c r="Q480" s="247"/>
      <c r="R480" s="246"/>
      <c r="AL480" s="3"/>
      <c r="AM480" s="3"/>
    </row>
    <row r="481" spans="1:39" ht="15.75" customHeight="1" x14ac:dyDescent="0.25">
      <c r="A481" s="79">
        <v>2702</v>
      </c>
      <c r="B481" s="80"/>
      <c r="C481" s="80"/>
      <c r="D481" s="80"/>
      <c r="E481" s="80"/>
      <c r="F481" s="80"/>
      <c r="G481" s="80"/>
      <c r="H481" s="80"/>
      <c r="I481" s="80"/>
      <c r="J481" s="223"/>
      <c r="K481" s="116"/>
      <c r="L481" s="235"/>
      <c r="M481" s="134"/>
      <c r="N481" s="237"/>
      <c r="O481" s="246"/>
      <c r="P481" s="285"/>
      <c r="Q481" s="247"/>
      <c r="R481" s="246"/>
      <c r="AL481" s="3"/>
      <c r="AM481" s="3"/>
    </row>
    <row r="482" spans="1:39" ht="15.75" customHeight="1" x14ac:dyDescent="0.25">
      <c r="A482" s="79">
        <v>2801</v>
      </c>
      <c r="B482" s="80"/>
      <c r="C482" s="80"/>
      <c r="D482" s="80"/>
      <c r="E482" s="80"/>
      <c r="F482" s="80"/>
      <c r="G482" s="80"/>
      <c r="H482" s="80"/>
      <c r="I482" s="80"/>
      <c r="J482" s="223"/>
      <c r="K482" s="116"/>
      <c r="L482" s="235"/>
      <c r="M482" s="134"/>
      <c r="N482" s="237"/>
      <c r="O482" s="134"/>
      <c r="P482" s="237"/>
      <c r="Q482" s="256"/>
      <c r="R482" s="246"/>
      <c r="AL482" s="3"/>
      <c r="AM482" s="3"/>
    </row>
    <row r="483" spans="1:39" ht="15.75" customHeight="1" x14ac:dyDescent="0.25">
      <c r="A483" s="79">
        <v>2802</v>
      </c>
      <c r="B483" s="80"/>
      <c r="C483" s="80"/>
      <c r="D483" s="80"/>
      <c r="E483" s="80"/>
      <c r="F483" s="80"/>
      <c r="G483" s="80"/>
      <c r="H483" s="80"/>
      <c r="I483" s="80"/>
      <c r="J483" s="223"/>
      <c r="K483" s="116"/>
      <c r="L483" s="235"/>
      <c r="M483" s="134"/>
      <c r="N483" s="237"/>
      <c r="O483" s="228" t="s">
        <v>80</v>
      </c>
      <c r="P483" s="102"/>
      <c r="Q483" s="103">
        <f>IF(SUM(K475:K479)=0,"",SUM(K475:K479))</f>
        <v>12</v>
      </c>
      <c r="R483" s="230" t="s">
        <v>10</v>
      </c>
      <c r="AL483" s="3"/>
      <c r="AM483" s="3"/>
    </row>
    <row r="484" spans="1:39" ht="15.75" customHeight="1" x14ac:dyDescent="0.25">
      <c r="A484" s="79">
        <v>2901</v>
      </c>
      <c r="B484" s="80"/>
      <c r="C484" s="80"/>
      <c r="D484" s="80"/>
      <c r="E484" s="80"/>
      <c r="F484" s="80"/>
      <c r="G484" s="80"/>
      <c r="H484" s="80"/>
      <c r="I484" s="80"/>
      <c r="J484" s="223"/>
      <c r="K484" s="116"/>
      <c r="L484" s="235"/>
      <c r="M484" s="134"/>
      <c r="N484" s="237"/>
      <c r="O484" s="229" t="s">
        <v>81</v>
      </c>
      <c r="P484" s="104" t="e">
        <f>IF(P483/C469=0,"",P483/C469)</f>
        <v>#DIV/0!</v>
      </c>
      <c r="Q484" s="105" t="str">
        <f>IF(P483/Q483=0,"",P483/Q483)</f>
        <v/>
      </c>
      <c r="R484" s="231" t="s">
        <v>82</v>
      </c>
      <c r="AL484" s="3"/>
      <c r="AM484" s="3"/>
    </row>
    <row r="485" spans="1:39" ht="15.75" customHeight="1" x14ac:dyDescent="0.25">
      <c r="A485" s="79">
        <v>2902</v>
      </c>
      <c r="B485" s="80"/>
      <c r="C485" s="80"/>
      <c r="D485" s="80"/>
      <c r="E485" s="80"/>
      <c r="F485" s="80"/>
      <c r="G485" s="80"/>
      <c r="H485" s="80"/>
      <c r="I485" s="80"/>
      <c r="J485" s="223"/>
      <c r="K485" s="116"/>
      <c r="L485" s="238"/>
      <c r="M485" s="239"/>
      <c r="N485" s="240"/>
      <c r="O485" s="109"/>
      <c r="P485" s="110"/>
      <c r="Q485" s="110"/>
      <c r="R485" s="111"/>
      <c r="AL485" s="3"/>
      <c r="AM485" s="3"/>
    </row>
    <row r="486" spans="1:39" ht="18" customHeight="1" x14ac:dyDescent="0.25">
      <c r="A486" s="33"/>
      <c r="B486" s="327" t="s">
        <v>108</v>
      </c>
      <c r="C486" s="327"/>
      <c r="D486" s="327"/>
      <c r="E486" s="327"/>
      <c r="F486" s="327"/>
      <c r="G486" s="327"/>
      <c r="H486" s="327"/>
      <c r="I486" s="327"/>
      <c r="J486" s="327"/>
      <c r="K486" s="112">
        <f>SUM(K476:K482)</f>
        <v>12</v>
      </c>
      <c r="L486" s="113">
        <f>IF(K476=0,"",K476/B469)</f>
        <v>0.30303030303030304</v>
      </c>
      <c r="M486" s="113">
        <f>IF(K486=0,"",K486/B469)</f>
        <v>0.36363636363636365</v>
      </c>
      <c r="N486" s="113">
        <f>M486-L486</f>
        <v>6.0606060606060608E-2</v>
      </c>
      <c r="O486" s="5"/>
      <c r="P486" s="25"/>
      <c r="Q486" s="24"/>
      <c r="R486" s="5"/>
      <c r="AL486" s="3"/>
      <c r="AM486" s="3"/>
    </row>
    <row r="487" spans="1:39" ht="12.75" customHeight="1" x14ac:dyDescent="0.2">
      <c r="L487" s="5"/>
      <c r="M487" s="5"/>
      <c r="O487" s="5"/>
      <c r="P487" s="6"/>
      <c r="Q487" s="6"/>
      <c r="R487" s="5"/>
      <c r="AL487" s="3"/>
      <c r="AM487" s="3"/>
    </row>
    <row r="488" spans="1:39" ht="12.75" customHeight="1" x14ac:dyDescent="0.2">
      <c r="L488" s="5"/>
      <c r="M488" s="5"/>
      <c r="O488" s="5"/>
      <c r="P488" s="6"/>
      <c r="Q488" s="6"/>
      <c r="R488" s="5"/>
      <c r="AL488" s="3"/>
      <c r="AM488" s="3"/>
    </row>
    <row r="489" spans="1:39" ht="27" customHeight="1" x14ac:dyDescent="0.4">
      <c r="A489" s="224"/>
      <c r="B489" s="318" t="s">
        <v>96</v>
      </c>
      <c r="C489" s="318"/>
      <c r="D489" s="318"/>
      <c r="E489" s="318"/>
      <c r="F489" s="318"/>
      <c r="G489" s="318"/>
      <c r="H489" s="318"/>
      <c r="I489" s="318"/>
      <c r="J489" s="318"/>
      <c r="K489" s="201" t="s">
        <v>122</v>
      </c>
      <c r="L489" s="5"/>
      <c r="M489" s="5"/>
      <c r="N489" s="25"/>
      <c r="O489" s="5"/>
      <c r="P489" s="25"/>
      <c r="Q489" s="25"/>
      <c r="R489" s="25"/>
      <c r="AL489" s="3"/>
      <c r="AM489" s="3"/>
    </row>
    <row r="490" spans="1:39" ht="20.25" x14ac:dyDescent="0.2">
      <c r="A490" s="330" t="s">
        <v>9</v>
      </c>
      <c r="B490" s="311" t="s">
        <v>97</v>
      </c>
      <c r="C490" s="312"/>
      <c r="D490" s="312"/>
      <c r="E490" s="312"/>
      <c r="F490" s="312"/>
      <c r="G490" s="312"/>
      <c r="H490" s="312"/>
      <c r="I490" s="312"/>
      <c r="J490" s="313"/>
      <c r="K490" s="314" t="s">
        <v>10</v>
      </c>
      <c r="L490" s="307" t="s">
        <v>2</v>
      </c>
      <c r="M490" s="307" t="s">
        <v>3</v>
      </c>
      <c r="N490" s="307" t="s">
        <v>4</v>
      </c>
      <c r="O490" s="307" t="s">
        <v>5</v>
      </c>
      <c r="P490" s="307" t="s">
        <v>6</v>
      </c>
      <c r="Q490" s="307" t="s">
        <v>7</v>
      </c>
      <c r="R490" s="307" t="s">
        <v>8</v>
      </c>
      <c r="AL490" s="3"/>
      <c r="AM490" s="3"/>
    </row>
    <row r="491" spans="1:39" ht="15.75" x14ac:dyDescent="0.25">
      <c r="A491" s="308"/>
      <c r="B491" s="79" t="s">
        <v>98</v>
      </c>
      <c r="C491" s="79" t="s">
        <v>99</v>
      </c>
      <c r="D491" s="79" t="s">
        <v>100</v>
      </c>
      <c r="E491" s="79" t="s">
        <v>101</v>
      </c>
      <c r="F491" s="79" t="s">
        <v>102</v>
      </c>
      <c r="G491" s="79" t="s">
        <v>103</v>
      </c>
      <c r="H491" s="79" t="s">
        <v>104</v>
      </c>
      <c r="I491" s="79" t="s">
        <v>105</v>
      </c>
      <c r="J491" s="221" t="s">
        <v>106</v>
      </c>
      <c r="K491" s="315"/>
      <c r="L491" s="308"/>
      <c r="M491" s="308"/>
      <c r="N491" s="308"/>
      <c r="O491" s="308"/>
      <c r="P491" s="308"/>
      <c r="Q491" s="308"/>
      <c r="R491" s="308"/>
      <c r="AL491" s="3"/>
      <c r="AM491" s="3"/>
    </row>
    <row r="492" spans="1:39" ht="15.75" x14ac:dyDescent="0.25">
      <c r="A492" s="79">
        <v>2202</v>
      </c>
      <c r="B492" s="80">
        <v>26</v>
      </c>
      <c r="C492" s="80"/>
      <c r="D492" s="80"/>
      <c r="E492" s="80"/>
      <c r="F492" s="80"/>
      <c r="G492" s="80"/>
      <c r="H492" s="80"/>
      <c r="I492" s="80"/>
      <c r="J492" s="223"/>
      <c r="K492" s="116"/>
      <c r="L492" s="232"/>
      <c r="M492" s="233"/>
      <c r="N492" s="234"/>
      <c r="O492" s="242"/>
      <c r="P492" s="283">
        <f>B492</f>
        <v>26</v>
      </c>
      <c r="Q492" s="243"/>
      <c r="R492" s="242"/>
      <c r="AL492" s="3"/>
      <c r="AM492" s="3"/>
    </row>
    <row r="493" spans="1:39" ht="15.75" x14ac:dyDescent="0.25">
      <c r="A493" s="79">
        <v>2301</v>
      </c>
      <c r="B493" s="80"/>
      <c r="C493" s="80">
        <v>20</v>
      </c>
      <c r="D493" s="80"/>
      <c r="E493" s="80"/>
      <c r="F493" s="80"/>
      <c r="G493" s="80"/>
      <c r="H493" s="80"/>
      <c r="I493" s="80"/>
      <c r="J493" s="223"/>
      <c r="K493" s="116"/>
      <c r="L493" s="235"/>
      <c r="M493" s="134"/>
      <c r="N493" s="236"/>
      <c r="O493" s="90">
        <f>IF(C493=0,"",C493/B492)</f>
        <v>0.76923076923076927</v>
      </c>
      <c r="P493" s="284">
        <v>20</v>
      </c>
      <c r="Q493" s="241">
        <f t="shared" ref="Q493:Q499" si="52">IF(P493=0,"",P493/P492)</f>
        <v>0.76923076923076927</v>
      </c>
      <c r="R493" s="241">
        <f t="shared" ref="R493:R499" si="53">IF(P493=0,"",100%-Q493)</f>
        <v>0.23076923076923073</v>
      </c>
      <c r="AL493" s="3"/>
      <c r="AM493" s="3"/>
    </row>
    <row r="494" spans="1:39" ht="15.75" x14ac:dyDescent="0.25">
      <c r="A494" s="79">
        <v>2302</v>
      </c>
      <c r="B494" s="80"/>
      <c r="C494" s="80"/>
      <c r="D494" s="80">
        <v>18</v>
      </c>
      <c r="E494" s="80"/>
      <c r="F494" s="80"/>
      <c r="G494" s="80"/>
      <c r="H494" s="80"/>
      <c r="I494" s="80"/>
      <c r="J494" s="223"/>
      <c r="K494" s="116"/>
      <c r="L494" s="235"/>
      <c r="M494" s="134"/>
      <c r="N494" s="236"/>
      <c r="O494" s="90">
        <f>IF(D494=0,"",D494/C493)</f>
        <v>0.9</v>
      </c>
      <c r="P494" s="284">
        <v>18</v>
      </c>
      <c r="Q494" s="241">
        <f t="shared" si="52"/>
        <v>0.9</v>
      </c>
      <c r="R494" s="241">
        <f t="shared" si="53"/>
        <v>9.9999999999999978E-2</v>
      </c>
      <c r="S494" s="93">
        <f>P494/P492</f>
        <v>0.69230769230769229</v>
      </c>
      <c r="AL494" s="3"/>
      <c r="AM494" s="3"/>
    </row>
    <row r="495" spans="1:39" ht="15.75" x14ac:dyDescent="0.25">
      <c r="A495" s="79">
        <v>2401</v>
      </c>
      <c r="B495" s="80"/>
      <c r="C495" s="80"/>
      <c r="D495" s="80"/>
      <c r="E495" s="80">
        <v>17</v>
      </c>
      <c r="F495" s="80"/>
      <c r="G495" s="80"/>
      <c r="H495" s="80"/>
      <c r="I495" s="80"/>
      <c r="J495" s="223"/>
      <c r="K495" s="116"/>
      <c r="L495" s="235"/>
      <c r="M495" s="134"/>
      <c r="N495" s="236"/>
      <c r="O495" s="90">
        <f>IF(E495=0,"",E495/D494)</f>
        <v>0.94444444444444442</v>
      </c>
      <c r="P495" s="284">
        <v>17</v>
      </c>
      <c r="Q495" s="241">
        <f t="shared" si="52"/>
        <v>0.94444444444444442</v>
      </c>
      <c r="R495" s="241">
        <f t="shared" si="53"/>
        <v>5.555555555555558E-2</v>
      </c>
      <c r="AL495" s="3"/>
      <c r="AM495" s="3"/>
    </row>
    <row r="496" spans="1:39" ht="15.75" x14ac:dyDescent="0.25">
      <c r="A496" s="79">
        <v>2402</v>
      </c>
      <c r="B496" s="80"/>
      <c r="C496" s="80"/>
      <c r="D496" s="80"/>
      <c r="E496" s="80"/>
      <c r="F496" s="80">
        <v>15</v>
      </c>
      <c r="G496" s="80"/>
      <c r="H496" s="80"/>
      <c r="I496" s="80"/>
      <c r="J496" s="223"/>
      <c r="K496" s="116"/>
      <c r="L496" s="235"/>
      <c r="M496" s="134"/>
      <c r="N496" s="236"/>
      <c r="O496" s="90">
        <f>IF(F496=0,"",F496/E495)</f>
        <v>0.88235294117647056</v>
      </c>
      <c r="P496" s="284">
        <v>16</v>
      </c>
      <c r="Q496" s="241">
        <f t="shared" si="52"/>
        <v>0.94117647058823528</v>
      </c>
      <c r="R496" s="241">
        <f t="shared" si="53"/>
        <v>5.8823529411764719E-2</v>
      </c>
      <c r="AL496" s="3"/>
      <c r="AM496" s="3"/>
    </row>
    <row r="497" spans="1:39" ht="15.75" x14ac:dyDescent="0.25">
      <c r="A497" s="79">
        <v>2501</v>
      </c>
      <c r="B497" s="80"/>
      <c r="C497" s="80"/>
      <c r="D497" s="80"/>
      <c r="E497" s="80"/>
      <c r="F497" s="80"/>
      <c r="G497" s="80">
        <v>15</v>
      </c>
      <c r="H497" s="80"/>
      <c r="I497" s="80"/>
      <c r="J497" s="223"/>
      <c r="K497" s="116"/>
      <c r="L497" s="235"/>
      <c r="M497" s="134"/>
      <c r="N497" s="236"/>
      <c r="O497" s="90">
        <f>IF(G497=0,"",G497/F496)</f>
        <v>1</v>
      </c>
      <c r="P497" s="284">
        <v>16</v>
      </c>
      <c r="Q497" s="299">
        <f t="shared" si="52"/>
        <v>1</v>
      </c>
      <c r="R497" s="299">
        <f t="shared" si="53"/>
        <v>0</v>
      </c>
      <c r="AL497" s="3"/>
      <c r="AM497" s="3"/>
    </row>
    <row r="498" spans="1:39" ht="15.75" x14ac:dyDescent="0.25">
      <c r="A498" s="79">
        <v>2502</v>
      </c>
      <c r="B498" s="80"/>
      <c r="C498" s="80"/>
      <c r="D498" s="80"/>
      <c r="E498" s="80"/>
      <c r="F498" s="80"/>
      <c r="G498" s="80"/>
      <c r="H498" s="80">
        <v>15</v>
      </c>
      <c r="I498" s="80"/>
      <c r="J498" s="223"/>
      <c r="K498" s="116"/>
      <c r="L498" s="235"/>
      <c r="M498" s="134"/>
      <c r="N498" s="236"/>
      <c r="O498" s="90">
        <f>IF(H498=0,"",H498/G497)</f>
        <v>1</v>
      </c>
      <c r="P498" s="284">
        <v>16</v>
      </c>
      <c r="Q498" s="241">
        <f t="shared" si="52"/>
        <v>1</v>
      </c>
      <c r="R498" s="241">
        <f t="shared" si="53"/>
        <v>0</v>
      </c>
      <c r="AL498" s="3"/>
      <c r="AM498" s="3"/>
    </row>
    <row r="499" spans="1:39" ht="15.75" x14ac:dyDescent="0.25">
      <c r="A499" s="79">
        <v>2601</v>
      </c>
      <c r="B499" s="80"/>
      <c r="C499" s="80"/>
      <c r="D499" s="80"/>
      <c r="E499" s="80"/>
      <c r="F499" s="80"/>
      <c r="G499" s="80"/>
      <c r="H499" s="80"/>
      <c r="I499" s="80"/>
      <c r="J499" s="223"/>
      <c r="K499" s="116"/>
      <c r="L499" s="235"/>
      <c r="M499" s="134"/>
      <c r="N499" s="236"/>
      <c r="O499" s="90" t="str">
        <f>IF(I499=0,"",I499/H498)</f>
        <v/>
      </c>
      <c r="P499" s="284"/>
      <c r="Q499" s="241" t="str">
        <f t="shared" si="52"/>
        <v/>
      </c>
      <c r="R499" s="241" t="str">
        <f t="shared" si="53"/>
        <v/>
      </c>
      <c r="AL499" s="3"/>
      <c r="AM499" s="3"/>
    </row>
    <row r="500" spans="1:39" ht="15.75" x14ac:dyDescent="0.25">
      <c r="A500" s="79">
        <v>2602</v>
      </c>
      <c r="B500" s="80"/>
      <c r="C500" s="80"/>
      <c r="D500" s="80"/>
      <c r="E500" s="80"/>
      <c r="F500" s="80"/>
      <c r="G500" s="80"/>
      <c r="H500" s="80"/>
      <c r="I500" s="80"/>
      <c r="J500" s="223"/>
      <c r="K500" s="116"/>
      <c r="L500" s="235"/>
      <c r="M500" s="134"/>
      <c r="N500" s="134"/>
      <c r="O500" s="246"/>
      <c r="P500" s="284"/>
      <c r="Q500" s="247"/>
      <c r="R500" s="246"/>
      <c r="AL500" s="3"/>
      <c r="AM500" s="3"/>
    </row>
    <row r="501" spans="1:39" ht="15.75" x14ac:dyDescent="0.25">
      <c r="A501" s="79">
        <v>2701</v>
      </c>
      <c r="B501" s="80"/>
      <c r="C501" s="80"/>
      <c r="D501" s="80"/>
      <c r="E501" s="80"/>
      <c r="F501" s="80"/>
      <c r="G501" s="80"/>
      <c r="H501" s="80"/>
      <c r="I501" s="80"/>
      <c r="J501" s="223"/>
      <c r="K501" s="116"/>
      <c r="L501" s="235"/>
      <c r="M501" s="134"/>
      <c r="N501" s="134"/>
      <c r="O501" s="246"/>
      <c r="P501" s="284"/>
      <c r="Q501" s="247"/>
      <c r="R501" s="246"/>
      <c r="AL501" s="3"/>
      <c r="AM501" s="3"/>
    </row>
    <row r="502" spans="1:39" ht="15.75" x14ac:dyDescent="0.25">
      <c r="A502" s="79">
        <v>2702</v>
      </c>
      <c r="B502" s="80"/>
      <c r="C502" s="80"/>
      <c r="D502" s="80"/>
      <c r="E502" s="80"/>
      <c r="F502" s="80"/>
      <c r="G502" s="80"/>
      <c r="H502" s="80"/>
      <c r="I502" s="80"/>
      <c r="J502" s="223"/>
      <c r="K502" s="116"/>
      <c r="L502" s="235"/>
      <c r="M502" s="134"/>
      <c r="N502" s="134"/>
      <c r="O502" s="246"/>
      <c r="P502" s="285"/>
      <c r="Q502" s="247"/>
      <c r="R502" s="246"/>
      <c r="AL502" s="3"/>
      <c r="AM502" s="3"/>
    </row>
    <row r="503" spans="1:39" ht="15.75" x14ac:dyDescent="0.25">
      <c r="A503" s="79">
        <v>2801</v>
      </c>
      <c r="B503" s="80"/>
      <c r="C503" s="80"/>
      <c r="D503" s="80"/>
      <c r="E503" s="80"/>
      <c r="F503" s="80"/>
      <c r="G503" s="80"/>
      <c r="H503" s="80"/>
      <c r="I503" s="80"/>
      <c r="J503" s="223"/>
      <c r="K503" s="116"/>
      <c r="L503" s="235"/>
      <c r="M503" s="134"/>
      <c r="N503" s="134"/>
      <c r="O503" s="246"/>
      <c r="P503" s="285"/>
      <c r="Q503" s="247"/>
      <c r="R503" s="246"/>
      <c r="AL503" s="3"/>
      <c r="AM503" s="3"/>
    </row>
    <row r="504" spans="1:39" ht="15.75" x14ac:dyDescent="0.25">
      <c r="A504" s="79">
        <v>2802</v>
      </c>
      <c r="B504" s="80"/>
      <c r="C504" s="80"/>
      <c r="D504" s="80"/>
      <c r="E504" s="80"/>
      <c r="F504" s="80"/>
      <c r="G504" s="80"/>
      <c r="H504" s="80"/>
      <c r="I504" s="80"/>
      <c r="J504" s="223"/>
      <c r="K504" s="116"/>
      <c r="L504" s="235"/>
      <c r="M504" s="134"/>
      <c r="N504" s="237"/>
      <c r="O504" s="246"/>
      <c r="P504" s="285"/>
      <c r="Q504" s="247"/>
      <c r="R504" s="246"/>
      <c r="AL504" s="3"/>
      <c r="AM504" s="3"/>
    </row>
    <row r="505" spans="1:39" ht="15.75" x14ac:dyDescent="0.25">
      <c r="A505" s="79">
        <v>2901</v>
      </c>
      <c r="B505" s="80"/>
      <c r="C505" s="80"/>
      <c r="D505" s="80"/>
      <c r="E505" s="80"/>
      <c r="F505" s="80"/>
      <c r="G505" s="80"/>
      <c r="H505" s="80"/>
      <c r="I505" s="80"/>
      <c r="J505" s="223"/>
      <c r="K505" s="116"/>
      <c r="L505" s="235"/>
      <c r="M505" s="134"/>
      <c r="N505" s="237"/>
      <c r="O505" s="134"/>
      <c r="P505" s="237"/>
      <c r="Q505" s="256"/>
      <c r="R505" s="246"/>
      <c r="AL505" s="3"/>
      <c r="AM505" s="3"/>
    </row>
    <row r="506" spans="1:39" ht="15.75" x14ac:dyDescent="0.25">
      <c r="A506" s="79">
        <v>2902</v>
      </c>
      <c r="B506" s="80"/>
      <c r="C506" s="80"/>
      <c r="D506" s="80"/>
      <c r="E506" s="80"/>
      <c r="F506" s="80"/>
      <c r="G506" s="80"/>
      <c r="H506" s="80"/>
      <c r="I506" s="80"/>
      <c r="J506" s="223"/>
      <c r="K506" s="116"/>
      <c r="L506" s="235"/>
      <c r="M506" s="134"/>
      <c r="N506" s="237"/>
      <c r="O506" s="228" t="s">
        <v>80</v>
      </c>
      <c r="P506" s="102"/>
      <c r="Q506" s="103" t="str">
        <f>IF(SUM(K498:K502)=0,"",SUM(K498:K502))</f>
        <v/>
      </c>
      <c r="R506" s="230" t="s">
        <v>10</v>
      </c>
      <c r="AL506" s="3"/>
      <c r="AM506" s="3"/>
    </row>
    <row r="507" spans="1:39" ht="15.75" x14ac:dyDescent="0.25">
      <c r="A507" s="79">
        <v>3001</v>
      </c>
      <c r="B507" s="80"/>
      <c r="C507" s="80"/>
      <c r="D507" s="80"/>
      <c r="E507" s="80"/>
      <c r="F507" s="80"/>
      <c r="G507" s="80"/>
      <c r="H507" s="80"/>
      <c r="I507" s="80"/>
      <c r="J507" s="223"/>
      <c r="K507" s="116"/>
      <c r="L507" s="235"/>
      <c r="M507" s="134"/>
      <c r="N507" s="237"/>
      <c r="O507" s="229" t="s">
        <v>81</v>
      </c>
      <c r="P507" s="104" t="e">
        <f>IF(P506/C492=0,"",P506/C492)</f>
        <v>#DIV/0!</v>
      </c>
      <c r="Q507" s="105" t="e">
        <f>IF(P506/Q506=0,"",P506/Q506)</f>
        <v>#VALUE!</v>
      </c>
      <c r="R507" s="231" t="s">
        <v>82</v>
      </c>
      <c r="AL507" s="3"/>
      <c r="AM507" s="3"/>
    </row>
    <row r="508" spans="1:39" ht="15.75" x14ac:dyDescent="0.25">
      <c r="A508" s="79">
        <v>3002</v>
      </c>
      <c r="B508" s="80"/>
      <c r="C508" s="80"/>
      <c r="D508" s="80"/>
      <c r="E508" s="80"/>
      <c r="F508" s="80"/>
      <c r="G508" s="80"/>
      <c r="H508" s="80"/>
      <c r="I508" s="80"/>
      <c r="J508" s="223"/>
      <c r="K508" s="116"/>
      <c r="L508" s="238"/>
      <c r="M508" s="239"/>
      <c r="N508" s="240"/>
      <c r="O508" s="109"/>
      <c r="P508" s="110"/>
      <c r="Q508" s="110"/>
      <c r="R508" s="111"/>
      <c r="AL508" s="3"/>
      <c r="AM508" s="3"/>
    </row>
    <row r="509" spans="1:39" ht="18" customHeight="1" x14ac:dyDescent="0.25">
      <c r="A509" s="33"/>
      <c r="B509" s="327" t="s">
        <v>108</v>
      </c>
      <c r="C509" s="327"/>
      <c r="D509" s="327"/>
      <c r="E509" s="327"/>
      <c r="F509" s="327"/>
      <c r="G509" s="327"/>
      <c r="H509" s="327"/>
      <c r="I509" s="327"/>
      <c r="J509" s="327"/>
      <c r="K509" s="112">
        <f>SUM(K499:K505)</f>
        <v>0</v>
      </c>
      <c r="L509" s="113" t="str">
        <f>IF(K499=0,"",K499/B492)</f>
        <v/>
      </c>
      <c r="M509" s="113" t="str">
        <f>IF(K509=0,"",K509/B492)</f>
        <v/>
      </c>
      <c r="N509" s="113" t="e">
        <f>M509-L509</f>
        <v>#VALUE!</v>
      </c>
      <c r="O509" s="5"/>
      <c r="P509" s="25"/>
      <c r="Q509" s="24"/>
      <c r="R509" s="5"/>
      <c r="AL509" s="3"/>
      <c r="AM509" s="3"/>
    </row>
    <row r="510" spans="1:39" ht="12.75" customHeight="1" x14ac:dyDescent="0.2">
      <c r="L510" s="5"/>
      <c r="M510" s="5"/>
      <c r="O510" s="5"/>
      <c r="P510" s="6"/>
      <c r="Q510" s="6"/>
      <c r="R510" s="5"/>
      <c r="AL510" s="3"/>
      <c r="AM510" s="3"/>
    </row>
    <row r="511" spans="1:39" ht="12.75" customHeight="1" x14ac:dyDescent="0.2">
      <c r="L511" s="5"/>
      <c r="M511" s="5"/>
      <c r="O511" s="5"/>
      <c r="P511" s="6"/>
      <c r="Q511" s="6"/>
      <c r="R511" s="5"/>
      <c r="AL511" s="3"/>
      <c r="AM511" s="3"/>
    </row>
    <row r="512" spans="1:39" ht="26.25" x14ac:dyDescent="0.4">
      <c r="A512" s="224"/>
      <c r="B512" s="318" t="s">
        <v>96</v>
      </c>
      <c r="C512" s="318"/>
      <c r="D512" s="318"/>
      <c r="E512" s="318"/>
      <c r="F512" s="318"/>
      <c r="G512" s="318"/>
      <c r="H512" s="318"/>
      <c r="I512" s="318"/>
      <c r="J512" s="318"/>
      <c r="K512" s="201" t="s">
        <v>140</v>
      </c>
      <c r="L512" s="5"/>
      <c r="M512" s="5"/>
      <c r="N512" s="25"/>
      <c r="O512" s="5"/>
      <c r="P512" s="25"/>
      <c r="Q512" s="25"/>
      <c r="R512" s="25"/>
      <c r="S512" s="180"/>
      <c r="AL512" s="3"/>
      <c r="AM512" s="3"/>
    </row>
    <row r="513" spans="1:39" ht="20.25" x14ac:dyDescent="0.2">
      <c r="A513" s="330" t="s">
        <v>9</v>
      </c>
      <c r="B513" s="311" t="s">
        <v>97</v>
      </c>
      <c r="C513" s="312"/>
      <c r="D513" s="312"/>
      <c r="E513" s="312"/>
      <c r="F513" s="312"/>
      <c r="G513" s="312"/>
      <c r="H513" s="312"/>
      <c r="I513" s="312"/>
      <c r="J513" s="313"/>
      <c r="K513" s="314" t="s">
        <v>10</v>
      </c>
      <c r="L513" s="307" t="s">
        <v>2</v>
      </c>
      <c r="M513" s="307" t="s">
        <v>3</v>
      </c>
      <c r="N513" s="307" t="s">
        <v>4</v>
      </c>
      <c r="O513" s="307" t="s">
        <v>5</v>
      </c>
      <c r="P513" s="307" t="s">
        <v>6</v>
      </c>
      <c r="Q513" s="307" t="s">
        <v>7</v>
      </c>
      <c r="R513" s="307" t="s">
        <v>8</v>
      </c>
      <c r="S513" s="180"/>
      <c r="AL513" s="3"/>
      <c r="AM513" s="3"/>
    </row>
    <row r="514" spans="1:39" ht="15.75" x14ac:dyDescent="0.25">
      <c r="A514" s="308"/>
      <c r="B514" s="79" t="s">
        <v>98</v>
      </c>
      <c r="C514" s="79" t="s">
        <v>99</v>
      </c>
      <c r="D514" s="79" t="s">
        <v>100</v>
      </c>
      <c r="E514" s="79" t="s">
        <v>101</v>
      </c>
      <c r="F514" s="79" t="s">
        <v>102</v>
      </c>
      <c r="G514" s="79" t="s">
        <v>103</v>
      </c>
      <c r="H514" s="79" t="s">
        <v>104</v>
      </c>
      <c r="I514" s="79" t="s">
        <v>105</v>
      </c>
      <c r="J514" s="221" t="s">
        <v>106</v>
      </c>
      <c r="K514" s="315"/>
      <c r="L514" s="308"/>
      <c r="M514" s="308"/>
      <c r="N514" s="308"/>
      <c r="O514" s="308"/>
      <c r="P514" s="308"/>
      <c r="Q514" s="308"/>
      <c r="R514" s="308"/>
      <c r="S514" s="180"/>
      <c r="AL514" s="3"/>
      <c r="AM514" s="3"/>
    </row>
    <row r="515" spans="1:39" ht="15.75" x14ac:dyDescent="0.25">
      <c r="A515" s="79">
        <v>2302</v>
      </c>
      <c r="B515" s="80">
        <v>22</v>
      </c>
      <c r="C515" s="80"/>
      <c r="D515" s="80"/>
      <c r="E515" s="80"/>
      <c r="F515" s="80"/>
      <c r="G515" s="80"/>
      <c r="H515" s="80"/>
      <c r="I515" s="80"/>
      <c r="J515" s="223"/>
      <c r="K515" s="116"/>
      <c r="L515" s="232"/>
      <c r="M515" s="233"/>
      <c r="N515" s="234"/>
      <c r="O515" s="242"/>
      <c r="P515" s="283">
        <f>B515</f>
        <v>22</v>
      </c>
      <c r="Q515" s="243"/>
      <c r="R515" s="242"/>
      <c r="S515" s="180"/>
      <c r="AL515" s="3"/>
      <c r="AM515" s="3"/>
    </row>
    <row r="516" spans="1:39" ht="15.75" x14ac:dyDescent="0.25">
      <c r="A516" s="79">
        <v>2401</v>
      </c>
      <c r="B516" s="80"/>
      <c r="C516" s="80">
        <v>20</v>
      </c>
      <c r="D516" s="80"/>
      <c r="E516" s="80"/>
      <c r="F516" s="80"/>
      <c r="G516" s="80"/>
      <c r="H516" s="80"/>
      <c r="I516" s="80"/>
      <c r="J516" s="223"/>
      <c r="K516" s="116"/>
      <c r="L516" s="235"/>
      <c r="M516" s="134" t="s">
        <v>28</v>
      </c>
      <c r="N516" s="236"/>
      <c r="O516" s="90">
        <f>IF(C516=0,"",C516/B515)</f>
        <v>0.90909090909090906</v>
      </c>
      <c r="P516" s="284">
        <v>21</v>
      </c>
      <c r="Q516" s="241">
        <f t="shared" ref="Q516:Q522" si="54">IF(P516=0,"",P516/P515)</f>
        <v>0.95454545454545459</v>
      </c>
      <c r="R516" s="241">
        <f t="shared" ref="R516:R522" si="55">IF(P516=0,"",100%-Q516)</f>
        <v>4.5454545454545414E-2</v>
      </c>
      <c r="S516" s="180"/>
      <c r="AL516" s="3"/>
      <c r="AM516" s="3"/>
    </row>
    <row r="517" spans="1:39" ht="15.75" x14ac:dyDescent="0.25">
      <c r="A517" s="79">
        <v>2402</v>
      </c>
      <c r="B517" s="80"/>
      <c r="C517" s="80"/>
      <c r="D517" s="80">
        <v>20</v>
      </c>
      <c r="E517" s="80"/>
      <c r="F517" s="80"/>
      <c r="G517" s="80"/>
      <c r="H517" s="80"/>
      <c r="I517" s="80"/>
      <c r="J517" s="223"/>
      <c r="K517" s="116"/>
      <c r="L517" s="235"/>
      <c r="M517" s="134"/>
      <c r="N517" s="236"/>
      <c r="O517" s="90">
        <f>IF(D517=0,"",D517/C516)</f>
        <v>1</v>
      </c>
      <c r="P517" s="284">
        <v>21</v>
      </c>
      <c r="Q517" s="241">
        <f t="shared" si="54"/>
        <v>1</v>
      </c>
      <c r="R517" s="241">
        <f t="shared" si="55"/>
        <v>0</v>
      </c>
      <c r="S517" s="93">
        <f>P517/P515</f>
        <v>0.95454545454545459</v>
      </c>
      <c r="AL517" s="3"/>
      <c r="AM517" s="3"/>
    </row>
    <row r="518" spans="1:39" ht="15.75" x14ac:dyDescent="0.25">
      <c r="A518" s="79">
        <v>2501</v>
      </c>
      <c r="B518" s="80"/>
      <c r="C518" s="80"/>
      <c r="D518" s="80"/>
      <c r="E518" s="80">
        <v>19</v>
      </c>
      <c r="F518" s="80"/>
      <c r="G518" s="80"/>
      <c r="H518" s="80"/>
      <c r="I518" s="80"/>
      <c r="J518" s="223"/>
      <c r="K518" s="116"/>
      <c r="L518" s="235"/>
      <c r="M518" s="134"/>
      <c r="N518" s="236"/>
      <c r="O518" s="90">
        <f>IF(E518=0,"",E518/D517)</f>
        <v>0.95</v>
      </c>
      <c r="P518" s="284">
        <v>19</v>
      </c>
      <c r="Q518" s="241">
        <f t="shared" si="54"/>
        <v>0.90476190476190477</v>
      </c>
      <c r="R518" s="241">
        <f t="shared" si="55"/>
        <v>9.5238095238095233E-2</v>
      </c>
      <c r="S518" s="180"/>
      <c r="AL518" s="3"/>
      <c r="AM518" s="3"/>
    </row>
    <row r="519" spans="1:39" ht="15.75" x14ac:dyDescent="0.25">
      <c r="A519" s="79">
        <v>2502</v>
      </c>
      <c r="B519" s="80"/>
      <c r="C519" s="80"/>
      <c r="D519" s="80"/>
      <c r="E519" s="80"/>
      <c r="F519" s="80">
        <v>16</v>
      </c>
      <c r="G519" s="80"/>
      <c r="H519" s="80"/>
      <c r="I519" s="80"/>
      <c r="J519" s="223"/>
      <c r="K519" s="116"/>
      <c r="L519" s="235"/>
      <c r="M519" s="134"/>
      <c r="N519" s="236"/>
      <c r="O519" s="90">
        <f>IF(F519=0,"",F519/E518)</f>
        <v>0.84210526315789469</v>
      </c>
      <c r="P519" s="284">
        <v>16</v>
      </c>
      <c r="Q519" s="241">
        <f t="shared" si="54"/>
        <v>0.84210526315789469</v>
      </c>
      <c r="R519" s="241">
        <f t="shared" si="55"/>
        <v>0.15789473684210531</v>
      </c>
      <c r="S519" s="180"/>
      <c r="AL519" s="3"/>
      <c r="AM519" s="3"/>
    </row>
    <row r="520" spans="1:39" ht="15.75" x14ac:dyDescent="0.25">
      <c r="A520" s="79">
        <v>2601</v>
      </c>
      <c r="B520" s="80"/>
      <c r="C520" s="80"/>
      <c r="D520" s="80"/>
      <c r="E520" s="80"/>
      <c r="F520" s="80"/>
      <c r="G520" s="80"/>
      <c r="H520" s="80"/>
      <c r="I520" s="80"/>
      <c r="J520" s="223"/>
      <c r="K520" s="116"/>
      <c r="L520" s="235"/>
      <c r="M520" s="134"/>
      <c r="N520" s="236"/>
      <c r="O520" s="90" t="str">
        <f>IF(G520=0,"",G520/F519)</f>
        <v/>
      </c>
      <c r="P520" s="284"/>
      <c r="Q520" s="241" t="str">
        <f t="shared" si="54"/>
        <v/>
      </c>
      <c r="R520" s="241" t="str">
        <f t="shared" si="55"/>
        <v/>
      </c>
      <c r="S520" s="180"/>
      <c r="AL520" s="3"/>
      <c r="AM520" s="3"/>
    </row>
    <row r="521" spans="1:39" ht="15.75" x14ac:dyDescent="0.25">
      <c r="A521" s="79">
        <v>2602</v>
      </c>
      <c r="B521" s="80"/>
      <c r="C521" s="80"/>
      <c r="D521" s="80"/>
      <c r="E521" s="80"/>
      <c r="F521" s="80"/>
      <c r="G521" s="80"/>
      <c r="H521" s="80"/>
      <c r="I521" s="80"/>
      <c r="J521" s="223"/>
      <c r="K521" s="116"/>
      <c r="L521" s="235"/>
      <c r="M521" s="134"/>
      <c r="N521" s="236"/>
      <c r="O521" s="90" t="str">
        <f>IF(H521=0,"",H521/G520)</f>
        <v/>
      </c>
      <c r="P521" s="284"/>
      <c r="Q521" s="241" t="str">
        <f t="shared" si="54"/>
        <v/>
      </c>
      <c r="R521" s="241" t="str">
        <f t="shared" si="55"/>
        <v/>
      </c>
      <c r="S521" s="180"/>
      <c r="AL521" s="3"/>
      <c r="AM521" s="3"/>
    </row>
    <row r="522" spans="1:39" ht="15.75" x14ac:dyDescent="0.25">
      <c r="A522" s="79">
        <v>2701</v>
      </c>
      <c r="B522" s="80"/>
      <c r="C522" s="80"/>
      <c r="D522" s="80"/>
      <c r="E522" s="80"/>
      <c r="F522" s="80"/>
      <c r="G522" s="80"/>
      <c r="H522" s="80"/>
      <c r="I522" s="80"/>
      <c r="J522" s="223"/>
      <c r="K522" s="116"/>
      <c r="L522" s="235"/>
      <c r="M522" s="134"/>
      <c r="N522" s="236"/>
      <c r="O522" s="90" t="str">
        <f>IF(I522=0,"",I522/H521)</f>
        <v/>
      </c>
      <c r="P522" s="284"/>
      <c r="Q522" s="241" t="str">
        <f t="shared" si="54"/>
        <v/>
      </c>
      <c r="R522" s="241" t="str">
        <f t="shared" si="55"/>
        <v/>
      </c>
      <c r="S522" s="180"/>
      <c r="AL522" s="3"/>
      <c r="AM522" s="3"/>
    </row>
    <row r="523" spans="1:39" ht="15.75" x14ac:dyDescent="0.25">
      <c r="A523" s="79">
        <v>2702</v>
      </c>
      <c r="B523" s="80"/>
      <c r="C523" s="80"/>
      <c r="D523" s="80"/>
      <c r="E523" s="80"/>
      <c r="F523" s="80"/>
      <c r="G523" s="80"/>
      <c r="H523" s="80"/>
      <c r="I523" s="80"/>
      <c r="J523" s="223"/>
      <c r="K523" s="116"/>
      <c r="L523" s="235"/>
      <c r="M523" s="134"/>
      <c r="N523" s="134"/>
      <c r="O523" s="246"/>
      <c r="P523" s="284"/>
      <c r="Q523" s="247"/>
      <c r="R523" s="246"/>
      <c r="S523" s="180"/>
      <c r="AL523" s="3"/>
      <c r="AM523" s="3"/>
    </row>
    <row r="524" spans="1:39" ht="15.75" x14ac:dyDescent="0.25">
      <c r="A524" s="79">
        <v>2801</v>
      </c>
      <c r="B524" s="80"/>
      <c r="C524" s="80"/>
      <c r="D524" s="80"/>
      <c r="E524" s="80"/>
      <c r="F524" s="80"/>
      <c r="G524" s="80"/>
      <c r="H524" s="80"/>
      <c r="I524" s="80"/>
      <c r="J524" s="223"/>
      <c r="K524" s="116"/>
      <c r="L524" s="235"/>
      <c r="M524" s="134"/>
      <c r="N524" s="134"/>
      <c r="O524" s="246"/>
      <c r="P524" s="284"/>
      <c r="Q524" s="247"/>
      <c r="R524" s="246"/>
      <c r="S524" s="180"/>
      <c r="AL524" s="3"/>
      <c r="AM524" s="3"/>
    </row>
    <row r="525" spans="1:39" ht="15.75" x14ac:dyDescent="0.25">
      <c r="A525" s="79">
        <v>2802</v>
      </c>
      <c r="B525" s="80"/>
      <c r="C525" s="80"/>
      <c r="D525" s="80"/>
      <c r="E525" s="80"/>
      <c r="F525" s="80"/>
      <c r="G525" s="80"/>
      <c r="H525" s="80"/>
      <c r="I525" s="80"/>
      <c r="J525" s="223"/>
      <c r="K525" s="116"/>
      <c r="L525" s="235"/>
      <c r="M525" s="134"/>
      <c r="N525" s="237"/>
      <c r="O525" s="246"/>
      <c r="P525" s="285"/>
      <c r="Q525" s="247"/>
      <c r="R525" s="246"/>
      <c r="S525" s="180"/>
      <c r="AL525" s="3"/>
      <c r="AM525" s="3"/>
    </row>
    <row r="526" spans="1:39" ht="15.75" x14ac:dyDescent="0.25">
      <c r="A526" s="79">
        <v>2901</v>
      </c>
      <c r="B526" s="80"/>
      <c r="C526" s="80"/>
      <c r="D526" s="80"/>
      <c r="E526" s="80"/>
      <c r="F526" s="80"/>
      <c r="G526" s="80"/>
      <c r="H526" s="80"/>
      <c r="I526" s="80"/>
      <c r="J526" s="223"/>
      <c r="K526" s="116"/>
      <c r="L526" s="235"/>
      <c r="M526" s="134"/>
      <c r="N526" s="237"/>
      <c r="O526" s="246"/>
      <c r="P526" s="285"/>
      <c r="Q526" s="247"/>
      <c r="R526" s="246"/>
      <c r="S526" s="180"/>
      <c r="AL526" s="3"/>
      <c r="AM526" s="3"/>
    </row>
    <row r="527" spans="1:39" ht="15.75" x14ac:dyDescent="0.25">
      <c r="A527" s="79">
        <v>2902</v>
      </c>
      <c r="B527" s="80"/>
      <c r="C527" s="80"/>
      <c r="D527" s="80"/>
      <c r="E527" s="80"/>
      <c r="F527" s="80"/>
      <c r="G527" s="80"/>
      <c r="H527" s="80"/>
      <c r="I527" s="80"/>
      <c r="J527" s="223"/>
      <c r="K527" s="116"/>
      <c r="L527" s="235"/>
      <c r="M527" s="134"/>
      <c r="N527" s="237"/>
      <c r="O527" s="246"/>
      <c r="P527" s="285"/>
      <c r="Q527" s="247"/>
      <c r="R527" s="246"/>
      <c r="S527" s="180"/>
      <c r="AL527" s="3"/>
      <c r="AM527" s="3"/>
    </row>
    <row r="528" spans="1:39" ht="15.75" x14ac:dyDescent="0.25">
      <c r="A528" s="79">
        <v>3001</v>
      </c>
      <c r="B528" s="80"/>
      <c r="C528" s="80"/>
      <c r="D528" s="80"/>
      <c r="E528" s="80"/>
      <c r="F528" s="80"/>
      <c r="G528" s="80"/>
      <c r="H528" s="80"/>
      <c r="I528" s="80"/>
      <c r="J528" s="223"/>
      <c r="K528" s="116"/>
      <c r="L528" s="235"/>
      <c r="M528" s="134"/>
      <c r="N528" s="237"/>
      <c r="O528" s="134"/>
      <c r="P528" s="237"/>
      <c r="Q528" s="256"/>
      <c r="R528" s="246"/>
      <c r="S528" s="180"/>
      <c r="AL528" s="3"/>
      <c r="AM528" s="3"/>
    </row>
    <row r="529" spans="1:39" ht="15.75" x14ac:dyDescent="0.25">
      <c r="A529" s="79">
        <v>3002</v>
      </c>
      <c r="B529" s="80"/>
      <c r="C529" s="80"/>
      <c r="D529" s="80"/>
      <c r="E529" s="80"/>
      <c r="F529" s="80"/>
      <c r="G529" s="80"/>
      <c r="H529" s="80"/>
      <c r="I529" s="80"/>
      <c r="J529" s="223"/>
      <c r="K529" s="116"/>
      <c r="L529" s="235"/>
      <c r="M529" s="134"/>
      <c r="N529" s="237"/>
      <c r="O529" s="228" t="s">
        <v>80</v>
      </c>
      <c r="P529" s="102"/>
      <c r="Q529" s="103" t="str">
        <f>IF(SUM(K521:K525)=0,"",SUM(K521:K525))</f>
        <v/>
      </c>
      <c r="R529" s="230" t="s">
        <v>10</v>
      </c>
      <c r="S529" s="180"/>
      <c r="AL529" s="3"/>
      <c r="AM529" s="3"/>
    </row>
    <row r="530" spans="1:39" ht="15.75" x14ac:dyDescent="0.25">
      <c r="A530" s="79">
        <v>3101</v>
      </c>
      <c r="B530" s="80"/>
      <c r="C530" s="80"/>
      <c r="D530" s="80"/>
      <c r="E530" s="80"/>
      <c r="F530" s="80"/>
      <c r="G530" s="80"/>
      <c r="H530" s="80"/>
      <c r="I530" s="80"/>
      <c r="J530" s="223"/>
      <c r="K530" s="116"/>
      <c r="L530" s="235"/>
      <c r="M530" s="134"/>
      <c r="N530" s="237"/>
      <c r="O530" s="229" t="s">
        <v>81</v>
      </c>
      <c r="P530" s="104" t="e">
        <f>IF(P529/C515=0,"",P529/C515)</f>
        <v>#DIV/0!</v>
      </c>
      <c r="Q530" s="105" t="e">
        <f>IF(P529/Q529=0,"",P529/Q529)</f>
        <v>#VALUE!</v>
      </c>
      <c r="R530" s="231" t="s">
        <v>82</v>
      </c>
      <c r="S530" s="180"/>
      <c r="AL530" s="3"/>
      <c r="AM530" s="3"/>
    </row>
    <row r="531" spans="1:39" ht="15.75" x14ac:dyDescent="0.25">
      <c r="A531" s="79">
        <v>3102</v>
      </c>
      <c r="B531" s="80"/>
      <c r="C531" s="80"/>
      <c r="D531" s="80"/>
      <c r="E531" s="80"/>
      <c r="F531" s="80"/>
      <c r="G531" s="80"/>
      <c r="H531" s="80"/>
      <c r="I531" s="80"/>
      <c r="J531" s="223"/>
      <c r="K531" s="116"/>
      <c r="L531" s="238"/>
      <c r="M531" s="239"/>
      <c r="N531" s="240"/>
      <c r="O531" s="109"/>
      <c r="P531" s="110"/>
      <c r="Q531" s="110"/>
      <c r="R531" s="111"/>
      <c r="S531" s="180"/>
      <c r="AL531" s="3"/>
      <c r="AM531" s="3"/>
    </row>
    <row r="532" spans="1:39" ht="18" customHeight="1" x14ac:dyDescent="0.25">
      <c r="A532" s="33"/>
      <c r="B532" s="327" t="s">
        <v>108</v>
      </c>
      <c r="C532" s="327"/>
      <c r="D532" s="327"/>
      <c r="E532" s="327"/>
      <c r="F532" s="327"/>
      <c r="G532" s="327"/>
      <c r="H532" s="327"/>
      <c r="I532" s="327"/>
      <c r="J532" s="327"/>
      <c r="K532" s="112">
        <f>SUM(K522:K528)</f>
        <v>0</v>
      </c>
      <c r="L532" s="113" t="str">
        <f>IF(K522=0,"",K522/B515)</f>
        <v/>
      </c>
      <c r="M532" s="113" t="str">
        <f>IF(K532=0,"",K532/B515)</f>
        <v/>
      </c>
      <c r="N532" s="113" t="e">
        <f>M532-L532</f>
        <v>#VALUE!</v>
      </c>
      <c r="O532" s="5"/>
      <c r="P532" s="25"/>
      <c r="Q532" s="24"/>
      <c r="R532" s="5"/>
      <c r="S532" s="180"/>
      <c r="AL532" s="3"/>
      <c r="AM532" s="3"/>
    </row>
    <row r="533" spans="1:39" ht="12.75" customHeight="1" x14ac:dyDescent="0.2">
      <c r="L533" s="5"/>
      <c r="M533" s="5"/>
      <c r="O533" s="5"/>
      <c r="P533" s="6"/>
      <c r="Q533" s="6"/>
      <c r="R533" s="5"/>
      <c r="AL533" s="3"/>
      <c r="AM533" s="3"/>
    </row>
    <row r="534" spans="1:39" ht="12.75" customHeight="1" x14ac:dyDescent="0.2">
      <c r="L534" s="5"/>
      <c r="M534" s="5"/>
      <c r="O534" s="5"/>
      <c r="P534" s="6"/>
      <c r="Q534" s="6"/>
      <c r="R534" s="5"/>
      <c r="AL534" s="3"/>
      <c r="AM534" s="3"/>
    </row>
    <row r="535" spans="1:39" ht="26.25" x14ac:dyDescent="0.4">
      <c r="A535" s="224"/>
      <c r="B535" s="318" t="s">
        <v>96</v>
      </c>
      <c r="C535" s="318"/>
      <c r="D535" s="318"/>
      <c r="E535" s="318"/>
      <c r="F535" s="318"/>
      <c r="G535" s="318"/>
      <c r="H535" s="318"/>
      <c r="I535" s="318"/>
      <c r="J535" s="318"/>
      <c r="K535" s="201" t="s">
        <v>142</v>
      </c>
      <c r="L535" s="5"/>
      <c r="M535" s="5"/>
      <c r="N535" s="25"/>
      <c r="O535" s="5"/>
      <c r="P535" s="25"/>
      <c r="Q535" s="25"/>
      <c r="R535" s="25"/>
      <c r="S535" s="185"/>
      <c r="AL535" s="3"/>
      <c r="AM535" s="3"/>
    </row>
    <row r="536" spans="1:39" ht="20.25" x14ac:dyDescent="0.2">
      <c r="A536" s="330" t="s">
        <v>9</v>
      </c>
      <c r="B536" s="311" t="s">
        <v>97</v>
      </c>
      <c r="C536" s="312"/>
      <c r="D536" s="312"/>
      <c r="E536" s="312"/>
      <c r="F536" s="312"/>
      <c r="G536" s="312"/>
      <c r="H536" s="312"/>
      <c r="I536" s="312"/>
      <c r="J536" s="313"/>
      <c r="K536" s="314" t="s">
        <v>10</v>
      </c>
      <c r="L536" s="307" t="s">
        <v>2</v>
      </c>
      <c r="M536" s="307" t="s">
        <v>3</v>
      </c>
      <c r="N536" s="307" t="s">
        <v>4</v>
      </c>
      <c r="O536" s="307" t="s">
        <v>5</v>
      </c>
      <c r="P536" s="307" t="s">
        <v>6</v>
      </c>
      <c r="Q536" s="307" t="s">
        <v>7</v>
      </c>
      <c r="R536" s="307" t="s">
        <v>8</v>
      </c>
      <c r="S536" s="185"/>
      <c r="AL536" s="3"/>
      <c r="AM536" s="3"/>
    </row>
    <row r="537" spans="1:39" ht="15.75" x14ac:dyDescent="0.25">
      <c r="A537" s="308"/>
      <c r="B537" s="79" t="s">
        <v>98</v>
      </c>
      <c r="C537" s="79" t="s">
        <v>99</v>
      </c>
      <c r="D537" s="79" t="s">
        <v>100</v>
      </c>
      <c r="E537" s="79" t="s">
        <v>101</v>
      </c>
      <c r="F537" s="79" t="s">
        <v>102</v>
      </c>
      <c r="G537" s="79" t="s">
        <v>103</v>
      </c>
      <c r="H537" s="79" t="s">
        <v>104</v>
      </c>
      <c r="I537" s="79" t="s">
        <v>105</v>
      </c>
      <c r="J537" s="221" t="s">
        <v>106</v>
      </c>
      <c r="K537" s="315"/>
      <c r="L537" s="308"/>
      <c r="M537" s="308"/>
      <c r="N537" s="308"/>
      <c r="O537" s="308"/>
      <c r="P537" s="308"/>
      <c r="Q537" s="308"/>
      <c r="R537" s="308"/>
      <c r="S537" s="185"/>
      <c r="AL537" s="3"/>
      <c r="AM537" s="3"/>
    </row>
    <row r="538" spans="1:39" ht="15.75" x14ac:dyDescent="0.25">
      <c r="A538" s="79">
        <v>2402</v>
      </c>
      <c r="B538" s="80">
        <v>15</v>
      </c>
      <c r="C538" s="80"/>
      <c r="D538" s="80"/>
      <c r="E538" s="80"/>
      <c r="F538" s="80"/>
      <c r="G538" s="80"/>
      <c r="H538" s="80"/>
      <c r="I538" s="80"/>
      <c r="J538" s="223"/>
      <c r="K538" s="116"/>
      <c r="L538" s="232"/>
      <c r="M538" s="233"/>
      <c r="N538" s="234"/>
      <c r="O538" s="242"/>
      <c r="P538" s="283">
        <f>B538</f>
        <v>15</v>
      </c>
      <c r="Q538" s="243"/>
      <c r="R538" s="242"/>
      <c r="S538" s="185"/>
      <c r="AL538" s="3"/>
      <c r="AM538" s="3"/>
    </row>
    <row r="539" spans="1:39" ht="15.75" x14ac:dyDescent="0.25">
      <c r="A539" s="79">
        <v>2501</v>
      </c>
      <c r="B539" s="80"/>
      <c r="C539" s="80">
        <v>13</v>
      </c>
      <c r="D539" s="80"/>
      <c r="E539" s="80"/>
      <c r="F539" s="80"/>
      <c r="G539" s="80"/>
      <c r="H539" s="80"/>
      <c r="I539" s="80"/>
      <c r="J539" s="223"/>
      <c r="K539" s="116"/>
      <c r="L539" s="235"/>
      <c r="M539" s="134" t="s">
        <v>28</v>
      </c>
      <c r="N539" s="236"/>
      <c r="O539" s="90">
        <f>IF(C539=0,"",C539/B538)</f>
        <v>0.8666666666666667</v>
      </c>
      <c r="P539" s="284">
        <v>13</v>
      </c>
      <c r="Q539" s="241">
        <f t="shared" ref="Q539:Q545" si="56">IF(P539=0,"",P539/P538)</f>
        <v>0.8666666666666667</v>
      </c>
      <c r="R539" s="241">
        <f t="shared" ref="R539:R545" si="57">IF(P539=0,"",100%-Q539)</f>
        <v>0.1333333333333333</v>
      </c>
      <c r="S539" s="185"/>
      <c r="AL539" s="3"/>
      <c r="AM539" s="3"/>
    </row>
    <row r="540" spans="1:39" ht="15.75" x14ac:dyDescent="0.25">
      <c r="A540" s="79">
        <v>2502</v>
      </c>
      <c r="B540" s="80"/>
      <c r="C540" s="80"/>
      <c r="D540" s="80">
        <v>13</v>
      </c>
      <c r="E540" s="80"/>
      <c r="F540" s="80"/>
      <c r="G540" s="80"/>
      <c r="H540" s="80"/>
      <c r="I540" s="80"/>
      <c r="J540" s="223"/>
      <c r="K540" s="116"/>
      <c r="L540" s="235"/>
      <c r="M540" s="134"/>
      <c r="N540" s="236"/>
      <c r="O540" s="90">
        <f>IF(D540=0,"",D540/C539)</f>
        <v>1</v>
      </c>
      <c r="P540" s="284">
        <v>13</v>
      </c>
      <c r="Q540" s="241">
        <f t="shared" si="56"/>
        <v>1</v>
      </c>
      <c r="R540" s="241">
        <f t="shared" si="57"/>
        <v>0</v>
      </c>
      <c r="S540" s="93">
        <f>P540/P538</f>
        <v>0.8666666666666667</v>
      </c>
      <c r="AL540" s="3"/>
      <c r="AM540" s="3"/>
    </row>
    <row r="541" spans="1:39" ht="15.75" x14ac:dyDescent="0.25">
      <c r="A541" s="79">
        <v>2601</v>
      </c>
      <c r="B541" s="80"/>
      <c r="C541" s="80"/>
      <c r="D541" s="80"/>
      <c r="E541" s="80"/>
      <c r="F541" s="80"/>
      <c r="G541" s="80"/>
      <c r="H541" s="80"/>
      <c r="I541" s="80"/>
      <c r="J541" s="223"/>
      <c r="K541" s="116"/>
      <c r="L541" s="235"/>
      <c r="M541" s="134"/>
      <c r="N541" s="236"/>
      <c r="O541" s="90" t="str">
        <f>IF(E541=0,"",E541/D540)</f>
        <v/>
      </c>
      <c r="P541" s="284"/>
      <c r="Q541" s="241" t="str">
        <f t="shared" si="56"/>
        <v/>
      </c>
      <c r="R541" s="241" t="str">
        <f t="shared" si="57"/>
        <v/>
      </c>
      <c r="S541" s="185"/>
      <c r="AL541" s="3"/>
      <c r="AM541" s="3"/>
    </row>
    <row r="542" spans="1:39" ht="15.75" x14ac:dyDescent="0.25">
      <c r="A542" s="79">
        <v>2602</v>
      </c>
      <c r="B542" s="80"/>
      <c r="C542" s="80"/>
      <c r="D542" s="80"/>
      <c r="E542" s="80"/>
      <c r="F542" s="80"/>
      <c r="G542" s="80"/>
      <c r="H542" s="80"/>
      <c r="I542" s="80"/>
      <c r="J542" s="223"/>
      <c r="K542" s="116"/>
      <c r="L542" s="235"/>
      <c r="M542" s="134"/>
      <c r="N542" s="236"/>
      <c r="O542" s="90" t="str">
        <f>IF(F542=0,"",F542/E541)</f>
        <v/>
      </c>
      <c r="P542" s="284"/>
      <c r="Q542" s="241" t="str">
        <f t="shared" si="56"/>
        <v/>
      </c>
      <c r="R542" s="241" t="str">
        <f t="shared" si="57"/>
        <v/>
      </c>
      <c r="S542" s="185"/>
      <c r="AL542" s="3"/>
      <c r="AM542" s="3"/>
    </row>
    <row r="543" spans="1:39" ht="15.75" x14ac:dyDescent="0.25">
      <c r="A543" s="79">
        <v>2701</v>
      </c>
      <c r="B543" s="80"/>
      <c r="C543" s="80"/>
      <c r="D543" s="80"/>
      <c r="E543" s="80"/>
      <c r="F543" s="80"/>
      <c r="G543" s="80"/>
      <c r="H543" s="80"/>
      <c r="I543" s="80"/>
      <c r="J543" s="223"/>
      <c r="K543" s="116"/>
      <c r="L543" s="235"/>
      <c r="M543" s="134"/>
      <c r="N543" s="236"/>
      <c r="O543" s="90" t="str">
        <f>IF(G543=0,"",G543/F542)</f>
        <v/>
      </c>
      <c r="P543" s="284"/>
      <c r="Q543" s="241" t="str">
        <f t="shared" si="56"/>
        <v/>
      </c>
      <c r="R543" s="241" t="str">
        <f t="shared" si="57"/>
        <v/>
      </c>
      <c r="S543" s="185"/>
      <c r="AL543" s="3"/>
      <c r="AM543" s="3"/>
    </row>
    <row r="544" spans="1:39" ht="15.75" x14ac:dyDescent="0.25">
      <c r="A544" s="79">
        <v>2702</v>
      </c>
      <c r="B544" s="80"/>
      <c r="C544" s="80"/>
      <c r="D544" s="80"/>
      <c r="E544" s="80"/>
      <c r="F544" s="80"/>
      <c r="G544" s="80"/>
      <c r="H544" s="80"/>
      <c r="I544" s="80"/>
      <c r="J544" s="223"/>
      <c r="K544" s="116"/>
      <c r="L544" s="235"/>
      <c r="M544" s="134"/>
      <c r="N544" s="236"/>
      <c r="O544" s="90" t="str">
        <f>IF(H544=0,"",H544/G543)</f>
        <v/>
      </c>
      <c r="P544" s="284"/>
      <c r="Q544" s="241" t="str">
        <f t="shared" si="56"/>
        <v/>
      </c>
      <c r="R544" s="241" t="str">
        <f t="shared" si="57"/>
        <v/>
      </c>
      <c r="S544" s="185"/>
      <c r="AL544" s="3"/>
      <c r="AM544" s="3"/>
    </row>
    <row r="545" spans="1:39" ht="15.75" x14ac:dyDescent="0.25">
      <c r="A545" s="79">
        <v>2801</v>
      </c>
      <c r="B545" s="80"/>
      <c r="C545" s="80"/>
      <c r="D545" s="80"/>
      <c r="E545" s="80"/>
      <c r="F545" s="80"/>
      <c r="G545" s="80"/>
      <c r="H545" s="80"/>
      <c r="I545" s="80"/>
      <c r="J545" s="223"/>
      <c r="K545" s="116"/>
      <c r="L545" s="235"/>
      <c r="M545" s="134"/>
      <c r="N545" s="236"/>
      <c r="O545" s="90" t="str">
        <f>IF(I545=0,"",I545/H544)</f>
        <v/>
      </c>
      <c r="P545" s="284"/>
      <c r="Q545" s="241" t="str">
        <f t="shared" si="56"/>
        <v/>
      </c>
      <c r="R545" s="241" t="str">
        <f t="shared" si="57"/>
        <v/>
      </c>
      <c r="S545" s="185"/>
      <c r="AL545" s="3"/>
      <c r="AM545" s="3"/>
    </row>
    <row r="546" spans="1:39" ht="15.75" x14ac:dyDescent="0.25">
      <c r="A546" s="79">
        <v>2802</v>
      </c>
      <c r="B546" s="80"/>
      <c r="C546" s="80"/>
      <c r="D546" s="80"/>
      <c r="E546" s="80"/>
      <c r="F546" s="80"/>
      <c r="G546" s="80"/>
      <c r="H546" s="80"/>
      <c r="I546" s="80"/>
      <c r="J546" s="223"/>
      <c r="K546" s="116"/>
      <c r="L546" s="235"/>
      <c r="M546" s="134"/>
      <c r="N546" s="134"/>
      <c r="O546" s="246"/>
      <c r="P546" s="284"/>
      <c r="Q546" s="247"/>
      <c r="R546" s="246"/>
      <c r="S546" s="185"/>
      <c r="AL546" s="3"/>
      <c r="AM546" s="3"/>
    </row>
    <row r="547" spans="1:39" ht="15.75" x14ac:dyDescent="0.25">
      <c r="A547" s="79">
        <v>2901</v>
      </c>
      <c r="B547" s="80"/>
      <c r="C547" s="80"/>
      <c r="D547" s="80"/>
      <c r="E547" s="80"/>
      <c r="F547" s="80"/>
      <c r="G547" s="80"/>
      <c r="H547" s="80"/>
      <c r="I547" s="80"/>
      <c r="J547" s="223"/>
      <c r="K547" s="116"/>
      <c r="L547" s="235"/>
      <c r="M547" s="134"/>
      <c r="N547" s="134"/>
      <c r="O547" s="246"/>
      <c r="P547" s="284"/>
      <c r="Q547" s="247"/>
      <c r="R547" s="246"/>
      <c r="S547" s="185"/>
      <c r="AL547" s="3"/>
      <c r="AM547" s="3"/>
    </row>
    <row r="548" spans="1:39" ht="15.75" x14ac:dyDescent="0.25">
      <c r="A548" s="79">
        <v>2902</v>
      </c>
      <c r="B548" s="80"/>
      <c r="C548" s="80"/>
      <c r="D548" s="80"/>
      <c r="E548" s="80"/>
      <c r="F548" s="80"/>
      <c r="G548" s="80"/>
      <c r="H548" s="80"/>
      <c r="I548" s="80"/>
      <c r="J548" s="223"/>
      <c r="K548" s="116"/>
      <c r="L548" s="235"/>
      <c r="M548" s="134"/>
      <c r="N548" s="237"/>
      <c r="O548" s="246"/>
      <c r="P548" s="285"/>
      <c r="Q548" s="247"/>
      <c r="R548" s="246"/>
      <c r="S548" s="185"/>
      <c r="AL548" s="3"/>
      <c r="AM548" s="3"/>
    </row>
    <row r="549" spans="1:39" ht="15.75" x14ac:dyDescent="0.25">
      <c r="A549" s="79">
        <v>3001</v>
      </c>
      <c r="B549" s="80"/>
      <c r="C549" s="80"/>
      <c r="D549" s="80"/>
      <c r="E549" s="80"/>
      <c r="F549" s="80"/>
      <c r="G549" s="80"/>
      <c r="H549" s="80"/>
      <c r="I549" s="80"/>
      <c r="J549" s="223"/>
      <c r="K549" s="116"/>
      <c r="L549" s="235"/>
      <c r="M549" s="134"/>
      <c r="N549" s="237"/>
      <c r="O549" s="246"/>
      <c r="P549" s="285"/>
      <c r="Q549" s="247"/>
      <c r="R549" s="246"/>
      <c r="S549" s="185"/>
      <c r="AL549" s="3"/>
      <c r="AM549" s="3"/>
    </row>
    <row r="550" spans="1:39" ht="15.75" x14ac:dyDescent="0.25">
      <c r="A550" s="79">
        <v>3002</v>
      </c>
      <c r="B550" s="80"/>
      <c r="C550" s="80"/>
      <c r="D550" s="80"/>
      <c r="E550" s="80"/>
      <c r="F550" s="80"/>
      <c r="G550" s="80"/>
      <c r="H550" s="80"/>
      <c r="I550" s="80"/>
      <c r="J550" s="223"/>
      <c r="K550" s="116"/>
      <c r="L550" s="235"/>
      <c r="M550" s="134"/>
      <c r="N550" s="237"/>
      <c r="O550" s="246"/>
      <c r="P550" s="285"/>
      <c r="Q550" s="247"/>
      <c r="R550" s="246"/>
      <c r="S550" s="185"/>
      <c r="AL550" s="3"/>
      <c r="AM550" s="3"/>
    </row>
    <row r="551" spans="1:39" ht="15.75" x14ac:dyDescent="0.25">
      <c r="A551" s="79">
        <v>3101</v>
      </c>
      <c r="B551" s="80"/>
      <c r="C551" s="80"/>
      <c r="D551" s="80"/>
      <c r="E551" s="80"/>
      <c r="F551" s="80"/>
      <c r="G551" s="80"/>
      <c r="H551" s="80"/>
      <c r="I551" s="80"/>
      <c r="J551" s="223"/>
      <c r="K551" s="116"/>
      <c r="L551" s="235"/>
      <c r="M551" s="134"/>
      <c r="N551" s="237"/>
      <c r="O551" s="134"/>
      <c r="P551" s="237"/>
      <c r="Q551" s="256"/>
      <c r="R551" s="246"/>
      <c r="S551" s="185"/>
      <c r="AL551" s="3"/>
      <c r="AM551" s="3"/>
    </row>
    <row r="552" spans="1:39" ht="15.75" x14ac:dyDescent="0.25">
      <c r="A552" s="79">
        <v>3102</v>
      </c>
      <c r="B552" s="80"/>
      <c r="C552" s="80"/>
      <c r="D552" s="80"/>
      <c r="E552" s="80"/>
      <c r="F552" s="80"/>
      <c r="G552" s="80"/>
      <c r="H552" s="80"/>
      <c r="I552" s="80"/>
      <c r="J552" s="223"/>
      <c r="K552" s="116"/>
      <c r="L552" s="235"/>
      <c r="M552" s="134"/>
      <c r="N552" s="237"/>
      <c r="O552" s="228" t="s">
        <v>80</v>
      </c>
      <c r="P552" s="102"/>
      <c r="Q552" s="103" t="str">
        <f>IF(SUM(K544:K548)=0,"",SUM(K544:K548))</f>
        <v/>
      </c>
      <c r="R552" s="230" t="s">
        <v>10</v>
      </c>
      <c r="S552" s="185"/>
      <c r="AL552" s="3"/>
      <c r="AM552" s="3"/>
    </row>
    <row r="553" spans="1:39" ht="15.75" x14ac:dyDescent="0.25">
      <c r="A553" s="79">
        <v>3201</v>
      </c>
      <c r="B553" s="80"/>
      <c r="C553" s="80"/>
      <c r="D553" s="80"/>
      <c r="E553" s="80"/>
      <c r="F553" s="80"/>
      <c r="G553" s="80"/>
      <c r="H553" s="80"/>
      <c r="I553" s="80"/>
      <c r="J553" s="223"/>
      <c r="K553" s="116"/>
      <c r="L553" s="235"/>
      <c r="M553" s="134"/>
      <c r="N553" s="237"/>
      <c r="O553" s="229" t="s">
        <v>81</v>
      </c>
      <c r="P553" s="104" t="e">
        <f>IF(P552/C538=0,"",P552/C538)</f>
        <v>#DIV/0!</v>
      </c>
      <c r="Q553" s="105" t="e">
        <f>IF(P552/Q552=0,"",P552/Q552)</f>
        <v>#VALUE!</v>
      </c>
      <c r="R553" s="231" t="s">
        <v>82</v>
      </c>
      <c r="S553" s="185"/>
      <c r="AL553" s="3"/>
      <c r="AM553" s="3"/>
    </row>
    <row r="554" spans="1:39" ht="15.75" x14ac:dyDescent="0.25">
      <c r="A554" s="79">
        <v>3202</v>
      </c>
      <c r="B554" s="226"/>
      <c r="C554" s="226"/>
      <c r="D554" s="226"/>
      <c r="E554" s="226"/>
      <c r="F554" s="226"/>
      <c r="G554" s="226"/>
      <c r="H554" s="226"/>
      <c r="I554" s="226"/>
      <c r="J554" s="227"/>
      <c r="K554" s="116"/>
      <c r="L554" s="238"/>
      <c r="M554" s="239"/>
      <c r="N554" s="240"/>
      <c r="O554" s="109"/>
      <c r="P554" s="110"/>
      <c r="Q554" s="110"/>
      <c r="R554" s="111"/>
      <c r="S554" s="185"/>
      <c r="AL554" s="3"/>
      <c r="AM554" s="3"/>
    </row>
    <row r="555" spans="1:39" ht="18" customHeight="1" x14ac:dyDescent="0.25">
      <c r="A555" s="33"/>
      <c r="B555" s="327" t="s">
        <v>108</v>
      </c>
      <c r="C555" s="327"/>
      <c r="D555" s="327"/>
      <c r="E555" s="327"/>
      <c r="F555" s="327"/>
      <c r="G555" s="327"/>
      <c r="H555" s="327"/>
      <c r="I555" s="327"/>
      <c r="J555" s="327"/>
      <c r="K555" s="225">
        <f>SUM(K545:K551)</f>
        <v>0</v>
      </c>
      <c r="L555" s="113" t="str">
        <f>IF(K545=0,"",K545/B538)</f>
        <v/>
      </c>
      <c r="M555" s="113" t="str">
        <f>IF(K555=0,"",K555/B538)</f>
        <v/>
      </c>
      <c r="N555" s="113" t="e">
        <f>M555-L555</f>
        <v>#VALUE!</v>
      </c>
      <c r="O555" s="5"/>
      <c r="P555" s="25"/>
      <c r="Q555" s="24"/>
      <c r="R555" s="5"/>
      <c r="S555" s="185"/>
      <c r="AL555" s="3"/>
      <c r="AM555" s="3"/>
    </row>
    <row r="556" spans="1:39" s="300" customFormat="1" ht="12.75" customHeight="1" x14ac:dyDescent="0.25">
      <c r="A556" s="33"/>
      <c r="B556" s="304"/>
      <c r="C556" s="304"/>
      <c r="D556" s="304"/>
      <c r="E556" s="304"/>
      <c r="F556" s="304"/>
      <c r="G556" s="304"/>
      <c r="H556" s="304"/>
      <c r="I556" s="304"/>
      <c r="J556" s="304"/>
      <c r="K556" s="305"/>
      <c r="L556" s="306"/>
      <c r="M556" s="306"/>
      <c r="N556" s="306"/>
      <c r="O556" s="5"/>
      <c r="P556" s="25"/>
      <c r="Q556" s="24"/>
      <c r="R556" s="5"/>
      <c r="AL556" s="3"/>
      <c r="AM556" s="3"/>
    </row>
    <row r="557" spans="1:39" ht="12.75" customHeight="1" x14ac:dyDescent="0.2">
      <c r="L557" s="5"/>
      <c r="M557" s="5"/>
      <c r="O557" s="5"/>
      <c r="P557" s="6"/>
      <c r="Q557" s="6"/>
      <c r="R557" s="5"/>
      <c r="AL557" s="3"/>
      <c r="AM557" s="3"/>
    </row>
    <row r="558" spans="1:39" s="300" customFormat="1" ht="26.25" x14ac:dyDescent="0.4">
      <c r="A558" s="224"/>
      <c r="B558" s="318" t="s">
        <v>96</v>
      </c>
      <c r="C558" s="318"/>
      <c r="D558" s="318"/>
      <c r="E558" s="318"/>
      <c r="F558" s="318"/>
      <c r="G558" s="318"/>
      <c r="H558" s="318"/>
      <c r="I558" s="318"/>
      <c r="J558" s="318"/>
      <c r="K558" s="201" t="s">
        <v>143</v>
      </c>
      <c r="L558" s="5"/>
      <c r="M558" s="5"/>
      <c r="N558" s="25"/>
      <c r="O558" s="5"/>
      <c r="P558" s="25"/>
      <c r="Q558" s="25"/>
      <c r="R558" s="25"/>
      <c r="AL558" s="3"/>
      <c r="AM558" s="3"/>
    </row>
    <row r="559" spans="1:39" s="300" customFormat="1" ht="20.25" x14ac:dyDescent="0.2">
      <c r="A559" s="330" t="s">
        <v>9</v>
      </c>
      <c r="B559" s="311" t="s">
        <v>97</v>
      </c>
      <c r="C559" s="312"/>
      <c r="D559" s="312"/>
      <c r="E559" s="312"/>
      <c r="F559" s="312"/>
      <c r="G559" s="312"/>
      <c r="H559" s="312"/>
      <c r="I559" s="312"/>
      <c r="J559" s="313"/>
      <c r="K559" s="314" t="s">
        <v>10</v>
      </c>
      <c r="L559" s="307" t="s">
        <v>2</v>
      </c>
      <c r="M559" s="307" t="s">
        <v>3</v>
      </c>
      <c r="N559" s="307" t="s">
        <v>4</v>
      </c>
      <c r="O559" s="307" t="s">
        <v>5</v>
      </c>
      <c r="P559" s="307" t="s">
        <v>6</v>
      </c>
      <c r="Q559" s="307" t="s">
        <v>7</v>
      </c>
      <c r="R559" s="307" t="s">
        <v>8</v>
      </c>
      <c r="AL559" s="3"/>
      <c r="AM559" s="3"/>
    </row>
    <row r="560" spans="1:39" s="300" customFormat="1" ht="15.75" x14ac:dyDescent="0.25">
      <c r="A560" s="308"/>
      <c r="B560" s="79" t="s">
        <v>98</v>
      </c>
      <c r="C560" s="79" t="s">
        <v>99</v>
      </c>
      <c r="D560" s="79" t="s">
        <v>100</v>
      </c>
      <c r="E560" s="79" t="s">
        <v>101</v>
      </c>
      <c r="F560" s="79" t="s">
        <v>102</v>
      </c>
      <c r="G560" s="79" t="s">
        <v>103</v>
      </c>
      <c r="H560" s="79" t="s">
        <v>104</v>
      </c>
      <c r="I560" s="79" t="s">
        <v>105</v>
      </c>
      <c r="J560" s="221" t="s">
        <v>106</v>
      </c>
      <c r="K560" s="315"/>
      <c r="L560" s="308"/>
      <c r="M560" s="308"/>
      <c r="N560" s="308"/>
      <c r="O560" s="308"/>
      <c r="P560" s="308"/>
      <c r="Q560" s="308"/>
      <c r="R560" s="308"/>
      <c r="AL560" s="3"/>
      <c r="AM560" s="3"/>
    </row>
    <row r="561" spans="1:39" s="300" customFormat="1" ht="15.75" x14ac:dyDescent="0.25">
      <c r="A561" s="79">
        <v>2501</v>
      </c>
      <c r="B561" s="80">
        <v>1</v>
      </c>
      <c r="C561" s="80"/>
      <c r="D561" s="80"/>
      <c r="E561" s="80"/>
      <c r="F561" s="80"/>
      <c r="G561" s="80"/>
      <c r="H561" s="80"/>
      <c r="I561" s="80"/>
      <c r="J561" s="223"/>
      <c r="K561" s="116"/>
      <c r="L561" s="232"/>
      <c r="M561" s="233"/>
      <c r="N561" s="234"/>
      <c r="O561" s="242"/>
      <c r="P561" s="283">
        <f>B561</f>
        <v>1</v>
      </c>
      <c r="Q561" s="243"/>
      <c r="R561" s="242"/>
      <c r="AL561" s="3"/>
      <c r="AM561" s="3"/>
    </row>
    <row r="562" spans="1:39" s="300" customFormat="1" ht="15.75" x14ac:dyDescent="0.25">
      <c r="A562" s="79">
        <v>2502</v>
      </c>
      <c r="B562" s="80"/>
      <c r="C562" s="80">
        <v>1</v>
      </c>
      <c r="D562" s="80"/>
      <c r="E562" s="80"/>
      <c r="F562" s="80"/>
      <c r="G562" s="80"/>
      <c r="H562" s="80"/>
      <c r="I562" s="80"/>
      <c r="J562" s="223"/>
      <c r="K562" s="116"/>
      <c r="L562" s="235"/>
      <c r="M562" s="134" t="s">
        <v>28</v>
      </c>
      <c r="N562" s="236"/>
      <c r="O562" s="90">
        <f>IF(C562=0,"",C562/B561)</f>
        <v>1</v>
      </c>
      <c r="P562" s="284">
        <v>1</v>
      </c>
      <c r="Q562" s="241">
        <f t="shared" ref="Q562:Q568" si="58">IF(P562=0,"",P562/P561)</f>
        <v>1</v>
      </c>
      <c r="R562" s="241">
        <f t="shared" ref="R562:R568" si="59">IF(P562=0,"",100%-Q562)</f>
        <v>0</v>
      </c>
      <c r="AL562" s="3"/>
      <c r="AM562" s="3"/>
    </row>
    <row r="563" spans="1:39" s="300" customFormat="1" ht="15.75" x14ac:dyDescent="0.25">
      <c r="A563" s="79">
        <v>2601</v>
      </c>
      <c r="B563" s="80"/>
      <c r="C563" s="80"/>
      <c r="D563" s="80"/>
      <c r="E563" s="80"/>
      <c r="F563" s="80"/>
      <c r="G563" s="80"/>
      <c r="H563" s="80"/>
      <c r="I563" s="80"/>
      <c r="J563" s="223"/>
      <c r="K563" s="116"/>
      <c r="L563" s="235"/>
      <c r="M563" s="134"/>
      <c r="N563" s="236"/>
      <c r="O563" s="90" t="str">
        <f>IF(D563=0,"",D563/C562)</f>
        <v/>
      </c>
      <c r="P563" s="284"/>
      <c r="Q563" s="241" t="str">
        <f t="shared" si="58"/>
        <v/>
      </c>
      <c r="R563" s="241" t="str">
        <f t="shared" si="59"/>
        <v/>
      </c>
      <c r="S563" s="93">
        <f>P563/P561</f>
        <v>0</v>
      </c>
      <c r="AL563" s="3"/>
      <c r="AM563" s="3"/>
    </row>
    <row r="564" spans="1:39" s="300" customFormat="1" ht="15.75" x14ac:dyDescent="0.25">
      <c r="A564" s="79">
        <v>2602</v>
      </c>
      <c r="B564" s="80"/>
      <c r="C564" s="80"/>
      <c r="D564" s="80"/>
      <c r="E564" s="80"/>
      <c r="F564" s="80"/>
      <c r="G564" s="80"/>
      <c r="H564" s="80"/>
      <c r="I564" s="80"/>
      <c r="J564" s="223"/>
      <c r="K564" s="116"/>
      <c r="L564" s="235"/>
      <c r="M564" s="134"/>
      <c r="N564" s="236"/>
      <c r="O564" s="90" t="str">
        <f>IF(E564=0,"",E564/D563)</f>
        <v/>
      </c>
      <c r="P564" s="284"/>
      <c r="Q564" s="241" t="str">
        <f t="shared" si="58"/>
        <v/>
      </c>
      <c r="R564" s="241" t="str">
        <f t="shared" si="59"/>
        <v/>
      </c>
      <c r="AL564" s="3"/>
      <c r="AM564" s="3"/>
    </row>
    <row r="565" spans="1:39" s="300" customFormat="1" ht="15.75" x14ac:dyDescent="0.25">
      <c r="A565" s="79">
        <v>2701</v>
      </c>
      <c r="B565" s="80"/>
      <c r="C565" s="80"/>
      <c r="D565" s="80"/>
      <c r="E565" s="80"/>
      <c r="F565" s="80"/>
      <c r="G565" s="80"/>
      <c r="H565" s="80"/>
      <c r="I565" s="80"/>
      <c r="J565" s="223"/>
      <c r="K565" s="116"/>
      <c r="L565" s="235"/>
      <c r="M565" s="134"/>
      <c r="N565" s="236"/>
      <c r="O565" s="90" t="str">
        <f>IF(F565=0,"",F565/E564)</f>
        <v/>
      </c>
      <c r="P565" s="284"/>
      <c r="Q565" s="241" t="str">
        <f t="shared" si="58"/>
        <v/>
      </c>
      <c r="R565" s="241" t="str">
        <f t="shared" si="59"/>
        <v/>
      </c>
      <c r="AL565" s="3"/>
      <c r="AM565" s="3"/>
    </row>
    <row r="566" spans="1:39" s="300" customFormat="1" ht="15.75" x14ac:dyDescent="0.25">
      <c r="A566" s="79">
        <v>2702</v>
      </c>
      <c r="B566" s="80"/>
      <c r="C566" s="80"/>
      <c r="D566" s="80"/>
      <c r="E566" s="80"/>
      <c r="F566" s="80"/>
      <c r="G566" s="80"/>
      <c r="H566" s="80"/>
      <c r="I566" s="80"/>
      <c r="J566" s="223"/>
      <c r="K566" s="116"/>
      <c r="L566" s="235"/>
      <c r="M566" s="134"/>
      <c r="N566" s="236"/>
      <c r="O566" s="90" t="str">
        <f>IF(G566=0,"",G566/F565)</f>
        <v/>
      </c>
      <c r="P566" s="284"/>
      <c r="Q566" s="241" t="str">
        <f t="shared" si="58"/>
        <v/>
      </c>
      <c r="R566" s="241" t="str">
        <f t="shared" si="59"/>
        <v/>
      </c>
      <c r="AL566" s="3"/>
      <c r="AM566" s="3"/>
    </row>
    <row r="567" spans="1:39" s="300" customFormat="1" ht="15.75" x14ac:dyDescent="0.25">
      <c r="A567" s="79">
        <v>2801</v>
      </c>
      <c r="B567" s="80"/>
      <c r="C567" s="80"/>
      <c r="D567" s="80"/>
      <c r="E567" s="80"/>
      <c r="F567" s="80"/>
      <c r="G567" s="80"/>
      <c r="H567" s="80"/>
      <c r="I567" s="80"/>
      <c r="J567" s="223"/>
      <c r="K567" s="116"/>
      <c r="L567" s="235"/>
      <c r="M567" s="134"/>
      <c r="N567" s="236"/>
      <c r="O567" s="90" t="str">
        <f>IF(H567=0,"",H567/G566)</f>
        <v/>
      </c>
      <c r="P567" s="284"/>
      <c r="Q567" s="241" t="str">
        <f t="shared" si="58"/>
        <v/>
      </c>
      <c r="R567" s="241" t="str">
        <f t="shared" si="59"/>
        <v/>
      </c>
      <c r="AL567" s="3"/>
      <c r="AM567" s="3"/>
    </row>
    <row r="568" spans="1:39" s="300" customFormat="1" ht="15.75" x14ac:dyDescent="0.25">
      <c r="A568" s="79">
        <v>2802</v>
      </c>
      <c r="B568" s="80"/>
      <c r="C568" s="80"/>
      <c r="D568" s="80"/>
      <c r="E568" s="80"/>
      <c r="F568" s="80"/>
      <c r="G568" s="80"/>
      <c r="H568" s="80"/>
      <c r="I568" s="80"/>
      <c r="J568" s="223"/>
      <c r="K568" s="116"/>
      <c r="L568" s="235"/>
      <c r="M568" s="134"/>
      <c r="N568" s="236"/>
      <c r="O568" s="90" t="str">
        <f>IF(I568=0,"",I568/H567)</f>
        <v/>
      </c>
      <c r="P568" s="284"/>
      <c r="Q568" s="241" t="str">
        <f t="shared" si="58"/>
        <v/>
      </c>
      <c r="R568" s="241" t="str">
        <f t="shared" si="59"/>
        <v/>
      </c>
      <c r="AL568" s="3"/>
      <c r="AM568" s="3"/>
    </row>
    <row r="569" spans="1:39" s="300" customFormat="1" ht="15.75" x14ac:dyDescent="0.25">
      <c r="A569" s="79">
        <v>2901</v>
      </c>
      <c r="B569" s="80"/>
      <c r="C569" s="80"/>
      <c r="D569" s="80"/>
      <c r="E569" s="80"/>
      <c r="F569" s="80"/>
      <c r="G569" s="80"/>
      <c r="H569" s="80"/>
      <c r="I569" s="80"/>
      <c r="J569" s="223"/>
      <c r="K569" s="116"/>
      <c r="L569" s="235"/>
      <c r="M569" s="134"/>
      <c r="N569" s="134"/>
      <c r="O569" s="246"/>
      <c r="P569" s="284"/>
      <c r="Q569" s="247"/>
      <c r="R569" s="246"/>
      <c r="AL569" s="3"/>
      <c r="AM569" s="3"/>
    </row>
    <row r="570" spans="1:39" s="300" customFormat="1" ht="15.75" x14ac:dyDescent="0.25">
      <c r="A570" s="79">
        <v>2902</v>
      </c>
      <c r="B570" s="80"/>
      <c r="C570" s="80"/>
      <c r="D570" s="80"/>
      <c r="E570" s="80"/>
      <c r="F570" s="80"/>
      <c r="G570" s="80"/>
      <c r="H570" s="80"/>
      <c r="I570" s="80"/>
      <c r="J570" s="223"/>
      <c r="K570" s="116"/>
      <c r="L570" s="235"/>
      <c r="M570" s="134"/>
      <c r="N570" s="134"/>
      <c r="O570" s="246"/>
      <c r="P570" s="284"/>
      <c r="Q570" s="247"/>
      <c r="R570" s="246"/>
      <c r="AL570" s="3"/>
      <c r="AM570" s="3"/>
    </row>
    <row r="571" spans="1:39" s="300" customFormat="1" ht="15.75" x14ac:dyDescent="0.25">
      <c r="A571" s="79">
        <v>3001</v>
      </c>
      <c r="B571" s="80"/>
      <c r="C571" s="80"/>
      <c r="D571" s="80"/>
      <c r="E571" s="80"/>
      <c r="F571" s="80"/>
      <c r="G571" s="80"/>
      <c r="H571" s="80"/>
      <c r="I571" s="80"/>
      <c r="J571" s="223"/>
      <c r="K571" s="116"/>
      <c r="L571" s="235"/>
      <c r="M571" s="134"/>
      <c r="N571" s="237"/>
      <c r="O571" s="246"/>
      <c r="P571" s="285"/>
      <c r="Q571" s="247"/>
      <c r="R571" s="246"/>
      <c r="AL571" s="3"/>
      <c r="AM571" s="3"/>
    </row>
    <row r="572" spans="1:39" s="300" customFormat="1" ht="15.75" x14ac:dyDescent="0.25">
      <c r="A572" s="79">
        <v>3002</v>
      </c>
      <c r="B572" s="80"/>
      <c r="C572" s="80"/>
      <c r="D572" s="80"/>
      <c r="E572" s="80"/>
      <c r="F572" s="80"/>
      <c r="G572" s="80"/>
      <c r="H572" s="80"/>
      <c r="I572" s="80"/>
      <c r="J572" s="223"/>
      <c r="K572" s="116"/>
      <c r="L572" s="235"/>
      <c r="M572" s="134"/>
      <c r="N572" s="237"/>
      <c r="O572" s="246"/>
      <c r="P572" s="285"/>
      <c r="Q572" s="247"/>
      <c r="R572" s="246"/>
      <c r="AL572" s="3"/>
      <c r="AM572" s="3"/>
    </row>
    <row r="573" spans="1:39" s="300" customFormat="1" ht="15.75" x14ac:dyDescent="0.25">
      <c r="A573" s="79">
        <v>3101</v>
      </c>
      <c r="B573" s="80"/>
      <c r="C573" s="80"/>
      <c r="D573" s="80"/>
      <c r="E573" s="80"/>
      <c r="F573" s="80"/>
      <c r="G573" s="80"/>
      <c r="H573" s="80"/>
      <c r="I573" s="80"/>
      <c r="J573" s="223"/>
      <c r="K573" s="116"/>
      <c r="L573" s="235"/>
      <c r="M573" s="134"/>
      <c r="N573" s="237"/>
      <c r="O573" s="246"/>
      <c r="P573" s="285"/>
      <c r="Q573" s="247"/>
      <c r="R573" s="246"/>
      <c r="AL573" s="3"/>
      <c r="AM573" s="3"/>
    </row>
    <row r="574" spans="1:39" s="300" customFormat="1" ht="15.75" x14ac:dyDescent="0.25">
      <c r="A574" s="79">
        <v>3102</v>
      </c>
      <c r="B574" s="80"/>
      <c r="C574" s="80"/>
      <c r="D574" s="80"/>
      <c r="E574" s="80"/>
      <c r="F574" s="80"/>
      <c r="G574" s="80"/>
      <c r="H574" s="80"/>
      <c r="I574" s="80"/>
      <c r="J574" s="223"/>
      <c r="K574" s="116"/>
      <c r="L574" s="235"/>
      <c r="M574" s="134"/>
      <c r="N574" s="237"/>
      <c r="O574" s="134"/>
      <c r="P574" s="237"/>
      <c r="Q574" s="256"/>
      <c r="R574" s="246"/>
      <c r="AL574" s="3"/>
      <c r="AM574" s="3"/>
    </row>
    <row r="575" spans="1:39" s="300" customFormat="1" ht="15.75" x14ac:dyDescent="0.25">
      <c r="A575" s="79">
        <v>3201</v>
      </c>
      <c r="B575" s="80"/>
      <c r="C575" s="80"/>
      <c r="D575" s="80"/>
      <c r="E575" s="80"/>
      <c r="F575" s="80"/>
      <c r="G575" s="80"/>
      <c r="H575" s="80"/>
      <c r="I575" s="80"/>
      <c r="J575" s="223"/>
      <c r="K575" s="116"/>
      <c r="L575" s="235"/>
      <c r="M575" s="134"/>
      <c r="N575" s="237"/>
      <c r="O575" s="228" t="s">
        <v>80</v>
      </c>
      <c r="P575" s="102"/>
      <c r="Q575" s="103" t="str">
        <f>IF(SUM(K567:K571)=0,"",SUM(K567:K571))</f>
        <v/>
      </c>
      <c r="R575" s="230" t="s">
        <v>10</v>
      </c>
      <c r="AL575" s="3"/>
      <c r="AM575" s="3"/>
    </row>
    <row r="576" spans="1:39" s="300" customFormat="1" ht="15.75" x14ac:dyDescent="0.25">
      <c r="A576" s="79">
        <v>3202</v>
      </c>
      <c r="B576" s="80"/>
      <c r="C576" s="80"/>
      <c r="D576" s="80"/>
      <c r="E576" s="80"/>
      <c r="F576" s="80"/>
      <c r="G576" s="80"/>
      <c r="H576" s="80"/>
      <c r="I576" s="80"/>
      <c r="J576" s="223"/>
      <c r="K576" s="116"/>
      <c r="L576" s="235"/>
      <c r="M576" s="134"/>
      <c r="N576" s="237"/>
      <c r="O576" s="229" t="s">
        <v>81</v>
      </c>
      <c r="P576" s="104" t="e">
        <f>IF(P575/C561=0,"",P575/C561)</f>
        <v>#DIV/0!</v>
      </c>
      <c r="Q576" s="105" t="e">
        <f>IF(P575/Q575=0,"",P575/Q575)</f>
        <v>#VALUE!</v>
      </c>
      <c r="R576" s="231" t="s">
        <v>82</v>
      </c>
      <c r="AL576" s="3"/>
      <c r="AM576" s="3"/>
    </row>
    <row r="577" spans="1:39" s="300" customFormat="1" ht="15.75" x14ac:dyDescent="0.25">
      <c r="A577" s="79">
        <v>3301</v>
      </c>
      <c r="B577" s="226"/>
      <c r="C577" s="226"/>
      <c r="D577" s="226"/>
      <c r="E577" s="226"/>
      <c r="F577" s="226"/>
      <c r="G577" s="226"/>
      <c r="H577" s="226"/>
      <c r="I577" s="226"/>
      <c r="J577" s="227"/>
      <c r="K577" s="116"/>
      <c r="L577" s="238"/>
      <c r="M577" s="239"/>
      <c r="N577" s="240"/>
      <c r="O577" s="109"/>
      <c r="P577" s="110"/>
      <c r="Q577" s="110"/>
      <c r="R577" s="111"/>
      <c r="AL577" s="3"/>
      <c r="AM577" s="3"/>
    </row>
    <row r="578" spans="1:39" s="300" customFormat="1" ht="18" customHeight="1" x14ac:dyDescent="0.25">
      <c r="A578" s="33"/>
      <c r="B578" s="327" t="s">
        <v>108</v>
      </c>
      <c r="C578" s="327"/>
      <c r="D578" s="327"/>
      <c r="E578" s="327"/>
      <c r="F578" s="327"/>
      <c r="G578" s="327"/>
      <c r="H578" s="327"/>
      <c r="I578" s="327"/>
      <c r="J578" s="327"/>
      <c r="K578" s="225">
        <f>SUM(K568:K574)</f>
        <v>0</v>
      </c>
      <c r="L578" s="113" t="str">
        <f>IF(K568=0,"",K568/B561)</f>
        <v/>
      </c>
      <c r="M578" s="113" t="str">
        <f>IF(K578=0,"",K578/B561)</f>
        <v/>
      </c>
      <c r="N578" s="113" t="e">
        <f>M578-L578</f>
        <v>#VALUE!</v>
      </c>
      <c r="O578" s="5"/>
      <c r="P578" s="25"/>
      <c r="Q578" s="24"/>
      <c r="R578" s="5"/>
      <c r="AL578" s="3"/>
      <c r="AM578" s="3"/>
    </row>
    <row r="579" spans="1:39" s="300" customFormat="1" ht="12.75" customHeight="1" x14ac:dyDescent="0.25">
      <c r="A579" s="33"/>
      <c r="B579" s="304"/>
      <c r="C579" s="304"/>
      <c r="D579" s="304"/>
      <c r="E579" s="304"/>
      <c r="F579" s="304"/>
      <c r="G579" s="304"/>
      <c r="H579" s="304"/>
      <c r="I579" s="304"/>
      <c r="J579" s="304"/>
      <c r="K579" s="305"/>
      <c r="L579" s="306"/>
      <c r="M579" s="306"/>
      <c r="N579" s="306"/>
      <c r="O579" s="5"/>
      <c r="P579" s="25"/>
      <c r="Q579" s="24"/>
      <c r="R579" s="5"/>
      <c r="AL579" s="3"/>
      <c r="AM579" s="3"/>
    </row>
    <row r="580" spans="1:39" ht="12.75" customHeight="1" x14ac:dyDescent="0.2">
      <c r="L580" s="5"/>
      <c r="M580" s="5"/>
      <c r="O580" s="5"/>
      <c r="P580" s="6"/>
      <c r="Q580" s="6"/>
      <c r="R580" s="5"/>
      <c r="AL580" s="3"/>
      <c r="AM580" s="3"/>
    </row>
    <row r="581" spans="1:39" s="300" customFormat="1" ht="26.25" x14ac:dyDescent="0.4">
      <c r="A581" s="224"/>
      <c r="B581" s="318" t="s">
        <v>96</v>
      </c>
      <c r="C581" s="318"/>
      <c r="D581" s="318"/>
      <c r="E581" s="318"/>
      <c r="F581" s="318"/>
      <c r="G581" s="318"/>
      <c r="H581" s="318"/>
      <c r="I581" s="318"/>
      <c r="J581" s="318"/>
      <c r="K581" s="201" t="s">
        <v>144</v>
      </c>
      <c r="L581" s="5"/>
      <c r="M581" s="5"/>
      <c r="N581" s="25"/>
      <c r="O581" s="5"/>
      <c r="P581" s="25"/>
      <c r="Q581" s="25"/>
      <c r="R581" s="25"/>
      <c r="AL581" s="3"/>
      <c r="AM581" s="3"/>
    </row>
    <row r="582" spans="1:39" s="300" customFormat="1" ht="20.25" x14ac:dyDescent="0.2">
      <c r="A582" s="330" t="s">
        <v>9</v>
      </c>
      <c r="B582" s="311" t="s">
        <v>97</v>
      </c>
      <c r="C582" s="312"/>
      <c r="D582" s="312"/>
      <c r="E582" s="312"/>
      <c r="F582" s="312"/>
      <c r="G582" s="312"/>
      <c r="H582" s="312"/>
      <c r="I582" s="312"/>
      <c r="J582" s="313"/>
      <c r="K582" s="314" t="s">
        <v>10</v>
      </c>
      <c r="L582" s="307" t="s">
        <v>2</v>
      </c>
      <c r="M582" s="307" t="s">
        <v>3</v>
      </c>
      <c r="N582" s="307" t="s">
        <v>4</v>
      </c>
      <c r="O582" s="307" t="s">
        <v>5</v>
      </c>
      <c r="P582" s="307" t="s">
        <v>6</v>
      </c>
      <c r="Q582" s="307" t="s">
        <v>7</v>
      </c>
      <c r="R582" s="307" t="s">
        <v>8</v>
      </c>
      <c r="AL582" s="3"/>
      <c r="AM582" s="3"/>
    </row>
    <row r="583" spans="1:39" s="300" customFormat="1" ht="15.75" x14ac:dyDescent="0.25">
      <c r="A583" s="308"/>
      <c r="B583" s="79" t="s">
        <v>98</v>
      </c>
      <c r="C583" s="79" t="s">
        <v>99</v>
      </c>
      <c r="D583" s="79" t="s">
        <v>100</v>
      </c>
      <c r="E583" s="79" t="s">
        <v>101</v>
      </c>
      <c r="F583" s="79" t="s">
        <v>102</v>
      </c>
      <c r="G583" s="79" t="s">
        <v>103</v>
      </c>
      <c r="H583" s="79" t="s">
        <v>104</v>
      </c>
      <c r="I583" s="79" t="s">
        <v>105</v>
      </c>
      <c r="J583" s="221" t="s">
        <v>106</v>
      </c>
      <c r="K583" s="315"/>
      <c r="L583" s="308"/>
      <c r="M583" s="308"/>
      <c r="N583" s="308"/>
      <c r="O583" s="308"/>
      <c r="P583" s="308"/>
      <c r="Q583" s="308"/>
      <c r="R583" s="308"/>
      <c r="AL583" s="3"/>
      <c r="AM583" s="3"/>
    </row>
    <row r="584" spans="1:39" s="300" customFormat="1" ht="15.75" x14ac:dyDescent="0.25">
      <c r="A584" s="79">
        <v>2502</v>
      </c>
      <c r="B584" s="80">
        <v>15</v>
      </c>
      <c r="C584" s="80"/>
      <c r="D584" s="80"/>
      <c r="E584" s="80"/>
      <c r="F584" s="80"/>
      <c r="G584" s="80"/>
      <c r="H584" s="80"/>
      <c r="I584" s="80"/>
      <c r="J584" s="223"/>
      <c r="K584" s="116"/>
      <c r="L584" s="232"/>
      <c r="M584" s="233"/>
      <c r="N584" s="234"/>
      <c r="O584" s="242"/>
      <c r="P584" s="283">
        <f>B584</f>
        <v>15</v>
      </c>
      <c r="Q584" s="243"/>
      <c r="R584" s="242"/>
      <c r="AL584" s="3"/>
      <c r="AM584" s="3"/>
    </row>
    <row r="585" spans="1:39" s="300" customFormat="1" ht="15.75" x14ac:dyDescent="0.25">
      <c r="A585" s="79">
        <v>2601</v>
      </c>
      <c r="B585" s="80"/>
      <c r="C585" s="80"/>
      <c r="D585" s="80"/>
      <c r="E585" s="80"/>
      <c r="F585" s="80"/>
      <c r="G585" s="80"/>
      <c r="H585" s="80"/>
      <c r="I585" s="80"/>
      <c r="J585" s="223"/>
      <c r="K585" s="116"/>
      <c r="L585" s="235"/>
      <c r="M585" s="134" t="s">
        <v>28</v>
      </c>
      <c r="N585" s="236"/>
      <c r="O585" s="90" t="str">
        <f>IF(C585=0,"",C585/B584)</f>
        <v/>
      </c>
      <c r="P585" s="284"/>
      <c r="Q585" s="241" t="str">
        <f t="shared" ref="Q585:Q591" si="60">IF(P585=0,"",P585/P584)</f>
        <v/>
      </c>
      <c r="R585" s="241" t="str">
        <f t="shared" ref="R585:R591" si="61">IF(P585=0,"",100%-Q585)</f>
        <v/>
      </c>
      <c r="AL585" s="3"/>
      <c r="AM585" s="3"/>
    </row>
    <row r="586" spans="1:39" s="300" customFormat="1" ht="15.75" x14ac:dyDescent="0.25">
      <c r="A586" s="79">
        <v>2602</v>
      </c>
      <c r="B586" s="80"/>
      <c r="C586" s="80"/>
      <c r="D586" s="80"/>
      <c r="E586" s="80"/>
      <c r="F586" s="80"/>
      <c r="G586" s="80"/>
      <c r="H586" s="80"/>
      <c r="I586" s="80"/>
      <c r="J586" s="223"/>
      <c r="K586" s="116"/>
      <c r="L586" s="235"/>
      <c r="M586" s="134"/>
      <c r="N586" s="236"/>
      <c r="O586" s="90" t="str">
        <f>IF(D586=0,"",D586/C585)</f>
        <v/>
      </c>
      <c r="P586" s="284"/>
      <c r="Q586" s="241" t="str">
        <f t="shared" si="60"/>
        <v/>
      </c>
      <c r="R586" s="241" t="str">
        <f t="shared" si="61"/>
        <v/>
      </c>
      <c r="S586" s="93">
        <f>P586/P584</f>
        <v>0</v>
      </c>
      <c r="AL586" s="3"/>
      <c r="AM586" s="3"/>
    </row>
    <row r="587" spans="1:39" s="300" customFormat="1" ht="15.75" x14ac:dyDescent="0.25">
      <c r="A587" s="79">
        <v>2701</v>
      </c>
      <c r="B587" s="80"/>
      <c r="C587" s="80"/>
      <c r="D587" s="80"/>
      <c r="E587" s="80"/>
      <c r="F587" s="80"/>
      <c r="G587" s="80"/>
      <c r="H587" s="80"/>
      <c r="I587" s="80"/>
      <c r="J587" s="223"/>
      <c r="K587" s="116"/>
      <c r="L587" s="235"/>
      <c r="M587" s="134"/>
      <c r="N587" s="236"/>
      <c r="O587" s="90" t="str">
        <f>IF(E587=0,"",E587/D586)</f>
        <v/>
      </c>
      <c r="P587" s="284"/>
      <c r="Q587" s="241" t="str">
        <f t="shared" si="60"/>
        <v/>
      </c>
      <c r="R587" s="241" t="str">
        <f t="shared" si="61"/>
        <v/>
      </c>
      <c r="AL587" s="3"/>
      <c r="AM587" s="3"/>
    </row>
    <row r="588" spans="1:39" s="300" customFormat="1" ht="15.75" x14ac:dyDescent="0.25">
      <c r="A588" s="79">
        <v>2702</v>
      </c>
      <c r="B588" s="80"/>
      <c r="C588" s="80"/>
      <c r="D588" s="80"/>
      <c r="E588" s="80"/>
      <c r="F588" s="80"/>
      <c r="G588" s="80"/>
      <c r="H588" s="80"/>
      <c r="I588" s="80"/>
      <c r="J588" s="223"/>
      <c r="K588" s="116"/>
      <c r="L588" s="235"/>
      <c r="M588" s="134"/>
      <c r="N588" s="236"/>
      <c r="O588" s="90" t="str">
        <f>IF(F588=0,"",F588/E587)</f>
        <v/>
      </c>
      <c r="P588" s="284"/>
      <c r="Q588" s="241" t="str">
        <f t="shared" si="60"/>
        <v/>
      </c>
      <c r="R588" s="241" t="str">
        <f t="shared" si="61"/>
        <v/>
      </c>
      <c r="AL588" s="3"/>
      <c r="AM588" s="3"/>
    </row>
    <row r="589" spans="1:39" s="300" customFormat="1" ht="15.75" x14ac:dyDescent="0.25">
      <c r="A589" s="79">
        <v>2801</v>
      </c>
      <c r="B589" s="80"/>
      <c r="C589" s="80"/>
      <c r="D589" s="80"/>
      <c r="E589" s="80"/>
      <c r="F589" s="80"/>
      <c r="G589" s="80"/>
      <c r="H589" s="80"/>
      <c r="I589" s="80"/>
      <c r="J589" s="223"/>
      <c r="K589" s="116"/>
      <c r="L589" s="235"/>
      <c r="M589" s="134"/>
      <c r="N589" s="236"/>
      <c r="O589" s="90" t="str">
        <f>IF(G589=0,"",G589/F588)</f>
        <v/>
      </c>
      <c r="P589" s="284"/>
      <c r="Q589" s="241" t="str">
        <f t="shared" si="60"/>
        <v/>
      </c>
      <c r="R589" s="241" t="str">
        <f t="shared" si="61"/>
        <v/>
      </c>
      <c r="AL589" s="3"/>
      <c r="AM589" s="3"/>
    </row>
    <row r="590" spans="1:39" s="300" customFormat="1" ht="15.75" x14ac:dyDescent="0.25">
      <c r="A590" s="79">
        <v>2802</v>
      </c>
      <c r="B590" s="80"/>
      <c r="C590" s="80"/>
      <c r="D590" s="80"/>
      <c r="E590" s="80"/>
      <c r="F590" s="80"/>
      <c r="G590" s="80"/>
      <c r="H590" s="80"/>
      <c r="I590" s="80"/>
      <c r="J590" s="223"/>
      <c r="K590" s="116"/>
      <c r="L590" s="235"/>
      <c r="M590" s="134"/>
      <c r="N590" s="236"/>
      <c r="O590" s="90" t="str">
        <f>IF(H590=0,"",H590/G589)</f>
        <v/>
      </c>
      <c r="P590" s="284"/>
      <c r="Q590" s="241" t="str">
        <f t="shared" si="60"/>
        <v/>
      </c>
      <c r="R590" s="241" t="str">
        <f t="shared" si="61"/>
        <v/>
      </c>
      <c r="AL590" s="3"/>
      <c r="AM590" s="3"/>
    </row>
    <row r="591" spans="1:39" s="300" customFormat="1" ht="15.75" x14ac:dyDescent="0.25">
      <c r="A591" s="79">
        <v>2901</v>
      </c>
      <c r="B591" s="80"/>
      <c r="C591" s="80"/>
      <c r="D591" s="80"/>
      <c r="E591" s="80"/>
      <c r="F591" s="80"/>
      <c r="G591" s="80"/>
      <c r="H591" s="80"/>
      <c r="I591" s="80"/>
      <c r="J591" s="223"/>
      <c r="K591" s="116"/>
      <c r="L591" s="235"/>
      <c r="M591" s="134"/>
      <c r="N591" s="236"/>
      <c r="O591" s="90" t="str">
        <f>IF(I591=0,"",I591/H590)</f>
        <v/>
      </c>
      <c r="P591" s="284"/>
      <c r="Q591" s="241" t="str">
        <f t="shared" si="60"/>
        <v/>
      </c>
      <c r="R591" s="241" t="str">
        <f t="shared" si="61"/>
        <v/>
      </c>
      <c r="AL591" s="3"/>
      <c r="AM591" s="3"/>
    </row>
    <row r="592" spans="1:39" s="300" customFormat="1" ht="15.75" x14ac:dyDescent="0.25">
      <c r="A592" s="79">
        <v>2902</v>
      </c>
      <c r="B592" s="80"/>
      <c r="C592" s="80"/>
      <c r="D592" s="80"/>
      <c r="E592" s="80"/>
      <c r="F592" s="80"/>
      <c r="G592" s="80"/>
      <c r="H592" s="80"/>
      <c r="I592" s="80"/>
      <c r="J592" s="223"/>
      <c r="K592" s="116"/>
      <c r="L592" s="235"/>
      <c r="M592" s="134"/>
      <c r="N592" s="134"/>
      <c r="O592" s="246"/>
      <c r="P592" s="284"/>
      <c r="Q592" s="247"/>
      <c r="R592" s="246"/>
      <c r="AL592" s="3"/>
      <c r="AM592" s="3"/>
    </row>
    <row r="593" spans="1:39" s="300" customFormat="1" ht="15.75" x14ac:dyDescent="0.25">
      <c r="A593" s="79">
        <v>3001</v>
      </c>
      <c r="B593" s="80"/>
      <c r="C593" s="80"/>
      <c r="D593" s="80"/>
      <c r="E593" s="80"/>
      <c r="F593" s="80"/>
      <c r="G593" s="80"/>
      <c r="H593" s="80"/>
      <c r="I593" s="80"/>
      <c r="J593" s="223"/>
      <c r="K593" s="116"/>
      <c r="L593" s="235"/>
      <c r="M593" s="134"/>
      <c r="N593" s="134"/>
      <c r="O593" s="246"/>
      <c r="P593" s="284"/>
      <c r="Q593" s="247"/>
      <c r="R593" s="246"/>
      <c r="AL593" s="3"/>
      <c r="AM593" s="3"/>
    </row>
    <row r="594" spans="1:39" s="300" customFormat="1" ht="15.75" x14ac:dyDescent="0.25">
      <c r="A594" s="79">
        <v>3002</v>
      </c>
      <c r="B594" s="80"/>
      <c r="C594" s="80"/>
      <c r="D594" s="80"/>
      <c r="E594" s="80"/>
      <c r="F594" s="80"/>
      <c r="G594" s="80"/>
      <c r="H594" s="80"/>
      <c r="I594" s="80"/>
      <c r="J594" s="223"/>
      <c r="K594" s="116"/>
      <c r="L594" s="235"/>
      <c r="M594" s="134"/>
      <c r="N594" s="237"/>
      <c r="O594" s="246"/>
      <c r="P594" s="285"/>
      <c r="Q594" s="247"/>
      <c r="R594" s="246"/>
      <c r="AL594" s="3"/>
      <c r="AM594" s="3"/>
    </row>
    <row r="595" spans="1:39" s="300" customFormat="1" ht="15.75" x14ac:dyDescent="0.25">
      <c r="A595" s="79">
        <v>3101</v>
      </c>
      <c r="B595" s="80"/>
      <c r="C595" s="80"/>
      <c r="D595" s="80"/>
      <c r="E595" s="80"/>
      <c r="F595" s="80"/>
      <c r="G595" s="80"/>
      <c r="H595" s="80"/>
      <c r="I595" s="80"/>
      <c r="J595" s="223"/>
      <c r="K595" s="116"/>
      <c r="L595" s="235"/>
      <c r="M595" s="134"/>
      <c r="N595" s="237"/>
      <c r="O595" s="246"/>
      <c r="P595" s="285"/>
      <c r="Q595" s="247"/>
      <c r="R595" s="246"/>
      <c r="AL595" s="3"/>
      <c r="AM595" s="3"/>
    </row>
    <row r="596" spans="1:39" s="300" customFormat="1" ht="15.75" x14ac:dyDescent="0.25">
      <c r="A596" s="79">
        <v>3102</v>
      </c>
      <c r="B596" s="80"/>
      <c r="C596" s="80"/>
      <c r="D596" s="80"/>
      <c r="E596" s="80"/>
      <c r="F596" s="80"/>
      <c r="G596" s="80"/>
      <c r="H596" s="80"/>
      <c r="I596" s="80"/>
      <c r="J596" s="223"/>
      <c r="K596" s="116"/>
      <c r="L596" s="235"/>
      <c r="M596" s="134"/>
      <c r="N596" s="237"/>
      <c r="O596" s="246"/>
      <c r="P596" s="285"/>
      <c r="Q596" s="247"/>
      <c r="R596" s="246"/>
      <c r="AL596" s="3"/>
      <c r="AM596" s="3"/>
    </row>
    <row r="597" spans="1:39" s="300" customFormat="1" ht="15.75" x14ac:dyDescent="0.25">
      <c r="A597" s="79">
        <v>3201</v>
      </c>
      <c r="B597" s="80"/>
      <c r="C597" s="80"/>
      <c r="D597" s="80"/>
      <c r="E597" s="80"/>
      <c r="F597" s="80"/>
      <c r="G597" s="80"/>
      <c r="H597" s="80"/>
      <c r="I597" s="80"/>
      <c r="J597" s="223"/>
      <c r="K597" s="116"/>
      <c r="L597" s="235"/>
      <c r="M597" s="134"/>
      <c r="N597" s="237"/>
      <c r="O597" s="134"/>
      <c r="P597" s="237"/>
      <c r="Q597" s="256"/>
      <c r="R597" s="246"/>
      <c r="AL597" s="3"/>
      <c r="AM597" s="3"/>
    </row>
    <row r="598" spans="1:39" s="300" customFormat="1" ht="15.75" x14ac:dyDescent="0.25">
      <c r="A598" s="79">
        <v>3202</v>
      </c>
      <c r="B598" s="80"/>
      <c r="C598" s="80"/>
      <c r="D598" s="80"/>
      <c r="E598" s="80"/>
      <c r="F598" s="80"/>
      <c r="G598" s="80"/>
      <c r="H598" s="80"/>
      <c r="I598" s="80"/>
      <c r="J598" s="223"/>
      <c r="K598" s="116"/>
      <c r="L598" s="235"/>
      <c r="M598" s="134"/>
      <c r="N598" s="237"/>
      <c r="O598" s="228" t="s">
        <v>80</v>
      </c>
      <c r="P598" s="102"/>
      <c r="Q598" s="103" t="str">
        <f>IF(SUM(K590:K594)=0,"",SUM(K590:K594))</f>
        <v/>
      </c>
      <c r="R598" s="230" t="s">
        <v>10</v>
      </c>
      <c r="AL598" s="3"/>
      <c r="AM598" s="3"/>
    </row>
    <row r="599" spans="1:39" s="300" customFormat="1" ht="15.75" x14ac:dyDescent="0.25">
      <c r="A599" s="79">
        <v>3301</v>
      </c>
      <c r="B599" s="80"/>
      <c r="C599" s="80"/>
      <c r="D599" s="80"/>
      <c r="E599" s="80"/>
      <c r="F599" s="80"/>
      <c r="G599" s="80"/>
      <c r="H599" s="80"/>
      <c r="I599" s="80"/>
      <c r="J599" s="223"/>
      <c r="K599" s="116"/>
      <c r="L599" s="235"/>
      <c r="M599" s="134"/>
      <c r="N599" s="237"/>
      <c r="O599" s="229" t="s">
        <v>81</v>
      </c>
      <c r="P599" s="104" t="e">
        <f>IF(P598/C584=0,"",P598/C584)</f>
        <v>#DIV/0!</v>
      </c>
      <c r="Q599" s="105" t="e">
        <f>IF(P598/Q598=0,"",P598/Q598)</f>
        <v>#VALUE!</v>
      </c>
      <c r="R599" s="231" t="s">
        <v>82</v>
      </c>
      <c r="AL599" s="3"/>
      <c r="AM599" s="3"/>
    </row>
    <row r="600" spans="1:39" s="300" customFormat="1" ht="15.75" x14ac:dyDescent="0.25">
      <c r="A600" s="79">
        <v>3302</v>
      </c>
      <c r="B600" s="226"/>
      <c r="C600" s="226"/>
      <c r="D600" s="226"/>
      <c r="E600" s="226"/>
      <c r="F600" s="226"/>
      <c r="G600" s="226"/>
      <c r="H600" s="226"/>
      <c r="I600" s="226"/>
      <c r="J600" s="227"/>
      <c r="K600" s="116"/>
      <c r="L600" s="238"/>
      <c r="M600" s="239"/>
      <c r="N600" s="240"/>
      <c r="O600" s="109"/>
      <c r="P600" s="110"/>
      <c r="Q600" s="110"/>
      <c r="R600" s="111"/>
      <c r="AL600" s="3"/>
      <c r="AM600" s="3"/>
    </row>
    <row r="601" spans="1:39" s="300" customFormat="1" ht="18" customHeight="1" x14ac:dyDescent="0.25">
      <c r="A601" s="33"/>
      <c r="B601" s="327" t="s">
        <v>108</v>
      </c>
      <c r="C601" s="327"/>
      <c r="D601" s="327"/>
      <c r="E601" s="327"/>
      <c r="F601" s="327"/>
      <c r="G601" s="327"/>
      <c r="H601" s="327"/>
      <c r="I601" s="327"/>
      <c r="J601" s="327"/>
      <c r="K601" s="225">
        <f>SUM(K591:K597)</f>
        <v>0</v>
      </c>
      <c r="L601" s="113" t="str">
        <f>IF(K591=0,"",K591/B584)</f>
        <v/>
      </c>
      <c r="M601" s="113" t="str">
        <f>IF(K601=0,"",K601/B584)</f>
        <v/>
      </c>
      <c r="N601" s="113" t="e">
        <f>M601-L601</f>
        <v>#VALUE!</v>
      </c>
      <c r="O601" s="5"/>
      <c r="P601" s="25"/>
      <c r="Q601" s="24"/>
      <c r="R601" s="5"/>
      <c r="AL601" s="3"/>
      <c r="AM601" s="3"/>
    </row>
    <row r="602" spans="1:39" ht="12.75" customHeight="1" x14ac:dyDescent="0.2">
      <c r="L602" s="5"/>
      <c r="M602" s="5"/>
      <c r="O602" s="5"/>
      <c r="P602" s="6"/>
      <c r="Q602" s="6"/>
      <c r="R602" s="5"/>
      <c r="AL602" s="3"/>
      <c r="AM602" s="3"/>
    </row>
    <row r="603" spans="1:39" ht="12.75" customHeight="1" x14ac:dyDescent="0.2">
      <c r="L603" s="5"/>
      <c r="M603" s="5"/>
      <c r="O603" s="5"/>
      <c r="P603" s="6"/>
      <c r="Q603" s="6"/>
      <c r="R603" s="5"/>
      <c r="AL603" s="3"/>
      <c r="AM603" s="3"/>
    </row>
    <row r="604" spans="1:39" ht="12.75" customHeight="1" x14ac:dyDescent="0.2">
      <c r="L604" s="5"/>
      <c r="M604" s="5"/>
      <c r="O604" s="5"/>
      <c r="P604" s="6"/>
      <c r="Q604" s="6"/>
      <c r="R604" s="5"/>
      <c r="AL604" s="3"/>
      <c r="AM604" s="3"/>
    </row>
    <row r="605" spans="1:39" ht="12.75" customHeight="1" x14ac:dyDescent="0.2">
      <c r="L605" s="5"/>
      <c r="M605" s="5"/>
      <c r="O605" s="5"/>
      <c r="P605" s="6"/>
      <c r="Q605" s="6"/>
      <c r="R605" s="5"/>
      <c r="AL605" s="3"/>
      <c r="AM605" s="3"/>
    </row>
    <row r="606" spans="1:39" ht="12.75" customHeight="1" x14ac:dyDescent="0.2">
      <c r="L606" s="5"/>
      <c r="M606" s="5"/>
      <c r="O606" s="5"/>
      <c r="P606" s="6"/>
      <c r="Q606" s="6"/>
      <c r="R606" s="5"/>
      <c r="AL606" s="3"/>
      <c r="AM606" s="3"/>
    </row>
    <row r="607" spans="1:39" ht="12.75" customHeight="1" x14ac:dyDescent="0.2">
      <c r="L607" s="5"/>
      <c r="M607" s="5"/>
      <c r="O607" s="5"/>
      <c r="P607" s="6"/>
      <c r="Q607" s="6"/>
      <c r="R607" s="5"/>
      <c r="AL607" s="3"/>
      <c r="AM607" s="3"/>
    </row>
    <row r="608" spans="1:39" ht="12.75" customHeight="1" x14ac:dyDescent="0.2">
      <c r="L608" s="5"/>
      <c r="M608" s="5"/>
      <c r="O608" s="5"/>
      <c r="P608" s="6"/>
      <c r="Q608" s="6"/>
      <c r="R608" s="5"/>
      <c r="AL608" s="3"/>
      <c r="AM608" s="3"/>
    </row>
    <row r="609" spans="12:39" ht="12.75" customHeight="1" x14ac:dyDescent="0.2">
      <c r="L609" s="5"/>
      <c r="M609" s="5"/>
      <c r="O609" s="5"/>
      <c r="P609" s="6"/>
      <c r="Q609" s="6"/>
      <c r="R609" s="5"/>
      <c r="AL609" s="3"/>
      <c r="AM609" s="3"/>
    </row>
    <row r="610" spans="12:39" ht="12.75" customHeight="1" x14ac:dyDescent="0.2">
      <c r="L610" s="5"/>
      <c r="M610" s="5"/>
      <c r="O610" s="5"/>
      <c r="P610" s="6"/>
      <c r="Q610" s="6"/>
      <c r="R610" s="5"/>
      <c r="AL610" s="3"/>
      <c r="AM610" s="3"/>
    </row>
    <row r="611" spans="12:39" ht="12.75" customHeight="1" x14ac:dyDescent="0.2">
      <c r="L611" s="5"/>
      <c r="M611" s="5"/>
      <c r="O611" s="5"/>
      <c r="P611" s="6"/>
      <c r="Q611" s="6"/>
      <c r="R611" s="5"/>
      <c r="AL611" s="3"/>
      <c r="AM611" s="3"/>
    </row>
    <row r="612" spans="12:39" ht="12.75" customHeight="1" x14ac:dyDescent="0.2">
      <c r="L612" s="5"/>
      <c r="M612" s="5"/>
      <c r="O612" s="5"/>
      <c r="P612" s="6"/>
      <c r="Q612" s="6"/>
      <c r="R612" s="5"/>
      <c r="AL612" s="3"/>
      <c r="AM612" s="3"/>
    </row>
    <row r="613" spans="12:39" ht="12.75" customHeight="1" x14ac:dyDescent="0.2">
      <c r="L613" s="5"/>
      <c r="M613" s="5"/>
      <c r="O613" s="5"/>
      <c r="P613" s="6"/>
      <c r="Q613" s="6"/>
      <c r="R613" s="5"/>
      <c r="AL613" s="3"/>
      <c r="AM613" s="3"/>
    </row>
    <row r="614" spans="12:39" ht="12.75" customHeight="1" x14ac:dyDescent="0.2">
      <c r="L614" s="5"/>
      <c r="M614" s="5"/>
      <c r="O614" s="5"/>
      <c r="P614" s="6"/>
      <c r="Q614" s="6"/>
      <c r="R614" s="5"/>
      <c r="AL614" s="3"/>
      <c r="AM614" s="3"/>
    </row>
    <row r="615" spans="12:39" ht="12.75" customHeight="1" x14ac:dyDescent="0.2">
      <c r="L615" s="5"/>
      <c r="M615" s="5"/>
      <c r="O615" s="5"/>
      <c r="P615" s="6"/>
      <c r="Q615" s="6"/>
      <c r="R615" s="5"/>
      <c r="AL615" s="3"/>
      <c r="AM615" s="3"/>
    </row>
    <row r="616" spans="12:39" ht="12.75" customHeight="1" x14ac:dyDescent="0.2">
      <c r="L616" s="5"/>
      <c r="M616" s="5"/>
      <c r="O616" s="5"/>
      <c r="P616" s="6"/>
      <c r="Q616" s="6"/>
      <c r="R616" s="5"/>
      <c r="AL616" s="3"/>
      <c r="AM616" s="3"/>
    </row>
    <row r="617" spans="12:39" ht="12.75" customHeight="1" x14ac:dyDescent="0.2">
      <c r="L617" s="5"/>
      <c r="M617" s="5"/>
      <c r="O617" s="5"/>
      <c r="P617" s="6"/>
      <c r="Q617" s="6"/>
      <c r="R617" s="5"/>
      <c r="AL617" s="3"/>
      <c r="AM617" s="3"/>
    </row>
    <row r="618" spans="12:39" ht="12.75" customHeight="1" x14ac:dyDescent="0.2">
      <c r="L618" s="5"/>
      <c r="M618" s="5"/>
      <c r="O618" s="5"/>
      <c r="P618" s="6"/>
      <c r="Q618" s="6"/>
      <c r="R618" s="5"/>
      <c r="AL618" s="3"/>
      <c r="AM618" s="3"/>
    </row>
    <row r="619" spans="12:39" ht="12.75" customHeight="1" x14ac:dyDescent="0.2">
      <c r="L619" s="5"/>
      <c r="M619" s="5"/>
      <c r="O619" s="5"/>
      <c r="P619" s="6"/>
      <c r="Q619" s="6"/>
      <c r="R619" s="5"/>
      <c r="AL619" s="3"/>
      <c r="AM619" s="3"/>
    </row>
    <row r="620" spans="12:39" ht="12.75" customHeight="1" x14ac:dyDescent="0.2">
      <c r="L620" s="5"/>
      <c r="M620" s="5"/>
      <c r="O620" s="5"/>
      <c r="P620" s="6"/>
      <c r="Q620" s="6"/>
      <c r="R620" s="5"/>
      <c r="AL620" s="3"/>
      <c r="AM620" s="3"/>
    </row>
    <row r="621" spans="12:39" ht="12.75" customHeight="1" x14ac:dyDescent="0.2">
      <c r="L621" s="5"/>
      <c r="M621" s="5"/>
      <c r="O621" s="5"/>
      <c r="P621" s="6"/>
      <c r="Q621" s="6"/>
      <c r="R621" s="5"/>
      <c r="AL621" s="3"/>
      <c r="AM621" s="3"/>
    </row>
    <row r="622" spans="12:39" ht="12.75" customHeight="1" x14ac:dyDescent="0.2">
      <c r="L622" s="5"/>
      <c r="M622" s="5"/>
      <c r="O622" s="5"/>
      <c r="P622" s="6"/>
      <c r="Q622" s="6"/>
      <c r="R622" s="5"/>
      <c r="AL622" s="3"/>
      <c r="AM622" s="3"/>
    </row>
    <row r="623" spans="12:39" ht="12.75" customHeight="1" x14ac:dyDescent="0.2">
      <c r="L623" s="5"/>
      <c r="M623" s="5"/>
      <c r="O623" s="5"/>
      <c r="P623" s="6"/>
      <c r="Q623" s="6"/>
      <c r="R623" s="5"/>
      <c r="AL623" s="3"/>
      <c r="AM623" s="3"/>
    </row>
    <row r="624" spans="12:39" ht="12.75" customHeight="1" x14ac:dyDescent="0.2">
      <c r="L624" s="5"/>
      <c r="M624" s="5"/>
      <c r="O624" s="5"/>
      <c r="P624" s="6"/>
      <c r="Q624" s="6"/>
      <c r="R624" s="5"/>
      <c r="AL624" s="3"/>
      <c r="AM624" s="3"/>
    </row>
    <row r="625" spans="12:39" ht="12.75" customHeight="1" x14ac:dyDescent="0.2">
      <c r="L625" s="5"/>
      <c r="M625" s="5"/>
      <c r="O625" s="5"/>
      <c r="P625" s="6"/>
      <c r="Q625" s="6"/>
      <c r="R625" s="5"/>
      <c r="AL625" s="3"/>
      <c r="AM625" s="3"/>
    </row>
    <row r="626" spans="12:39" ht="12.75" customHeight="1" x14ac:dyDescent="0.2">
      <c r="L626" s="5"/>
      <c r="M626" s="5"/>
      <c r="O626" s="5"/>
      <c r="P626" s="6"/>
      <c r="Q626" s="6"/>
      <c r="R626" s="5"/>
      <c r="AL626" s="3"/>
      <c r="AM626" s="3"/>
    </row>
    <row r="627" spans="12:39" ht="12.75" customHeight="1" x14ac:dyDescent="0.2">
      <c r="L627" s="5"/>
      <c r="M627" s="5"/>
      <c r="O627" s="5"/>
      <c r="P627" s="6"/>
      <c r="Q627" s="6"/>
      <c r="R627" s="5"/>
      <c r="AL627" s="3"/>
      <c r="AM627" s="3"/>
    </row>
    <row r="628" spans="12:39" ht="12.75" customHeight="1" x14ac:dyDescent="0.2">
      <c r="L628" s="5"/>
      <c r="M628" s="5"/>
      <c r="O628" s="5"/>
      <c r="P628" s="6"/>
      <c r="Q628" s="6"/>
      <c r="R628" s="5"/>
      <c r="AL628" s="3"/>
      <c r="AM628" s="3"/>
    </row>
    <row r="629" spans="12:39" ht="12.75" customHeight="1" x14ac:dyDescent="0.2">
      <c r="L629" s="5"/>
      <c r="M629" s="5"/>
      <c r="O629" s="5"/>
      <c r="P629" s="6"/>
      <c r="Q629" s="6"/>
      <c r="R629" s="5"/>
      <c r="AL629" s="3"/>
      <c r="AM629" s="3"/>
    </row>
    <row r="630" spans="12:39" ht="12.75" customHeight="1" x14ac:dyDescent="0.2">
      <c r="L630" s="5"/>
      <c r="M630" s="5"/>
      <c r="O630" s="5"/>
      <c r="P630" s="6"/>
      <c r="Q630" s="6"/>
      <c r="R630" s="5"/>
      <c r="AL630" s="3"/>
      <c r="AM630" s="3"/>
    </row>
    <row r="631" spans="12:39" ht="12.75" customHeight="1" x14ac:dyDescent="0.2">
      <c r="L631" s="5"/>
      <c r="M631" s="5"/>
      <c r="O631" s="5"/>
      <c r="P631" s="6"/>
      <c r="Q631" s="6"/>
      <c r="R631" s="5"/>
      <c r="AL631" s="3"/>
      <c r="AM631" s="3"/>
    </row>
    <row r="632" spans="12:39" ht="12.75" customHeight="1" x14ac:dyDescent="0.2">
      <c r="L632" s="5"/>
      <c r="M632" s="5"/>
      <c r="O632" s="5"/>
      <c r="P632" s="6"/>
      <c r="Q632" s="6"/>
      <c r="R632" s="5"/>
      <c r="AL632" s="3"/>
      <c r="AM632" s="3"/>
    </row>
    <row r="633" spans="12:39" ht="12.75" customHeight="1" x14ac:dyDescent="0.2">
      <c r="L633" s="5"/>
      <c r="M633" s="5"/>
      <c r="O633" s="5"/>
      <c r="P633" s="6"/>
      <c r="Q633" s="6"/>
      <c r="R633" s="5"/>
      <c r="AL633" s="3"/>
      <c r="AM633" s="3"/>
    </row>
    <row r="634" spans="12:39" ht="12.75" customHeight="1" x14ac:dyDescent="0.2">
      <c r="L634" s="5"/>
      <c r="M634" s="5"/>
      <c r="O634" s="5"/>
      <c r="P634" s="6"/>
      <c r="Q634" s="6"/>
      <c r="R634" s="5"/>
      <c r="AL634" s="3"/>
      <c r="AM634" s="3"/>
    </row>
    <row r="635" spans="12:39" ht="12.75" customHeight="1" x14ac:dyDescent="0.2">
      <c r="L635" s="5"/>
      <c r="M635" s="5"/>
      <c r="O635" s="5"/>
      <c r="P635" s="6"/>
      <c r="Q635" s="6"/>
      <c r="R635" s="5"/>
      <c r="AL635" s="3"/>
      <c r="AM635" s="3"/>
    </row>
    <row r="636" spans="12:39" ht="12.75" customHeight="1" x14ac:dyDescent="0.2">
      <c r="L636" s="5"/>
      <c r="M636" s="5"/>
      <c r="O636" s="5"/>
      <c r="P636" s="6"/>
      <c r="Q636" s="6"/>
      <c r="R636" s="5"/>
      <c r="AL636" s="3"/>
      <c r="AM636" s="3"/>
    </row>
    <row r="637" spans="12:39" ht="12.75" customHeight="1" x14ac:dyDescent="0.2">
      <c r="L637" s="5"/>
      <c r="M637" s="5"/>
      <c r="O637" s="5"/>
      <c r="P637" s="6"/>
      <c r="Q637" s="6"/>
      <c r="R637" s="5"/>
      <c r="AL637" s="3"/>
      <c r="AM637" s="3"/>
    </row>
    <row r="638" spans="12:39" ht="12.75" customHeight="1" x14ac:dyDescent="0.2">
      <c r="L638" s="5"/>
      <c r="M638" s="5"/>
      <c r="O638" s="5"/>
      <c r="P638" s="6"/>
      <c r="Q638" s="6"/>
      <c r="R638" s="5"/>
      <c r="AL638" s="3"/>
      <c r="AM638" s="3"/>
    </row>
    <row r="639" spans="12:39" ht="12.75" customHeight="1" x14ac:dyDescent="0.2">
      <c r="L639" s="5"/>
      <c r="M639" s="5"/>
      <c r="O639" s="5"/>
      <c r="P639" s="6"/>
      <c r="Q639" s="6"/>
      <c r="R639" s="5"/>
      <c r="AL639" s="3"/>
      <c r="AM639" s="3"/>
    </row>
    <row r="640" spans="12:39" ht="12.75" customHeight="1" x14ac:dyDescent="0.2">
      <c r="L640" s="5"/>
      <c r="M640" s="5"/>
      <c r="O640" s="5"/>
      <c r="P640" s="6"/>
      <c r="Q640" s="6"/>
      <c r="R640" s="5"/>
      <c r="AL640" s="3"/>
      <c r="AM640" s="3"/>
    </row>
    <row r="641" spans="12:39" ht="12.75" customHeight="1" x14ac:dyDescent="0.2">
      <c r="L641" s="5"/>
      <c r="M641" s="5"/>
      <c r="O641" s="5"/>
      <c r="P641" s="6"/>
      <c r="Q641" s="6"/>
      <c r="R641" s="5"/>
      <c r="AL641" s="3"/>
      <c r="AM641" s="3"/>
    </row>
    <row r="642" spans="12:39" ht="12.75" customHeight="1" x14ac:dyDescent="0.2">
      <c r="L642" s="5"/>
      <c r="M642" s="5"/>
      <c r="O642" s="5"/>
      <c r="P642" s="6"/>
      <c r="Q642" s="6"/>
      <c r="R642" s="5"/>
      <c r="AL642" s="3"/>
      <c r="AM642" s="3"/>
    </row>
    <row r="643" spans="12:39" ht="12.75" customHeight="1" x14ac:dyDescent="0.2">
      <c r="L643" s="5"/>
      <c r="M643" s="5"/>
      <c r="O643" s="5"/>
      <c r="P643" s="6"/>
      <c r="Q643" s="6"/>
      <c r="R643" s="5"/>
      <c r="AL643" s="3"/>
      <c r="AM643" s="3"/>
    </row>
    <row r="644" spans="12:39" ht="12.75" customHeight="1" x14ac:dyDescent="0.2">
      <c r="L644" s="5"/>
      <c r="M644" s="5"/>
      <c r="O644" s="5"/>
      <c r="P644" s="6"/>
      <c r="Q644" s="6"/>
      <c r="R644" s="5"/>
      <c r="AL644" s="3"/>
      <c r="AM644" s="3"/>
    </row>
    <row r="645" spans="12:39" ht="12.75" customHeight="1" x14ac:dyDescent="0.2">
      <c r="L645" s="5"/>
      <c r="M645" s="5"/>
      <c r="O645" s="5"/>
      <c r="P645" s="6"/>
      <c r="Q645" s="6"/>
      <c r="R645" s="5"/>
      <c r="AL645" s="3"/>
      <c r="AM645" s="3"/>
    </row>
    <row r="646" spans="12:39" ht="12.75" customHeight="1" x14ac:dyDescent="0.2">
      <c r="L646" s="5"/>
      <c r="M646" s="5"/>
      <c r="O646" s="5"/>
      <c r="P646" s="6"/>
      <c r="Q646" s="6"/>
      <c r="R646" s="5"/>
      <c r="AL646" s="3"/>
      <c r="AM646" s="3"/>
    </row>
    <row r="647" spans="12:39" ht="12.75" customHeight="1" x14ac:dyDescent="0.2">
      <c r="L647" s="5"/>
      <c r="M647" s="5"/>
      <c r="O647" s="5"/>
      <c r="P647" s="6"/>
      <c r="Q647" s="6"/>
      <c r="R647" s="5"/>
      <c r="AL647" s="3"/>
      <c r="AM647" s="3"/>
    </row>
    <row r="648" spans="12:39" ht="12.75" customHeight="1" x14ac:dyDescent="0.2">
      <c r="L648" s="5"/>
      <c r="M648" s="5"/>
      <c r="O648" s="5"/>
      <c r="P648" s="6"/>
      <c r="Q648" s="6"/>
      <c r="R648" s="5"/>
      <c r="AL648" s="3"/>
      <c r="AM648" s="3"/>
    </row>
    <row r="649" spans="12:39" ht="12.75" customHeight="1" x14ac:dyDescent="0.2">
      <c r="L649" s="5"/>
      <c r="M649" s="5"/>
      <c r="O649" s="5"/>
      <c r="P649" s="6"/>
      <c r="Q649" s="6"/>
      <c r="R649" s="5"/>
      <c r="AL649" s="3"/>
      <c r="AM649" s="3"/>
    </row>
    <row r="650" spans="12:39" ht="12.75" customHeight="1" x14ac:dyDescent="0.2">
      <c r="L650" s="5"/>
      <c r="M650" s="5"/>
      <c r="O650" s="5"/>
      <c r="P650" s="6"/>
      <c r="Q650" s="6"/>
      <c r="R650" s="5"/>
      <c r="AL650" s="3"/>
      <c r="AM650" s="3"/>
    </row>
    <row r="651" spans="12:39" ht="12.75" customHeight="1" x14ac:dyDescent="0.2">
      <c r="L651" s="5"/>
      <c r="M651" s="5"/>
      <c r="O651" s="5"/>
      <c r="P651" s="6"/>
      <c r="Q651" s="6"/>
      <c r="R651" s="5"/>
      <c r="AL651" s="3"/>
      <c r="AM651" s="3"/>
    </row>
    <row r="652" spans="12:39" ht="12.75" customHeight="1" x14ac:dyDescent="0.2">
      <c r="L652" s="5"/>
      <c r="M652" s="5"/>
      <c r="O652" s="5"/>
      <c r="P652" s="6"/>
      <c r="Q652" s="6"/>
      <c r="R652" s="5"/>
      <c r="AL652" s="3"/>
      <c r="AM652" s="3"/>
    </row>
    <row r="653" spans="12:39" ht="12.75" customHeight="1" x14ac:dyDescent="0.2">
      <c r="L653" s="5"/>
      <c r="M653" s="5"/>
      <c r="O653" s="5"/>
      <c r="P653" s="6"/>
      <c r="Q653" s="6"/>
      <c r="R653" s="5"/>
      <c r="AL653" s="3"/>
      <c r="AM653" s="3"/>
    </row>
    <row r="654" spans="12:39" ht="12.75" customHeight="1" x14ac:dyDescent="0.2">
      <c r="L654" s="5"/>
      <c r="M654" s="5"/>
      <c r="O654" s="5"/>
      <c r="P654" s="6"/>
      <c r="Q654" s="6"/>
      <c r="R654" s="5"/>
      <c r="AL654" s="3"/>
      <c r="AM654" s="3"/>
    </row>
    <row r="655" spans="12:39" ht="12.75" customHeight="1" x14ac:dyDescent="0.2">
      <c r="L655" s="5"/>
      <c r="M655" s="5"/>
      <c r="O655" s="5"/>
      <c r="P655" s="6"/>
      <c r="Q655" s="6"/>
      <c r="R655" s="5"/>
      <c r="AL655" s="3"/>
      <c r="AM655" s="3"/>
    </row>
    <row r="656" spans="12:39" ht="12.75" customHeight="1" x14ac:dyDescent="0.2">
      <c r="L656" s="5"/>
      <c r="M656" s="5"/>
      <c r="O656" s="5"/>
      <c r="P656" s="6"/>
      <c r="Q656" s="6"/>
      <c r="R656" s="5"/>
      <c r="AL656" s="3"/>
      <c r="AM656" s="3"/>
    </row>
    <row r="657" spans="12:39" ht="12.75" customHeight="1" x14ac:dyDescent="0.2">
      <c r="L657" s="5"/>
      <c r="M657" s="5"/>
      <c r="O657" s="5"/>
      <c r="P657" s="6"/>
      <c r="Q657" s="6"/>
      <c r="R657" s="5"/>
      <c r="AL657" s="3"/>
      <c r="AM657" s="3"/>
    </row>
    <row r="658" spans="12:39" ht="12.75" customHeight="1" x14ac:dyDescent="0.2">
      <c r="L658" s="5"/>
      <c r="M658" s="5"/>
      <c r="O658" s="5"/>
      <c r="P658" s="6"/>
      <c r="Q658" s="6"/>
      <c r="R658" s="5"/>
      <c r="AL658" s="3"/>
      <c r="AM658" s="3"/>
    </row>
    <row r="659" spans="12:39" ht="12.75" customHeight="1" x14ac:dyDescent="0.2">
      <c r="L659" s="5"/>
      <c r="M659" s="5"/>
      <c r="O659" s="5"/>
      <c r="P659" s="6"/>
      <c r="Q659" s="6"/>
      <c r="R659" s="5"/>
      <c r="AL659" s="3"/>
      <c r="AM659" s="3"/>
    </row>
    <row r="660" spans="12:39" ht="12.75" customHeight="1" x14ac:dyDescent="0.2">
      <c r="L660" s="5"/>
      <c r="M660" s="5"/>
      <c r="O660" s="5"/>
      <c r="P660" s="6"/>
      <c r="Q660" s="6"/>
      <c r="R660" s="5"/>
      <c r="AL660" s="3"/>
      <c r="AM660" s="3"/>
    </row>
    <row r="661" spans="12:39" ht="12.75" customHeight="1" x14ac:dyDescent="0.2">
      <c r="L661" s="5"/>
      <c r="M661" s="5"/>
      <c r="O661" s="5"/>
      <c r="P661" s="6"/>
      <c r="Q661" s="6"/>
      <c r="R661" s="5"/>
      <c r="AL661" s="3"/>
      <c r="AM661" s="3"/>
    </row>
    <row r="662" spans="12:39" ht="12.75" customHeight="1" x14ac:dyDescent="0.2">
      <c r="L662" s="5"/>
      <c r="M662" s="5"/>
      <c r="O662" s="5"/>
      <c r="P662" s="6"/>
      <c r="Q662" s="6"/>
      <c r="R662" s="5"/>
      <c r="AL662" s="3"/>
      <c r="AM662" s="3"/>
    </row>
    <row r="663" spans="12:39" ht="12.75" customHeight="1" x14ac:dyDescent="0.2">
      <c r="L663" s="5"/>
      <c r="M663" s="5"/>
      <c r="O663" s="5"/>
      <c r="P663" s="6"/>
      <c r="Q663" s="6"/>
      <c r="R663" s="5"/>
      <c r="AL663" s="3"/>
      <c r="AM663" s="3"/>
    </row>
    <row r="664" spans="12:39" ht="12.75" customHeight="1" x14ac:dyDescent="0.2">
      <c r="L664" s="5"/>
      <c r="M664" s="5"/>
      <c r="O664" s="5"/>
      <c r="P664" s="6"/>
      <c r="Q664" s="6"/>
      <c r="R664" s="5"/>
      <c r="AL664" s="3"/>
      <c r="AM664" s="3"/>
    </row>
    <row r="665" spans="12:39" ht="12.75" customHeight="1" x14ac:dyDescent="0.2">
      <c r="L665" s="5"/>
      <c r="M665" s="5"/>
      <c r="O665" s="5"/>
      <c r="P665" s="6"/>
      <c r="Q665" s="6"/>
      <c r="R665" s="5"/>
      <c r="AL665" s="3"/>
      <c r="AM665" s="3"/>
    </row>
    <row r="666" spans="12:39" ht="12.75" customHeight="1" x14ac:dyDescent="0.2">
      <c r="L666" s="5"/>
      <c r="M666" s="5"/>
      <c r="O666" s="5"/>
      <c r="P666" s="6"/>
      <c r="Q666" s="6"/>
      <c r="R666" s="5"/>
      <c r="AL666" s="3"/>
      <c r="AM666" s="3"/>
    </row>
    <row r="667" spans="12:39" ht="12.75" customHeight="1" x14ac:dyDescent="0.2">
      <c r="L667" s="5"/>
      <c r="M667" s="5"/>
      <c r="O667" s="5"/>
      <c r="P667" s="6"/>
      <c r="Q667" s="6"/>
      <c r="R667" s="5"/>
      <c r="AL667" s="3"/>
      <c r="AM667" s="3"/>
    </row>
    <row r="668" spans="12:39" ht="12.75" customHeight="1" x14ac:dyDescent="0.2">
      <c r="L668" s="5"/>
      <c r="M668" s="5"/>
      <c r="O668" s="5"/>
      <c r="P668" s="6"/>
      <c r="Q668" s="6"/>
      <c r="R668" s="5"/>
      <c r="AL668" s="3"/>
      <c r="AM668" s="3"/>
    </row>
    <row r="669" spans="12:39" ht="12.75" customHeight="1" x14ac:dyDescent="0.2">
      <c r="L669" s="5"/>
      <c r="M669" s="5"/>
      <c r="O669" s="5"/>
      <c r="P669" s="6"/>
      <c r="Q669" s="6"/>
      <c r="R669" s="5"/>
      <c r="AL669" s="3"/>
      <c r="AM669" s="3"/>
    </row>
    <row r="670" spans="12:39" ht="12.75" customHeight="1" x14ac:dyDescent="0.2">
      <c r="L670" s="5"/>
      <c r="M670" s="5"/>
      <c r="O670" s="5"/>
      <c r="P670" s="6"/>
      <c r="Q670" s="6"/>
      <c r="R670" s="5"/>
      <c r="AL670" s="3"/>
      <c r="AM670" s="3"/>
    </row>
    <row r="671" spans="12:39" ht="12.75" customHeight="1" x14ac:dyDescent="0.2">
      <c r="L671" s="5"/>
      <c r="M671" s="5"/>
      <c r="O671" s="5"/>
      <c r="P671" s="6"/>
      <c r="Q671" s="6"/>
      <c r="R671" s="5"/>
      <c r="AL671" s="3"/>
      <c r="AM671" s="3"/>
    </row>
    <row r="672" spans="12:39" ht="12.75" customHeight="1" x14ac:dyDescent="0.2">
      <c r="L672" s="5"/>
      <c r="M672" s="5"/>
      <c r="O672" s="5"/>
      <c r="P672" s="6"/>
      <c r="Q672" s="6"/>
      <c r="R672" s="5"/>
      <c r="AL672" s="3"/>
      <c r="AM672" s="3"/>
    </row>
    <row r="673" spans="12:39" ht="12.75" customHeight="1" x14ac:dyDescent="0.2">
      <c r="L673" s="5"/>
      <c r="M673" s="5"/>
      <c r="O673" s="5"/>
      <c r="P673" s="6"/>
      <c r="Q673" s="6"/>
      <c r="R673" s="5"/>
      <c r="AL673" s="3"/>
      <c r="AM673" s="3"/>
    </row>
    <row r="674" spans="12:39" ht="12.75" customHeight="1" x14ac:dyDescent="0.2">
      <c r="L674" s="5"/>
      <c r="M674" s="5"/>
      <c r="O674" s="5"/>
      <c r="P674" s="6"/>
      <c r="Q674" s="6"/>
      <c r="R674" s="5"/>
      <c r="AL674" s="3"/>
      <c r="AM674" s="3"/>
    </row>
    <row r="675" spans="12:39" ht="12.75" customHeight="1" x14ac:dyDescent="0.2">
      <c r="L675" s="5"/>
      <c r="M675" s="5"/>
      <c r="O675" s="5"/>
      <c r="P675" s="6"/>
      <c r="Q675" s="6"/>
      <c r="R675" s="5"/>
      <c r="AL675" s="3"/>
      <c r="AM675" s="3"/>
    </row>
    <row r="676" spans="12:39" ht="12.75" customHeight="1" x14ac:dyDescent="0.2">
      <c r="L676" s="5"/>
      <c r="M676" s="5"/>
      <c r="O676" s="5"/>
      <c r="P676" s="6"/>
      <c r="Q676" s="6"/>
      <c r="R676" s="5"/>
      <c r="AL676" s="3"/>
      <c r="AM676" s="3"/>
    </row>
    <row r="677" spans="12:39" ht="12.75" customHeight="1" x14ac:dyDescent="0.2">
      <c r="L677" s="5"/>
      <c r="M677" s="5"/>
      <c r="O677" s="5"/>
      <c r="P677" s="6"/>
      <c r="Q677" s="6"/>
      <c r="R677" s="5"/>
      <c r="AL677" s="3"/>
      <c r="AM677" s="3"/>
    </row>
    <row r="678" spans="12:39" ht="12.75" customHeight="1" x14ac:dyDescent="0.2">
      <c r="L678" s="5"/>
      <c r="M678" s="5"/>
      <c r="O678" s="5"/>
      <c r="P678" s="6"/>
      <c r="Q678" s="6"/>
      <c r="R678" s="5"/>
      <c r="AL678" s="3"/>
      <c r="AM678" s="3"/>
    </row>
    <row r="679" spans="12:39" ht="12.75" customHeight="1" x14ac:dyDescent="0.2">
      <c r="L679" s="5"/>
      <c r="M679" s="5"/>
      <c r="O679" s="5"/>
      <c r="P679" s="6"/>
      <c r="Q679" s="6"/>
      <c r="R679" s="5"/>
      <c r="AL679" s="3"/>
      <c r="AM679" s="3"/>
    </row>
    <row r="680" spans="12:39" ht="12.75" customHeight="1" x14ac:dyDescent="0.2">
      <c r="L680" s="5"/>
      <c r="M680" s="5"/>
      <c r="O680" s="5"/>
      <c r="P680" s="6"/>
      <c r="Q680" s="6"/>
      <c r="R680" s="5"/>
      <c r="AL680" s="3"/>
      <c r="AM680" s="3"/>
    </row>
    <row r="681" spans="12:39" ht="12.75" customHeight="1" x14ac:dyDescent="0.2">
      <c r="L681" s="5"/>
      <c r="M681" s="5"/>
      <c r="O681" s="5"/>
      <c r="P681" s="6"/>
      <c r="Q681" s="6"/>
      <c r="R681" s="5"/>
      <c r="AL681" s="3"/>
      <c r="AM681" s="3"/>
    </row>
    <row r="682" spans="12:39" ht="12.75" customHeight="1" x14ac:dyDescent="0.2">
      <c r="L682" s="5"/>
      <c r="M682" s="5"/>
      <c r="O682" s="5"/>
      <c r="P682" s="6"/>
      <c r="Q682" s="6"/>
      <c r="R682" s="5"/>
      <c r="AL682" s="3"/>
      <c r="AM682" s="3"/>
    </row>
    <row r="683" spans="12:39" ht="12.75" customHeight="1" x14ac:dyDescent="0.2">
      <c r="L683" s="5"/>
      <c r="M683" s="5"/>
      <c r="O683" s="5"/>
      <c r="P683" s="6"/>
      <c r="Q683" s="6"/>
      <c r="R683" s="5"/>
      <c r="AL683" s="3"/>
      <c r="AM683" s="3"/>
    </row>
    <row r="684" spans="12:39" ht="12.75" customHeight="1" x14ac:dyDescent="0.2">
      <c r="L684" s="5"/>
      <c r="M684" s="5"/>
      <c r="O684" s="5"/>
      <c r="P684" s="6"/>
      <c r="Q684" s="6"/>
      <c r="R684" s="5"/>
      <c r="AL684" s="3"/>
      <c r="AM684" s="3"/>
    </row>
    <row r="685" spans="12:39" ht="12.75" customHeight="1" x14ac:dyDescent="0.2">
      <c r="L685" s="5"/>
      <c r="M685" s="5"/>
      <c r="O685" s="5"/>
      <c r="P685" s="6"/>
      <c r="Q685" s="6"/>
      <c r="R685" s="5"/>
      <c r="AL685" s="3"/>
      <c r="AM685" s="3"/>
    </row>
    <row r="686" spans="12:39" ht="12.75" customHeight="1" x14ac:dyDescent="0.2">
      <c r="L686" s="5"/>
      <c r="M686" s="5"/>
      <c r="O686" s="5"/>
      <c r="P686" s="6"/>
      <c r="Q686" s="6"/>
      <c r="R686" s="5"/>
      <c r="AL686" s="3"/>
      <c r="AM686" s="3"/>
    </row>
    <row r="687" spans="12:39" ht="12.75" customHeight="1" x14ac:dyDescent="0.2">
      <c r="L687" s="5"/>
      <c r="M687" s="5"/>
      <c r="O687" s="5"/>
      <c r="P687" s="6"/>
      <c r="Q687" s="6"/>
      <c r="R687" s="5"/>
      <c r="AL687" s="3"/>
      <c r="AM687" s="3"/>
    </row>
    <row r="688" spans="12:39" ht="12.75" customHeight="1" x14ac:dyDescent="0.2">
      <c r="L688" s="5"/>
      <c r="M688" s="5"/>
      <c r="O688" s="5"/>
      <c r="P688" s="6"/>
      <c r="Q688" s="6"/>
      <c r="R688" s="5"/>
      <c r="AL688" s="3"/>
      <c r="AM688" s="3"/>
    </row>
    <row r="689" spans="12:39" ht="12.75" customHeight="1" x14ac:dyDescent="0.2">
      <c r="L689" s="5"/>
      <c r="M689" s="5"/>
      <c r="O689" s="5"/>
      <c r="P689" s="6"/>
      <c r="Q689" s="6"/>
      <c r="R689" s="5"/>
      <c r="AL689" s="3"/>
      <c r="AM689" s="3"/>
    </row>
    <row r="690" spans="12:39" ht="12.75" customHeight="1" x14ac:dyDescent="0.2">
      <c r="L690" s="5"/>
      <c r="M690" s="5"/>
      <c r="O690" s="5"/>
      <c r="P690" s="6"/>
      <c r="Q690" s="6"/>
      <c r="R690" s="5"/>
      <c r="AL690" s="3"/>
      <c r="AM690" s="3"/>
    </row>
    <row r="691" spans="12:39" ht="12.75" customHeight="1" x14ac:dyDescent="0.2">
      <c r="L691" s="5"/>
      <c r="M691" s="5"/>
      <c r="O691" s="5"/>
      <c r="P691" s="6"/>
      <c r="Q691" s="6"/>
      <c r="R691" s="5"/>
      <c r="AL691" s="3"/>
      <c r="AM691" s="3"/>
    </row>
    <row r="692" spans="12:39" ht="12.75" customHeight="1" x14ac:dyDescent="0.2">
      <c r="L692" s="5"/>
      <c r="M692" s="5"/>
      <c r="O692" s="5"/>
      <c r="P692" s="6"/>
      <c r="Q692" s="6"/>
      <c r="R692" s="5"/>
      <c r="AL692" s="3"/>
      <c r="AM692" s="3"/>
    </row>
    <row r="693" spans="12:39" ht="12.75" customHeight="1" x14ac:dyDescent="0.2">
      <c r="L693" s="5"/>
      <c r="M693" s="5"/>
      <c r="O693" s="5"/>
      <c r="P693" s="6"/>
      <c r="Q693" s="6"/>
      <c r="R693" s="5"/>
      <c r="AL693" s="3"/>
      <c r="AM693" s="3"/>
    </row>
    <row r="694" spans="12:39" ht="12.75" customHeight="1" x14ac:dyDescent="0.2">
      <c r="L694" s="5"/>
      <c r="M694" s="5"/>
      <c r="O694" s="5"/>
      <c r="P694" s="6"/>
      <c r="Q694" s="6"/>
      <c r="R694" s="5"/>
      <c r="AL694" s="3"/>
      <c r="AM694" s="3"/>
    </row>
    <row r="695" spans="12:39" ht="12.75" customHeight="1" x14ac:dyDescent="0.2">
      <c r="L695" s="5"/>
      <c r="M695" s="5"/>
      <c r="O695" s="5"/>
      <c r="P695" s="6"/>
      <c r="Q695" s="6"/>
      <c r="R695" s="5"/>
      <c r="AL695" s="3"/>
      <c r="AM695" s="3"/>
    </row>
    <row r="696" spans="12:39" ht="12.75" customHeight="1" x14ac:dyDescent="0.2">
      <c r="L696" s="5"/>
      <c r="M696" s="5"/>
      <c r="O696" s="5"/>
      <c r="P696" s="6"/>
      <c r="Q696" s="6"/>
      <c r="R696" s="5"/>
      <c r="AL696" s="3"/>
      <c r="AM696" s="3"/>
    </row>
    <row r="697" spans="12:39" ht="12.75" customHeight="1" x14ac:dyDescent="0.2">
      <c r="L697" s="5"/>
      <c r="M697" s="5"/>
      <c r="O697" s="5"/>
      <c r="P697" s="6"/>
      <c r="Q697" s="6"/>
      <c r="R697" s="5"/>
      <c r="AL697" s="3"/>
      <c r="AM697" s="3"/>
    </row>
    <row r="698" spans="12:39" ht="12.75" customHeight="1" x14ac:dyDescent="0.2">
      <c r="L698" s="5"/>
      <c r="M698" s="5"/>
      <c r="O698" s="5"/>
      <c r="P698" s="6"/>
      <c r="Q698" s="6"/>
      <c r="R698" s="5"/>
      <c r="AL698" s="3"/>
      <c r="AM698" s="3"/>
    </row>
    <row r="699" spans="12:39" ht="12.75" customHeight="1" x14ac:dyDescent="0.2">
      <c r="L699" s="5"/>
      <c r="M699" s="5"/>
      <c r="O699" s="5"/>
      <c r="P699" s="6"/>
      <c r="Q699" s="6"/>
      <c r="R699" s="5"/>
      <c r="AL699" s="3"/>
      <c r="AM699" s="3"/>
    </row>
    <row r="700" spans="12:39" ht="12.75" customHeight="1" x14ac:dyDescent="0.2">
      <c r="L700" s="5"/>
      <c r="M700" s="5"/>
      <c r="O700" s="5"/>
      <c r="P700" s="6"/>
      <c r="Q700" s="6"/>
      <c r="R700" s="5"/>
      <c r="AL700" s="3"/>
      <c r="AM700" s="3"/>
    </row>
    <row r="701" spans="12:39" ht="12.75" customHeight="1" x14ac:dyDescent="0.2">
      <c r="L701" s="5"/>
      <c r="M701" s="5"/>
      <c r="O701" s="5"/>
      <c r="P701" s="6"/>
      <c r="Q701" s="6"/>
      <c r="R701" s="5"/>
      <c r="AL701" s="3"/>
      <c r="AM701" s="3"/>
    </row>
    <row r="702" spans="12:39" ht="12.75" customHeight="1" x14ac:dyDescent="0.2">
      <c r="L702" s="5"/>
      <c r="M702" s="5"/>
      <c r="O702" s="5"/>
      <c r="P702" s="6"/>
      <c r="Q702" s="6"/>
      <c r="R702" s="5"/>
      <c r="AL702" s="3"/>
      <c r="AM702" s="3"/>
    </row>
    <row r="703" spans="12:39" ht="12.75" customHeight="1" x14ac:dyDescent="0.2">
      <c r="L703" s="5"/>
      <c r="M703" s="5"/>
      <c r="O703" s="5"/>
      <c r="P703" s="6"/>
      <c r="Q703" s="6"/>
      <c r="R703" s="5"/>
      <c r="AL703" s="3"/>
      <c r="AM703" s="3"/>
    </row>
    <row r="704" spans="12:39" ht="12.75" customHeight="1" x14ac:dyDescent="0.2">
      <c r="L704" s="5"/>
      <c r="M704" s="5"/>
      <c r="O704" s="5"/>
      <c r="P704" s="6"/>
      <c r="Q704" s="6"/>
      <c r="R704" s="5"/>
      <c r="AL704" s="3"/>
      <c r="AM704" s="3"/>
    </row>
    <row r="705" spans="12:39" ht="12.75" customHeight="1" x14ac:dyDescent="0.2">
      <c r="L705" s="5"/>
      <c r="M705" s="5"/>
      <c r="O705" s="5"/>
      <c r="P705" s="6"/>
      <c r="Q705" s="6"/>
      <c r="R705" s="5"/>
      <c r="AL705" s="3"/>
      <c r="AM705" s="3"/>
    </row>
    <row r="706" spans="12:39" ht="12.75" customHeight="1" x14ac:dyDescent="0.2">
      <c r="L706" s="5"/>
      <c r="M706" s="5"/>
      <c r="O706" s="5"/>
      <c r="P706" s="6"/>
      <c r="Q706" s="6"/>
      <c r="R706" s="5"/>
      <c r="AL706" s="3"/>
      <c r="AM706" s="3"/>
    </row>
    <row r="707" spans="12:39" ht="12.75" customHeight="1" x14ac:dyDescent="0.2">
      <c r="L707" s="5"/>
      <c r="M707" s="5"/>
      <c r="O707" s="5"/>
      <c r="P707" s="6"/>
      <c r="Q707" s="6"/>
      <c r="R707" s="5"/>
      <c r="AL707" s="3"/>
      <c r="AM707" s="3"/>
    </row>
    <row r="708" spans="12:39" ht="12.75" customHeight="1" x14ac:dyDescent="0.2">
      <c r="L708" s="5"/>
      <c r="M708" s="5"/>
      <c r="O708" s="5"/>
      <c r="P708" s="6"/>
      <c r="Q708" s="6"/>
      <c r="R708" s="5"/>
      <c r="AL708" s="3"/>
      <c r="AM708" s="3"/>
    </row>
    <row r="709" spans="12:39" ht="12.75" customHeight="1" x14ac:dyDescent="0.2">
      <c r="L709" s="5"/>
      <c r="M709" s="5"/>
      <c r="O709" s="5"/>
      <c r="P709" s="6"/>
      <c r="Q709" s="6"/>
      <c r="R709" s="5"/>
      <c r="AL709" s="3"/>
      <c r="AM709" s="3"/>
    </row>
    <row r="710" spans="12:39" ht="12.75" customHeight="1" x14ac:dyDescent="0.2">
      <c r="L710" s="5"/>
      <c r="M710" s="5"/>
      <c r="O710" s="5"/>
      <c r="P710" s="6"/>
      <c r="Q710" s="6"/>
      <c r="R710" s="5"/>
      <c r="AL710" s="3"/>
      <c r="AM710" s="3"/>
    </row>
    <row r="711" spans="12:39" ht="12.75" customHeight="1" x14ac:dyDescent="0.2">
      <c r="L711" s="5"/>
      <c r="M711" s="5"/>
      <c r="O711" s="5"/>
      <c r="P711" s="6"/>
      <c r="Q711" s="6"/>
      <c r="R711" s="5"/>
      <c r="AL711" s="3"/>
      <c r="AM711" s="3"/>
    </row>
    <row r="712" spans="12:39" ht="12.75" customHeight="1" x14ac:dyDescent="0.2">
      <c r="L712" s="5"/>
      <c r="M712" s="5"/>
      <c r="O712" s="5"/>
      <c r="P712" s="6"/>
      <c r="Q712" s="6"/>
      <c r="R712" s="5"/>
      <c r="AL712" s="3"/>
      <c r="AM712" s="3"/>
    </row>
    <row r="713" spans="12:39" ht="12.75" customHeight="1" x14ac:dyDescent="0.2">
      <c r="L713" s="5"/>
      <c r="M713" s="5"/>
      <c r="O713" s="5"/>
      <c r="P713" s="6"/>
      <c r="Q713" s="6"/>
      <c r="R713" s="5"/>
      <c r="AL713" s="3"/>
      <c r="AM713" s="3"/>
    </row>
    <row r="714" spans="12:39" ht="12.75" customHeight="1" x14ac:dyDescent="0.2">
      <c r="L714" s="5"/>
      <c r="M714" s="5"/>
      <c r="O714" s="5"/>
      <c r="P714" s="6"/>
      <c r="Q714" s="6"/>
      <c r="R714" s="5"/>
      <c r="AL714" s="3"/>
      <c r="AM714" s="3"/>
    </row>
    <row r="715" spans="12:39" ht="12.75" customHeight="1" x14ac:dyDescent="0.2">
      <c r="L715" s="5"/>
      <c r="M715" s="5"/>
      <c r="O715" s="5"/>
      <c r="P715" s="6"/>
      <c r="Q715" s="6"/>
      <c r="R715" s="5"/>
      <c r="AL715" s="3"/>
      <c r="AM715" s="3"/>
    </row>
    <row r="716" spans="12:39" ht="12.75" customHeight="1" x14ac:dyDescent="0.2">
      <c r="L716" s="5"/>
      <c r="M716" s="5"/>
      <c r="O716" s="5"/>
      <c r="P716" s="6"/>
      <c r="Q716" s="6"/>
      <c r="R716" s="5"/>
      <c r="AL716" s="3"/>
      <c r="AM716" s="3"/>
    </row>
    <row r="717" spans="12:39" ht="12.75" customHeight="1" x14ac:dyDescent="0.2">
      <c r="L717" s="5"/>
      <c r="M717" s="5"/>
      <c r="O717" s="5"/>
      <c r="P717" s="6"/>
      <c r="Q717" s="6"/>
      <c r="R717" s="5"/>
      <c r="AL717" s="3"/>
      <c r="AM717" s="3"/>
    </row>
    <row r="718" spans="12:39" ht="12.75" customHeight="1" x14ac:dyDescent="0.2">
      <c r="L718" s="5"/>
      <c r="M718" s="5"/>
      <c r="O718" s="5"/>
      <c r="P718" s="6"/>
      <c r="Q718" s="6"/>
      <c r="R718" s="5"/>
      <c r="AL718" s="3"/>
      <c r="AM718" s="3"/>
    </row>
    <row r="719" spans="12:39" ht="12.75" customHeight="1" x14ac:dyDescent="0.2">
      <c r="L719" s="5"/>
      <c r="M719" s="5"/>
      <c r="O719" s="5"/>
      <c r="P719" s="6"/>
      <c r="Q719" s="6"/>
      <c r="R719" s="5"/>
      <c r="AL719" s="3"/>
      <c r="AM719" s="3"/>
    </row>
    <row r="720" spans="12:39" ht="12.75" customHeight="1" x14ac:dyDescent="0.2">
      <c r="L720" s="5"/>
      <c r="M720" s="5"/>
      <c r="O720" s="5"/>
      <c r="P720" s="6"/>
      <c r="Q720" s="6"/>
      <c r="R720" s="5"/>
      <c r="AL720" s="3"/>
      <c r="AM720" s="3"/>
    </row>
    <row r="721" spans="12:39" ht="12.75" customHeight="1" x14ac:dyDescent="0.2">
      <c r="L721" s="5"/>
      <c r="M721" s="5"/>
      <c r="O721" s="5"/>
      <c r="P721" s="6"/>
      <c r="Q721" s="6"/>
      <c r="R721" s="5"/>
      <c r="AL721" s="3"/>
      <c r="AM721" s="3"/>
    </row>
    <row r="722" spans="12:39" ht="12.75" customHeight="1" x14ac:dyDescent="0.2">
      <c r="L722" s="5"/>
      <c r="M722" s="5"/>
      <c r="O722" s="5"/>
      <c r="P722" s="6"/>
      <c r="Q722" s="6"/>
      <c r="R722" s="5"/>
      <c r="AL722" s="3"/>
      <c r="AM722" s="3"/>
    </row>
    <row r="723" spans="12:39" ht="12.75" customHeight="1" x14ac:dyDescent="0.2">
      <c r="L723" s="5"/>
      <c r="M723" s="5"/>
      <c r="O723" s="5"/>
      <c r="P723" s="6"/>
      <c r="Q723" s="6"/>
      <c r="R723" s="5"/>
      <c r="AL723" s="3"/>
      <c r="AM723" s="3"/>
    </row>
    <row r="724" spans="12:39" ht="12.75" customHeight="1" x14ac:dyDescent="0.2">
      <c r="L724" s="5"/>
      <c r="M724" s="5"/>
      <c r="O724" s="5"/>
      <c r="P724" s="6"/>
      <c r="Q724" s="6"/>
      <c r="R724" s="5"/>
      <c r="AL724" s="3"/>
      <c r="AM724" s="3"/>
    </row>
    <row r="725" spans="12:39" ht="12.75" customHeight="1" x14ac:dyDescent="0.2">
      <c r="L725" s="5"/>
      <c r="M725" s="5"/>
      <c r="O725" s="5"/>
      <c r="P725" s="6"/>
      <c r="Q725" s="6"/>
      <c r="R725" s="5"/>
      <c r="AL725" s="3"/>
      <c r="AM725" s="3"/>
    </row>
    <row r="726" spans="12:39" ht="12.75" customHeight="1" x14ac:dyDescent="0.2">
      <c r="L726" s="5"/>
      <c r="M726" s="5"/>
      <c r="O726" s="5"/>
      <c r="P726" s="6"/>
      <c r="Q726" s="6"/>
      <c r="R726" s="5"/>
      <c r="AL726" s="3"/>
      <c r="AM726" s="3"/>
    </row>
    <row r="727" spans="12:39" ht="12.75" customHeight="1" x14ac:dyDescent="0.2">
      <c r="L727" s="5"/>
      <c r="M727" s="5"/>
      <c r="O727" s="5"/>
      <c r="P727" s="6"/>
      <c r="Q727" s="6"/>
      <c r="R727" s="5"/>
      <c r="AL727" s="3"/>
      <c r="AM727" s="3"/>
    </row>
    <row r="728" spans="12:39" ht="12.75" customHeight="1" x14ac:dyDescent="0.2">
      <c r="L728" s="5"/>
      <c r="M728" s="5"/>
      <c r="O728" s="5"/>
      <c r="P728" s="6"/>
      <c r="Q728" s="6"/>
      <c r="R728" s="5"/>
      <c r="AL728" s="3"/>
      <c r="AM728" s="3"/>
    </row>
    <row r="729" spans="12:39" ht="12.75" customHeight="1" x14ac:dyDescent="0.2">
      <c r="L729" s="5"/>
      <c r="M729" s="5"/>
      <c r="O729" s="5"/>
      <c r="P729" s="6"/>
      <c r="Q729" s="6"/>
      <c r="R729" s="5"/>
      <c r="AL729" s="3"/>
      <c r="AM729" s="3"/>
    </row>
    <row r="730" spans="12:39" ht="12.75" customHeight="1" x14ac:dyDescent="0.2">
      <c r="L730" s="5"/>
      <c r="M730" s="5"/>
      <c r="O730" s="5"/>
      <c r="P730" s="6"/>
      <c r="Q730" s="6"/>
      <c r="R730" s="5"/>
      <c r="AL730" s="3"/>
      <c r="AM730" s="3"/>
    </row>
    <row r="731" spans="12:39" ht="12.75" customHeight="1" x14ac:dyDescent="0.2">
      <c r="L731" s="5"/>
      <c r="M731" s="5"/>
      <c r="O731" s="5"/>
      <c r="P731" s="6"/>
      <c r="Q731" s="6"/>
      <c r="R731" s="5"/>
      <c r="AL731" s="3"/>
      <c r="AM731" s="3"/>
    </row>
    <row r="732" spans="12:39" ht="12.75" customHeight="1" x14ac:dyDescent="0.2">
      <c r="L732" s="5"/>
      <c r="M732" s="5"/>
      <c r="O732" s="5"/>
      <c r="P732" s="6"/>
      <c r="Q732" s="6"/>
      <c r="R732" s="5"/>
      <c r="AL732" s="3"/>
      <c r="AM732" s="3"/>
    </row>
    <row r="733" spans="12:39" ht="12.75" customHeight="1" x14ac:dyDescent="0.2">
      <c r="L733" s="5"/>
      <c r="M733" s="5"/>
      <c r="O733" s="5"/>
      <c r="P733" s="6"/>
      <c r="Q733" s="6"/>
      <c r="R733" s="5"/>
      <c r="AL733" s="3"/>
      <c r="AM733" s="3"/>
    </row>
    <row r="734" spans="12:39" ht="12.75" customHeight="1" x14ac:dyDescent="0.2">
      <c r="L734" s="5"/>
      <c r="M734" s="5"/>
      <c r="O734" s="5"/>
      <c r="P734" s="6"/>
      <c r="Q734" s="6"/>
      <c r="R734" s="5"/>
      <c r="AL734" s="3"/>
      <c r="AM734" s="3"/>
    </row>
    <row r="735" spans="12:39" ht="12.75" customHeight="1" x14ac:dyDescent="0.2">
      <c r="L735" s="5"/>
      <c r="M735" s="5"/>
      <c r="O735" s="5"/>
      <c r="P735" s="6"/>
      <c r="Q735" s="6"/>
      <c r="R735" s="5"/>
      <c r="AL735" s="3"/>
      <c r="AM735" s="3"/>
    </row>
    <row r="736" spans="12:39" ht="12.75" customHeight="1" x14ac:dyDescent="0.2">
      <c r="L736" s="5"/>
      <c r="M736" s="5"/>
      <c r="O736" s="5"/>
      <c r="P736" s="6"/>
      <c r="Q736" s="6"/>
      <c r="R736" s="5"/>
      <c r="AL736" s="3"/>
      <c r="AM736" s="3"/>
    </row>
    <row r="737" spans="12:39" ht="12.75" customHeight="1" x14ac:dyDescent="0.2">
      <c r="L737" s="5"/>
      <c r="M737" s="5"/>
      <c r="O737" s="5"/>
      <c r="P737" s="6"/>
      <c r="Q737" s="6"/>
      <c r="R737" s="5"/>
      <c r="AL737" s="3"/>
      <c r="AM737" s="3"/>
    </row>
    <row r="738" spans="12:39" ht="12.75" customHeight="1" x14ac:dyDescent="0.2">
      <c r="L738" s="5"/>
      <c r="M738" s="5"/>
      <c r="O738" s="5"/>
      <c r="P738" s="6"/>
      <c r="Q738" s="6"/>
      <c r="R738" s="5"/>
      <c r="AL738" s="3"/>
      <c r="AM738" s="3"/>
    </row>
    <row r="739" spans="12:39" ht="12.75" customHeight="1" x14ac:dyDescent="0.2">
      <c r="L739" s="5"/>
      <c r="M739" s="5"/>
      <c r="O739" s="5"/>
      <c r="P739" s="6"/>
      <c r="Q739" s="6"/>
      <c r="R739" s="5"/>
      <c r="AL739" s="3"/>
      <c r="AM739" s="3"/>
    </row>
    <row r="740" spans="12:39" ht="12.75" customHeight="1" x14ac:dyDescent="0.2">
      <c r="L740" s="5"/>
      <c r="M740" s="5"/>
      <c r="O740" s="5"/>
      <c r="P740" s="6"/>
      <c r="Q740" s="6"/>
      <c r="R740" s="5"/>
      <c r="AL740" s="3"/>
      <c r="AM740" s="3"/>
    </row>
    <row r="741" spans="12:39" ht="12.75" customHeight="1" x14ac:dyDescent="0.2">
      <c r="L741" s="5"/>
      <c r="M741" s="5"/>
      <c r="O741" s="5"/>
      <c r="P741" s="6"/>
      <c r="Q741" s="6"/>
      <c r="R741" s="5"/>
      <c r="AL741" s="3"/>
      <c r="AM741" s="3"/>
    </row>
    <row r="742" spans="12:39" ht="12.75" customHeight="1" x14ac:dyDescent="0.2">
      <c r="L742" s="5"/>
      <c r="M742" s="5"/>
      <c r="O742" s="5"/>
      <c r="P742" s="6"/>
      <c r="Q742" s="6"/>
      <c r="R742" s="5"/>
      <c r="AL742" s="3"/>
      <c r="AM742" s="3"/>
    </row>
    <row r="743" spans="12:39" ht="12.75" customHeight="1" x14ac:dyDescent="0.2">
      <c r="L743" s="5"/>
      <c r="M743" s="5"/>
      <c r="O743" s="5"/>
      <c r="P743" s="6"/>
      <c r="Q743" s="6"/>
      <c r="R743" s="5"/>
      <c r="AL743" s="3"/>
      <c r="AM743" s="3"/>
    </row>
    <row r="744" spans="12:39" ht="12.75" customHeight="1" x14ac:dyDescent="0.2">
      <c r="L744" s="5"/>
      <c r="M744" s="5"/>
      <c r="O744" s="5"/>
      <c r="P744" s="6"/>
      <c r="Q744" s="6"/>
      <c r="R744" s="5"/>
      <c r="AL744" s="3"/>
      <c r="AM744" s="3"/>
    </row>
    <row r="745" spans="12:39" ht="12.75" customHeight="1" x14ac:dyDescent="0.2">
      <c r="L745" s="5"/>
      <c r="M745" s="5"/>
      <c r="O745" s="5"/>
      <c r="P745" s="6"/>
      <c r="Q745" s="6"/>
      <c r="R745" s="5"/>
      <c r="AL745" s="3"/>
      <c r="AM745" s="3"/>
    </row>
    <row r="746" spans="12:39" ht="12.75" customHeight="1" x14ac:dyDescent="0.2">
      <c r="L746" s="5"/>
      <c r="M746" s="5"/>
      <c r="O746" s="5"/>
      <c r="P746" s="6"/>
      <c r="Q746" s="6"/>
      <c r="R746" s="5"/>
      <c r="AL746" s="3"/>
      <c r="AM746" s="3"/>
    </row>
    <row r="747" spans="12:39" ht="12.75" customHeight="1" x14ac:dyDescent="0.2">
      <c r="L747" s="5"/>
      <c r="M747" s="5"/>
      <c r="O747" s="5"/>
      <c r="P747" s="6"/>
      <c r="Q747" s="6"/>
      <c r="R747" s="5"/>
      <c r="AL747" s="3"/>
      <c r="AM747" s="3"/>
    </row>
    <row r="748" spans="12:39" ht="12.75" customHeight="1" x14ac:dyDescent="0.2">
      <c r="L748" s="5"/>
      <c r="M748" s="5"/>
      <c r="O748" s="5"/>
      <c r="P748" s="6"/>
      <c r="Q748" s="6"/>
      <c r="R748" s="5"/>
      <c r="AL748" s="3"/>
      <c r="AM748" s="3"/>
    </row>
    <row r="749" spans="12:39" ht="12.75" customHeight="1" x14ac:dyDescent="0.2">
      <c r="L749" s="5"/>
      <c r="M749" s="5"/>
      <c r="O749" s="5"/>
      <c r="P749" s="6"/>
      <c r="Q749" s="6"/>
      <c r="R749" s="5"/>
      <c r="AL749" s="3"/>
      <c r="AM749" s="3"/>
    </row>
    <row r="750" spans="12:39" ht="12.75" customHeight="1" x14ac:dyDescent="0.2">
      <c r="L750" s="5"/>
      <c r="M750" s="5"/>
      <c r="O750" s="5"/>
      <c r="P750" s="6"/>
      <c r="Q750" s="6"/>
      <c r="R750" s="5"/>
      <c r="AL750" s="3"/>
      <c r="AM750" s="3"/>
    </row>
    <row r="751" spans="12:39" ht="12.75" customHeight="1" x14ac:dyDescent="0.2">
      <c r="L751" s="5"/>
      <c r="M751" s="5"/>
      <c r="O751" s="5"/>
      <c r="P751" s="6"/>
      <c r="Q751" s="6"/>
      <c r="R751" s="5"/>
      <c r="AL751" s="3"/>
      <c r="AM751" s="3"/>
    </row>
    <row r="752" spans="12:39" ht="12.75" customHeight="1" x14ac:dyDescent="0.2">
      <c r="L752" s="5"/>
      <c r="M752" s="5"/>
      <c r="O752" s="5"/>
      <c r="P752" s="6"/>
      <c r="Q752" s="6"/>
      <c r="R752" s="5"/>
      <c r="AL752" s="3"/>
      <c r="AM752" s="3"/>
    </row>
    <row r="753" spans="12:39" ht="12.75" customHeight="1" x14ac:dyDescent="0.2">
      <c r="L753" s="5"/>
      <c r="M753" s="5"/>
      <c r="O753" s="5"/>
      <c r="P753" s="6"/>
      <c r="Q753" s="6"/>
      <c r="R753" s="5"/>
      <c r="AL753" s="3"/>
      <c r="AM753" s="3"/>
    </row>
    <row r="754" spans="12:39" ht="12.75" customHeight="1" x14ac:dyDescent="0.2">
      <c r="L754" s="5"/>
      <c r="M754" s="5"/>
      <c r="O754" s="5"/>
      <c r="P754" s="6"/>
      <c r="Q754" s="6"/>
      <c r="R754" s="5"/>
      <c r="AL754" s="3"/>
      <c r="AM754" s="3"/>
    </row>
    <row r="755" spans="12:39" ht="12.75" customHeight="1" x14ac:dyDescent="0.2">
      <c r="L755" s="5"/>
      <c r="M755" s="5"/>
      <c r="O755" s="5"/>
      <c r="P755" s="6"/>
      <c r="Q755" s="6"/>
      <c r="R755" s="5"/>
      <c r="AL755" s="3"/>
      <c r="AM755" s="3"/>
    </row>
    <row r="756" spans="12:39" ht="12.75" customHeight="1" x14ac:dyDescent="0.2">
      <c r="L756" s="5"/>
      <c r="M756" s="5"/>
      <c r="O756" s="5"/>
      <c r="P756" s="6"/>
      <c r="Q756" s="6"/>
      <c r="R756" s="5"/>
      <c r="AL756" s="3"/>
      <c r="AM756" s="3"/>
    </row>
    <row r="757" spans="12:39" ht="12.75" customHeight="1" x14ac:dyDescent="0.2">
      <c r="L757" s="5"/>
      <c r="M757" s="5"/>
      <c r="O757" s="5"/>
      <c r="P757" s="6"/>
      <c r="Q757" s="6"/>
      <c r="R757" s="5"/>
      <c r="AL757" s="3"/>
      <c r="AM757" s="3"/>
    </row>
    <row r="758" spans="12:39" ht="12.75" customHeight="1" x14ac:dyDescent="0.2">
      <c r="L758" s="5"/>
      <c r="M758" s="5"/>
      <c r="O758" s="5"/>
      <c r="P758" s="6"/>
      <c r="Q758" s="6"/>
      <c r="R758" s="5"/>
      <c r="AL758" s="3"/>
      <c r="AM758" s="3"/>
    </row>
    <row r="759" spans="12:39" ht="12.75" customHeight="1" x14ac:dyDescent="0.2">
      <c r="L759" s="5"/>
      <c r="M759" s="5"/>
      <c r="O759" s="5"/>
      <c r="P759" s="6"/>
      <c r="Q759" s="6"/>
      <c r="R759" s="5"/>
      <c r="AL759" s="3"/>
      <c r="AM759" s="3"/>
    </row>
    <row r="760" spans="12:39" ht="12.75" customHeight="1" x14ac:dyDescent="0.2">
      <c r="L760" s="5"/>
      <c r="M760" s="5"/>
      <c r="O760" s="5"/>
      <c r="P760" s="6"/>
      <c r="Q760" s="6"/>
      <c r="R760" s="5"/>
      <c r="AL760" s="3"/>
      <c r="AM760" s="3"/>
    </row>
    <row r="761" spans="12:39" ht="12.75" customHeight="1" x14ac:dyDescent="0.2">
      <c r="L761" s="5"/>
      <c r="M761" s="5"/>
      <c r="O761" s="5"/>
      <c r="P761" s="6"/>
      <c r="Q761" s="6"/>
      <c r="R761" s="5"/>
      <c r="AL761" s="3"/>
      <c r="AM761" s="3"/>
    </row>
    <row r="762" spans="12:39" ht="12.75" customHeight="1" x14ac:dyDescent="0.2">
      <c r="L762" s="5"/>
      <c r="M762" s="5"/>
      <c r="O762" s="5"/>
      <c r="P762" s="6"/>
      <c r="Q762" s="6"/>
      <c r="R762" s="5"/>
      <c r="AL762" s="3"/>
      <c r="AM762" s="3"/>
    </row>
    <row r="763" spans="12:39" ht="12.75" customHeight="1" x14ac:dyDescent="0.2">
      <c r="L763" s="5"/>
      <c r="M763" s="5"/>
      <c r="O763" s="5"/>
      <c r="P763" s="6"/>
      <c r="Q763" s="6"/>
      <c r="R763" s="5"/>
      <c r="AL763" s="3"/>
      <c r="AM763" s="3"/>
    </row>
    <row r="764" spans="12:39" ht="12.75" customHeight="1" x14ac:dyDescent="0.2">
      <c r="L764" s="5"/>
      <c r="M764" s="5"/>
      <c r="O764" s="5"/>
      <c r="P764" s="6"/>
      <c r="Q764" s="6"/>
      <c r="R764" s="5"/>
      <c r="AL764" s="3"/>
      <c r="AM764" s="3"/>
    </row>
    <row r="765" spans="12:39" ht="12.75" customHeight="1" x14ac:dyDescent="0.2">
      <c r="L765" s="5"/>
      <c r="M765" s="5"/>
      <c r="O765" s="5"/>
      <c r="P765" s="6"/>
      <c r="Q765" s="6"/>
      <c r="R765" s="5"/>
      <c r="AL765" s="3"/>
      <c r="AM765" s="3"/>
    </row>
    <row r="766" spans="12:39" ht="12.75" customHeight="1" x14ac:dyDescent="0.2">
      <c r="L766" s="5"/>
      <c r="M766" s="5"/>
      <c r="O766" s="5"/>
      <c r="P766" s="6"/>
      <c r="Q766" s="6"/>
      <c r="R766" s="5"/>
      <c r="AL766" s="3"/>
      <c r="AM766" s="3"/>
    </row>
    <row r="767" spans="12:39" ht="12.75" customHeight="1" x14ac:dyDescent="0.2">
      <c r="L767" s="5"/>
      <c r="M767" s="5"/>
      <c r="O767" s="5"/>
      <c r="P767" s="6"/>
      <c r="Q767" s="6"/>
      <c r="R767" s="5"/>
      <c r="AL767" s="3"/>
      <c r="AM767" s="3"/>
    </row>
    <row r="768" spans="12:39" ht="12.75" customHeight="1" x14ac:dyDescent="0.2">
      <c r="L768" s="5"/>
      <c r="M768" s="5"/>
      <c r="O768" s="5"/>
      <c r="P768" s="6"/>
      <c r="Q768" s="6"/>
      <c r="R768" s="5"/>
      <c r="AL768" s="3"/>
      <c r="AM768" s="3"/>
    </row>
    <row r="769" spans="12:39" ht="12.75" customHeight="1" x14ac:dyDescent="0.2">
      <c r="L769" s="5"/>
      <c r="M769" s="5"/>
      <c r="O769" s="5"/>
      <c r="P769" s="6"/>
      <c r="Q769" s="6"/>
      <c r="R769" s="5"/>
      <c r="AL769" s="3"/>
      <c r="AM769" s="3"/>
    </row>
    <row r="770" spans="12:39" ht="12.75" customHeight="1" x14ac:dyDescent="0.2">
      <c r="L770" s="5"/>
      <c r="M770" s="5"/>
      <c r="O770" s="5"/>
      <c r="P770" s="6"/>
      <c r="Q770" s="6"/>
      <c r="R770" s="5"/>
      <c r="AL770" s="3"/>
      <c r="AM770" s="3"/>
    </row>
    <row r="771" spans="12:39" ht="12.75" customHeight="1" x14ac:dyDescent="0.2">
      <c r="L771" s="5"/>
      <c r="M771" s="5"/>
      <c r="O771" s="5"/>
      <c r="P771" s="6"/>
      <c r="Q771" s="6"/>
      <c r="R771" s="5"/>
      <c r="AL771" s="3"/>
      <c r="AM771" s="3"/>
    </row>
    <row r="772" spans="12:39" ht="12.75" customHeight="1" x14ac:dyDescent="0.2">
      <c r="L772" s="5"/>
      <c r="M772" s="5"/>
      <c r="O772" s="5"/>
      <c r="P772" s="6"/>
      <c r="Q772" s="6"/>
      <c r="R772" s="5"/>
      <c r="AL772" s="3"/>
      <c r="AM772" s="3"/>
    </row>
    <row r="773" spans="12:39" ht="12.75" customHeight="1" x14ac:dyDescent="0.2">
      <c r="L773" s="5"/>
      <c r="M773" s="5"/>
      <c r="O773" s="5"/>
      <c r="P773" s="6"/>
      <c r="Q773" s="6"/>
      <c r="R773" s="5"/>
      <c r="AL773" s="3"/>
      <c r="AM773" s="3"/>
    </row>
    <row r="774" spans="12:39" ht="12.75" customHeight="1" x14ac:dyDescent="0.2">
      <c r="L774" s="5"/>
      <c r="M774" s="5"/>
      <c r="O774" s="5"/>
      <c r="P774" s="6"/>
      <c r="Q774" s="6"/>
      <c r="R774" s="5"/>
      <c r="AL774" s="3"/>
      <c r="AM774" s="3"/>
    </row>
    <row r="775" spans="12:39" ht="12.75" customHeight="1" x14ac:dyDescent="0.2">
      <c r="L775" s="5"/>
      <c r="M775" s="5"/>
      <c r="O775" s="5"/>
      <c r="P775" s="6"/>
      <c r="Q775" s="6"/>
      <c r="R775" s="5"/>
      <c r="AL775" s="3"/>
      <c r="AM775" s="3"/>
    </row>
    <row r="776" spans="12:39" ht="12.75" customHeight="1" x14ac:dyDescent="0.2">
      <c r="L776" s="5"/>
      <c r="M776" s="5"/>
      <c r="O776" s="5"/>
      <c r="P776" s="6"/>
      <c r="Q776" s="6"/>
      <c r="R776" s="5"/>
      <c r="AL776" s="3"/>
      <c r="AM776" s="3"/>
    </row>
    <row r="777" spans="12:39" ht="12.75" customHeight="1" x14ac:dyDescent="0.2">
      <c r="L777" s="5"/>
      <c r="M777" s="5"/>
      <c r="O777" s="5"/>
      <c r="P777" s="6"/>
      <c r="Q777" s="6"/>
      <c r="R777" s="5"/>
      <c r="AL777" s="3"/>
      <c r="AM777" s="3"/>
    </row>
    <row r="778" spans="12:39" ht="12.75" customHeight="1" x14ac:dyDescent="0.2">
      <c r="L778" s="5"/>
      <c r="M778" s="5"/>
      <c r="O778" s="5"/>
      <c r="P778" s="6"/>
      <c r="Q778" s="6"/>
      <c r="R778" s="5"/>
      <c r="AL778" s="3"/>
      <c r="AM778" s="3"/>
    </row>
    <row r="779" spans="12:39" ht="12.75" customHeight="1" x14ac:dyDescent="0.2">
      <c r="L779" s="5"/>
      <c r="M779" s="5"/>
      <c r="O779" s="5"/>
      <c r="P779" s="6"/>
      <c r="Q779" s="6"/>
      <c r="R779" s="5"/>
      <c r="AL779" s="3"/>
      <c r="AM779" s="3"/>
    </row>
    <row r="780" spans="12:39" ht="12.75" customHeight="1" x14ac:dyDescent="0.2">
      <c r="L780" s="5"/>
      <c r="M780" s="5"/>
      <c r="O780" s="5"/>
      <c r="P780" s="6"/>
      <c r="Q780" s="6"/>
      <c r="R780" s="5"/>
      <c r="AL780" s="3"/>
      <c r="AM780" s="3"/>
    </row>
    <row r="781" spans="12:39" ht="12.75" customHeight="1" x14ac:dyDescent="0.2">
      <c r="L781" s="5"/>
      <c r="M781" s="5"/>
      <c r="O781" s="5"/>
      <c r="P781" s="6"/>
      <c r="Q781" s="6"/>
      <c r="R781" s="5"/>
      <c r="AL781" s="3"/>
      <c r="AM781" s="3"/>
    </row>
    <row r="782" spans="12:39" ht="12.75" customHeight="1" x14ac:dyDescent="0.2">
      <c r="L782" s="5"/>
      <c r="M782" s="5"/>
      <c r="O782" s="5"/>
      <c r="P782" s="6"/>
      <c r="Q782" s="6"/>
      <c r="R782" s="5"/>
      <c r="AL782" s="3"/>
      <c r="AM782" s="3"/>
    </row>
    <row r="783" spans="12:39" ht="12.75" customHeight="1" x14ac:dyDescent="0.2">
      <c r="L783" s="5"/>
      <c r="M783" s="5"/>
      <c r="O783" s="5"/>
      <c r="P783" s="6"/>
      <c r="Q783" s="6"/>
      <c r="R783" s="5"/>
      <c r="AL783" s="3"/>
      <c r="AM783" s="3"/>
    </row>
    <row r="784" spans="12:39" ht="12.75" customHeight="1" x14ac:dyDescent="0.2">
      <c r="L784" s="5"/>
      <c r="M784" s="5"/>
      <c r="O784" s="5"/>
      <c r="P784" s="6"/>
      <c r="Q784" s="6"/>
      <c r="R784" s="5"/>
      <c r="AL784" s="3"/>
      <c r="AM784" s="3"/>
    </row>
    <row r="785" spans="12:39" ht="12.75" customHeight="1" x14ac:dyDescent="0.2">
      <c r="L785" s="5"/>
      <c r="M785" s="5"/>
      <c r="O785" s="5"/>
      <c r="P785" s="6"/>
      <c r="Q785" s="6"/>
      <c r="R785" s="5"/>
      <c r="AL785" s="3"/>
      <c r="AM785" s="3"/>
    </row>
    <row r="786" spans="12:39" ht="12.75" customHeight="1" x14ac:dyDescent="0.2">
      <c r="L786" s="5"/>
      <c r="M786" s="5"/>
      <c r="O786" s="5"/>
      <c r="P786" s="6"/>
      <c r="Q786" s="6"/>
      <c r="R786" s="5"/>
      <c r="AL786" s="3"/>
      <c r="AM786" s="3"/>
    </row>
    <row r="787" spans="12:39" ht="12.75" customHeight="1" x14ac:dyDescent="0.2">
      <c r="L787" s="5"/>
      <c r="M787" s="5"/>
      <c r="O787" s="5"/>
      <c r="P787" s="6"/>
      <c r="Q787" s="6"/>
      <c r="R787" s="5"/>
      <c r="AL787" s="3"/>
      <c r="AM787" s="3"/>
    </row>
    <row r="788" spans="12:39" ht="12.75" customHeight="1" x14ac:dyDescent="0.2">
      <c r="L788" s="5"/>
      <c r="M788" s="5"/>
      <c r="O788" s="5"/>
      <c r="P788" s="6"/>
      <c r="Q788" s="6"/>
      <c r="R788" s="5"/>
      <c r="AL788" s="3"/>
      <c r="AM788" s="3"/>
    </row>
    <row r="789" spans="12:39" ht="12.75" customHeight="1" x14ac:dyDescent="0.2">
      <c r="L789" s="5"/>
      <c r="M789" s="5"/>
      <c r="O789" s="5"/>
      <c r="P789" s="6"/>
      <c r="Q789" s="6"/>
      <c r="R789" s="5"/>
      <c r="AL789" s="3"/>
      <c r="AM789" s="3"/>
    </row>
    <row r="790" spans="12:39" ht="12.75" customHeight="1" x14ac:dyDescent="0.2">
      <c r="L790" s="5"/>
      <c r="M790" s="5"/>
      <c r="O790" s="5"/>
      <c r="P790" s="6"/>
      <c r="Q790" s="6"/>
      <c r="R790" s="5"/>
      <c r="AL790" s="3"/>
      <c r="AM790" s="3"/>
    </row>
    <row r="791" spans="12:39" ht="12.75" customHeight="1" x14ac:dyDescent="0.2">
      <c r="L791" s="5"/>
      <c r="M791" s="5"/>
      <c r="O791" s="5"/>
      <c r="P791" s="6"/>
      <c r="Q791" s="6"/>
      <c r="R791" s="5"/>
      <c r="AL791" s="3"/>
      <c r="AM791" s="3"/>
    </row>
    <row r="792" spans="12:39" ht="12.75" customHeight="1" x14ac:dyDescent="0.2">
      <c r="L792" s="5"/>
      <c r="M792" s="5"/>
      <c r="O792" s="5"/>
      <c r="P792" s="6"/>
      <c r="Q792" s="6"/>
      <c r="R792" s="5"/>
      <c r="AL792" s="3"/>
      <c r="AM792" s="3"/>
    </row>
    <row r="793" spans="12:39" ht="12.75" customHeight="1" x14ac:dyDescent="0.2">
      <c r="L793" s="5"/>
      <c r="M793" s="5"/>
      <c r="O793" s="5"/>
      <c r="P793" s="6"/>
      <c r="Q793" s="6"/>
      <c r="R793" s="5"/>
      <c r="AL793" s="3"/>
      <c r="AM793" s="3"/>
    </row>
    <row r="794" spans="12:39" ht="12.75" customHeight="1" x14ac:dyDescent="0.2">
      <c r="L794" s="5"/>
      <c r="M794" s="5"/>
      <c r="O794" s="5"/>
      <c r="P794" s="6"/>
      <c r="Q794" s="6"/>
      <c r="R794" s="5"/>
      <c r="AL794" s="3"/>
      <c r="AM794" s="3"/>
    </row>
    <row r="795" spans="12:39" ht="12.75" customHeight="1" x14ac:dyDescent="0.2">
      <c r="L795" s="5"/>
      <c r="M795" s="5"/>
      <c r="O795" s="5"/>
      <c r="P795" s="6"/>
      <c r="Q795" s="6"/>
      <c r="R795" s="5"/>
      <c r="AL795" s="3"/>
      <c r="AM795" s="3"/>
    </row>
    <row r="796" spans="12:39" ht="12.75" customHeight="1" x14ac:dyDescent="0.2">
      <c r="L796" s="5"/>
      <c r="M796" s="5"/>
      <c r="O796" s="5"/>
      <c r="P796" s="6"/>
      <c r="Q796" s="6"/>
      <c r="R796" s="5"/>
      <c r="AL796" s="3"/>
      <c r="AM796" s="3"/>
    </row>
    <row r="797" spans="12:39" ht="12.75" customHeight="1" x14ac:dyDescent="0.2">
      <c r="L797" s="5"/>
      <c r="M797" s="5"/>
      <c r="O797" s="5"/>
      <c r="P797" s="6"/>
      <c r="Q797" s="6"/>
      <c r="R797" s="5"/>
      <c r="AL797" s="3"/>
      <c r="AM797" s="3"/>
    </row>
    <row r="798" spans="12:39" ht="12.75" customHeight="1" x14ac:dyDescent="0.2">
      <c r="L798" s="5"/>
      <c r="M798" s="5"/>
      <c r="O798" s="5"/>
      <c r="P798" s="6"/>
      <c r="Q798" s="6"/>
      <c r="R798" s="5"/>
      <c r="AL798" s="3"/>
      <c r="AM798" s="3"/>
    </row>
    <row r="799" spans="12:39" ht="12.75" customHeight="1" x14ac:dyDescent="0.2">
      <c r="L799" s="5"/>
      <c r="M799" s="5"/>
      <c r="O799" s="5"/>
      <c r="P799" s="6"/>
      <c r="Q799" s="6"/>
      <c r="R799" s="5"/>
      <c r="AL799" s="3"/>
      <c r="AM799" s="3"/>
    </row>
    <row r="800" spans="12:39" ht="12.75" customHeight="1" x14ac:dyDescent="0.2">
      <c r="L800" s="5"/>
      <c r="M800" s="5"/>
      <c r="O800" s="5"/>
      <c r="P800" s="6"/>
      <c r="Q800" s="6"/>
      <c r="R800" s="5"/>
      <c r="AL800" s="3"/>
      <c r="AM800" s="3"/>
    </row>
    <row r="801" spans="12:39" ht="12.75" customHeight="1" x14ac:dyDescent="0.2">
      <c r="L801" s="5"/>
      <c r="M801" s="5"/>
      <c r="O801" s="5"/>
      <c r="P801" s="6"/>
      <c r="Q801" s="6"/>
      <c r="R801" s="5"/>
      <c r="AL801" s="3"/>
      <c r="AM801" s="3"/>
    </row>
    <row r="802" spans="12:39" ht="12.75" customHeight="1" x14ac:dyDescent="0.2">
      <c r="L802" s="5"/>
      <c r="M802" s="5"/>
      <c r="O802" s="5"/>
      <c r="P802" s="6"/>
      <c r="Q802" s="6"/>
      <c r="R802" s="5"/>
      <c r="AL802" s="3"/>
      <c r="AM802" s="3"/>
    </row>
    <row r="803" spans="12:39" ht="12.75" customHeight="1" x14ac:dyDescent="0.2">
      <c r="L803" s="5"/>
      <c r="M803" s="5"/>
      <c r="O803" s="5"/>
      <c r="P803" s="6"/>
      <c r="Q803" s="6"/>
      <c r="R803" s="5"/>
      <c r="AL803" s="3"/>
      <c r="AM803" s="3"/>
    </row>
    <row r="804" spans="12:39" ht="12.75" customHeight="1" x14ac:dyDescent="0.2">
      <c r="L804" s="5"/>
      <c r="M804" s="5"/>
      <c r="O804" s="5"/>
      <c r="P804" s="6"/>
      <c r="Q804" s="6"/>
      <c r="R804" s="5"/>
      <c r="AL804" s="3"/>
      <c r="AM804" s="3"/>
    </row>
    <row r="805" spans="12:39" ht="12.75" customHeight="1" x14ac:dyDescent="0.2">
      <c r="L805" s="5"/>
      <c r="M805" s="5"/>
      <c r="O805" s="5"/>
      <c r="P805" s="6"/>
      <c r="Q805" s="6"/>
      <c r="R805" s="5"/>
      <c r="AL805" s="3"/>
      <c r="AM805" s="3"/>
    </row>
    <row r="806" spans="12:39" ht="12.75" customHeight="1" x14ac:dyDescent="0.2">
      <c r="L806" s="5"/>
      <c r="M806" s="5"/>
      <c r="O806" s="5"/>
      <c r="P806" s="6"/>
      <c r="Q806" s="6"/>
      <c r="R806" s="5"/>
      <c r="AL806" s="3"/>
      <c r="AM806" s="3"/>
    </row>
    <row r="807" spans="12:39" ht="12.75" customHeight="1" x14ac:dyDescent="0.2">
      <c r="L807" s="5"/>
      <c r="M807" s="5"/>
      <c r="O807" s="5"/>
      <c r="P807" s="6"/>
      <c r="Q807" s="6"/>
      <c r="R807" s="5"/>
      <c r="AL807" s="3"/>
      <c r="AM807" s="3"/>
    </row>
    <row r="808" spans="12:39" ht="12.75" customHeight="1" x14ac:dyDescent="0.2">
      <c r="L808" s="5"/>
      <c r="M808" s="5"/>
      <c r="O808" s="5"/>
      <c r="P808" s="6"/>
      <c r="Q808" s="6"/>
      <c r="R808" s="5"/>
      <c r="AL808" s="3"/>
      <c r="AM808" s="3"/>
    </row>
    <row r="809" spans="12:39" ht="12.75" customHeight="1" x14ac:dyDescent="0.2">
      <c r="L809" s="5"/>
      <c r="M809" s="5"/>
      <c r="O809" s="5"/>
      <c r="P809" s="6"/>
      <c r="Q809" s="6"/>
      <c r="R809" s="5"/>
      <c r="AL809" s="3"/>
      <c r="AM809" s="3"/>
    </row>
    <row r="810" spans="12:39" ht="12.75" customHeight="1" x14ac:dyDescent="0.2">
      <c r="L810" s="5"/>
      <c r="M810" s="5"/>
      <c r="O810" s="5"/>
      <c r="P810" s="6"/>
      <c r="Q810" s="6"/>
      <c r="R810" s="5"/>
      <c r="AL810" s="3"/>
      <c r="AM810" s="3"/>
    </row>
    <row r="811" spans="12:39" ht="12.75" customHeight="1" x14ac:dyDescent="0.2">
      <c r="L811" s="5"/>
      <c r="M811" s="5"/>
      <c r="O811" s="5"/>
      <c r="P811" s="6"/>
      <c r="Q811" s="6"/>
      <c r="R811" s="5"/>
      <c r="AL811" s="3"/>
      <c r="AM811" s="3"/>
    </row>
    <row r="812" spans="12:39" ht="12.75" customHeight="1" x14ac:dyDescent="0.2">
      <c r="L812" s="5"/>
      <c r="M812" s="5"/>
      <c r="O812" s="5"/>
      <c r="P812" s="6"/>
      <c r="Q812" s="6"/>
      <c r="R812" s="5"/>
      <c r="AL812" s="3"/>
      <c r="AM812" s="3"/>
    </row>
    <row r="813" spans="12:39" ht="12.75" customHeight="1" x14ac:dyDescent="0.2">
      <c r="L813" s="5"/>
      <c r="M813" s="5"/>
      <c r="O813" s="5"/>
      <c r="P813" s="6"/>
      <c r="Q813" s="6"/>
      <c r="R813" s="5"/>
      <c r="AL813" s="3"/>
      <c r="AM813" s="3"/>
    </row>
    <row r="814" spans="12:39" ht="12.75" customHeight="1" x14ac:dyDescent="0.2">
      <c r="L814" s="5"/>
      <c r="M814" s="5"/>
      <c r="O814" s="5"/>
      <c r="P814" s="6"/>
      <c r="Q814" s="6"/>
      <c r="R814" s="5"/>
      <c r="AL814" s="3"/>
      <c r="AM814" s="3"/>
    </row>
    <row r="815" spans="12:39" ht="12.75" customHeight="1" x14ac:dyDescent="0.2">
      <c r="L815" s="5"/>
      <c r="M815" s="5"/>
      <c r="O815" s="5"/>
      <c r="P815" s="6"/>
      <c r="Q815" s="6"/>
      <c r="R815" s="5"/>
      <c r="AL815" s="3"/>
      <c r="AM815" s="3"/>
    </row>
    <row r="816" spans="12:39" ht="12.75" customHeight="1" x14ac:dyDescent="0.2">
      <c r="L816" s="5"/>
      <c r="M816" s="5"/>
      <c r="O816" s="5"/>
      <c r="P816" s="6"/>
      <c r="Q816" s="6"/>
      <c r="R816" s="5"/>
      <c r="AL816" s="3"/>
      <c r="AM816" s="3"/>
    </row>
    <row r="817" spans="12:39" ht="12.75" customHeight="1" x14ac:dyDescent="0.2">
      <c r="L817" s="5"/>
      <c r="M817" s="5"/>
      <c r="O817" s="5"/>
      <c r="P817" s="6"/>
      <c r="Q817" s="6"/>
      <c r="R817" s="5"/>
      <c r="AL817" s="3"/>
      <c r="AM817" s="3"/>
    </row>
    <row r="818" spans="12:39" ht="12.75" customHeight="1" x14ac:dyDescent="0.2">
      <c r="L818" s="5"/>
      <c r="M818" s="5"/>
      <c r="O818" s="5"/>
      <c r="P818" s="6"/>
      <c r="Q818" s="6"/>
      <c r="R818" s="5"/>
      <c r="AL818" s="3"/>
      <c r="AM818" s="3"/>
    </row>
    <row r="819" spans="12:39" ht="12.75" customHeight="1" x14ac:dyDescent="0.2">
      <c r="L819" s="5"/>
      <c r="M819" s="5"/>
      <c r="O819" s="5"/>
      <c r="P819" s="6"/>
      <c r="Q819" s="6"/>
      <c r="R819" s="5"/>
      <c r="AL819" s="3"/>
      <c r="AM819" s="3"/>
    </row>
    <row r="820" spans="12:39" ht="12.75" customHeight="1" x14ac:dyDescent="0.2">
      <c r="L820" s="5"/>
      <c r="M820" s="5"/>
      <c r="O820" s="5"/>
      <c r="P820" s="6"/>
      <c r="Q820" s="6"/>
      <c r="R820" s="5"/>
      <c r="AL820" s="3"/>
      <c r="AM820" s="3"/>
    </row>
    <row r="821" spans="12:39" ht="12.75" customHeight="1" x14ac:dyDescent="0.2">
      <c r="L821" s="5"/>
      <c r="M821" s="5"/>
      <c r="O821" s="5"/>
      <c r="P821" s="6"/>
      <c r="Q821" s="6"/>
      <c r="R821" s="5"/>
      <c r="AL821" s="3"/>
      <c r="AM821" s="3"/>
    </row>
    <row r="822" spans="12:39" ht="12.75" customHeight="1" x14ac:dyDescent="0.2">
      <c r="L822" s="5"/>
      <c r="M822" s="5"/>
      <c r="O822" s="5"/>
      <c r="P822" s="6"/>
      <c r="Q822" s="6"/>
      <c r="R822" s="5"/>
      <c r="AL822" s="3"/>
      <c r="AM822" s="3"/>
    </row>
    <row r="823" spans="12:39" ht="12.75" customHeight="1" x14ac:dyDescent="0.2">
      <c r="L823" s="5"/>
      <c r="M823" s="5"/>
      <c r="O823" s="5"/>
      <c r="P823" s="6"/>
      <c r="Q823" s="6"/>
      <c r="R823" s="5"/>
      <c r="AL823" s="3"/>
      <c r="AM823" s="3"/>
    </row>
    <row r="824" spans="12:39" ht="12.75" customHeight="1" x14ac:dyDescent="0.2">
      <c r="L824" s="5"/>
      <c r="M824" s="5"/>
      <c r="O824" s="5"/>
      <c r="P824" s="6"/>
      <c r="Q824" s="6"/>
      <c r="R824" s="5"/>
      <c r="AL824" s="3"/>
      <c r="AM824" s="3"/>
    </row>
    <row r="825" spans="12:39" ht="12.75" customHeight="1" x14ac:dyDescent="0.2">
      <c r="L825" s="5"/>
      <c r="M825" s="5"/>
      <c r="O825" s="5"/>
      <c r="P825" s="6"/>
      <c r="Q825" s="6"/>
      <c r="R825" s="5"/>
      <c r="AL825" s="3"/>
      <c r="AM825" s="3"/>
    </row>
    <row r="826" spans="12:39" ht="12.75" customHeight="1" x14ac:dyDescent="0.2">
      <c r="L826" s="5"/>
      <c r="M826" s="5"/>
      <c r="O826" s="5"/>
      <c r="P826" s="6"/>
      <c r="Q826" s="6"/>
      <c r="R826" s="5"/>
      <c r="AL826" s="3"/>
      <c r="AM826" s="3"/>
    </row>
    <row r="827" spans="12:39" ht="12.75" customHeight="1" x14ac:dyDescent="0.2">
      <c r="L827" s="5"/>
      <c r="M827" s="5"/>
      <c r="O827" s="5"/>
      <c r="P827" s="6"/>
      <c r="Q827" s="6"/>
      <c r="R827" s="5"/>
      <c r="AL827" s="3"/>
      <c r="AM827" s="3"/>
    </row>
    <row r="828" spans="12:39" ht="12.75" customHeight="1" x14ac:dyDescent="0.2">
      <c r="L828" s="5"/>
      <c r="M828" s="5"/>
      <c r="O828" s="5"/>
      <c r="P828" s="6"/>
      <c r="Q828" s="6"/>
      <c r="R828" s="5"/>
      <c r="AL828" s="3"/>
      <c r="AM828" s="3"/>
    </row>
    <row r="829" spans="12:39" ht="12.75" customHeight="1" x14ac:dyDescent="0.2">
      <c r="L829" s="5"/>
      <c r="M829" s="5"/>
      <c r="O829" s="5"/>
      <c r="P829" s="6"/>
      <c r="Q829" s="6"/>
      <c r="R829" s="5"/>
      <c r="AL829" s="3"/>
      <c r="AM829" s="3"/>
    </row>
    <row r="830" spans="12:39" ht="12.75" customHeight="1" x14ac:dyDescent="0.2">
      <c r="L830" s="5"/>
      <c r="M830" s="5"/>
      <c r="O830" s="5"/>
      <c r="P830" s="6"/>
      <c r="Q830" s="6"/>
      <c r="R830" s="5"/>
      <c r="AL830" s="3"/>
      <c r="AM830" s="3"/>
    </row>
    <row r="831" spans="12:39" ht="12.75" customHeight="1" x14ac:dyDescent="0.2">
      <c r="L831" s="5"/>
      <c r="M831" s="5"/>
      <c r="O831" s="5"/>
      <c r="P831" s="6"/>
      <c r="Q831" s="6"/>
      <c r="R831" s="5"/>
      <c r="AL831" s="3"/>
      <c r="AM831" s="3"/>
    </row>
    <row r="832" spans="12:39" ht="12.75" customHeight="1" x14ac:dyDescent="0.2">
      <c r="L832" s="5"/>
      <c r="M832" s="5"/>
      <c r="O832" s="5"/>
      <c r="P832" s="6"/>
      <c r="Q832" s="6"/>
      <c r="R832" s="5"/>
      <c r="AL832" s="3"/>
      <c r="AM832" s="3"/>
    </row>
    <row r="833" spans="12:39" ht="12.75" customHeight="1" x14ac:dyDescent="0.2">
      <c r="L833" s="5"/>
      <c r="M833" s="5"/>
      <c r="O833" s="5"/>
      <c r="P833" s="6"/>
      <c r="Q833" s="6"/>
      <c r="R833" s="5"/>
      <c r="AL833" s="3"/>
      <c r="AM833" s="3"/>
    </row>
    <row r="834" spans="12:39" ht="12.75" customHeight="1" x14ac:dyDescent="0.2">
      <c r="L834" s="5"/>
      <c r="M834" s="5"/>
      <c r="O834" s="5"/>
      <c r="P834" s="6"/>
      <c r="Q834" s="6"/>
      <c r="R834" s="5"/>
      <c r="AL834" s="3"/>
      <c r="AM834" s="3"/>
    </row>
    <row r="835" spans="12:39" ht="12.75" customHeight="1" x14ac:dyDescent="0.2">
      <c r="L835" s="5"/>
      <c r="M835" s="5"/>
      <c r="O835" s="5"/>
      <c r="P835" s="6"/>
      <c r="Q835" s="6"/>
      <c r="R835" s="5"/>
      <c r="AL835" s="3"/>
      <c r="AM835" s="3"/>
    </row>
    <row r="836" spans="12:39" ht="12.75" customHeight="1" x14ac:dyDescent="0.2">
      <c r="L836" s="5"/>
      <c r="M836" s="5"/>
      <c r="O836" s="5"/>
      <c r="P836" s="6"/>
      <c r="Q836" s="6"/>
      <c r="R836" s="5"/>
      <c r="AL836" s="3"/>
      <c r="AM836" s="3"/>
    </row>
    <row r="837" spans="12:39" ht="12.75" customHeight="1" x14ac:dyDescent="0.2">
      <c r="L837" s="5"/>
      <c r="M837" s="5"/>
      <c r="O837" s="5"/>
      <c r="P837" s="6"/>
      <c r="Q837" s="6"/>
      <c r="R837" s="5"/>
      <c r="AL837" s="3"/>
      <c r="AM837" s="3"/>
    </row>
    <row r="838" spans="12:39" ht="12.75" customHeight="1" x14ac:dyDescent="0.2">
      <c r="L838" s="5"/>
      <c r="M838" s="5"/>
      <c r="O838" s="5"/>
      <c r="P838" s="6"/>
      <c r="Q838" s="6"/>
      <c r="R838" s="5"/>
      <c r="AL838" s="3"/>
      <c r="AM838" s="3"/>
    </row>
    <row r="839" spans="12:39" ht="12.75" customHeight="1" x14ac:dyDescent="0.2">
      <c r="L839" s="5"/>
      <c r="M839" s="5"/>
      <c r="O839" s="5"/>
      <c r="P839" s="6"/>
      <c r="Q839" s="6"/>
      <c r="R839" s="5"/>
      <c r="AL839" s="3"/>
      <c r="AM839" s="3"/>
    </row>
    <row r="840" spans="12:39" ht="12.75" customHeight="1" x14ac:dyDescent="0.2">
      <c r="L840" s="5"/>
      <c r="M840" s="5"/>
      <c r="O840" s="5"/>
      <c r="P840" s="6"/>
      <c r="Q840" s="6"/>
      <c r="R840" s="5"/>
      <c r="AL840" s="3"/>
      <c r="AM840" s="3"/>
    </row>
    <row r="841" spans="12:39" ht="12.75" customHeight="1" x14ac:dyDescent="0.2">
      <c r="L841" s="5"/>
      <c r="M841" s="5"/>
      <c r="O841" s="5"/>
      <c r="P841" s="6"/>
      <c r="Q841" s="6"/>
      <c r="R841" s="5"/>
      <c r="AL841" s="3"/>
      <c r="AM841" s="3"/>
    </row>
    <row r="842" spans="12:39" ht="12.75" customHeight="1" x14ac:dyDescent="0.2">
      <c r="L842" s="5"/>
      <c r="M842" s="5"/>
      <c r="O842" s="5"/>
      <c r="P842" s="6"/>
      <c r="Q842" s="6"/>
      <c r="R842" s="5"/>
      <c r="AL842" s="3"/>
      <c r="AM842" s="3"/>
    </row>
    <row r="843" spans="12:39" ht="12.75" customHeight="1" x14ac:dyDescent="0.2">
      <c r="L843" s="5"/>
      <c r="M843" s="5"/>
      <c r="O843" s="5"/>
      <c r="P843" s="6"/>
      <c r="Q843" s="6"/>
      <c r="R843" s="5"/>
      <c r="AL843" s="3"/>
      <c r="AM843" s="3"/>
    </row>
    <row r="844" spans="12:39" ht="12.75" customHeight="1" x14ac:dyDescent="0.2">
      <c r="L844" s="5"/>
      <c r="M844" s="5"/>
      <c r="O844" s="5"/>
      <c r="P844" s="6"/>
      <c r="Q844" s="6"/>
      <c r="R844" s="5"/>
      <c r="AL844" s="3"/>
      <c r="AM844" s="3"/>
    </row>
    <row r="845" spans="12:39" ht="12.75" customHeight="1" x14ac:dyDescent="0.2">
      <c r="L845" s="5"/>
      <c r="M845" s="5"/>
      <c r="O845" s="5"/>
      <c r="P845" s="6"/>
      <c r="Q845" s="6"/>
      <c r="R845" s="5"/>
      <c r="AL845" s="3"/>
      <c r="AM845" s="3"/>
    </row>
    <row r="846" spans="12:39" ht="12.75" customHeight="1" x14ac:dyDescent="0.2">
      <c r="L846" s="5"/>
      <c r="M846" s="5"/>
      <c r="O846" s="5"/>
      <c r="P846" s="6"/>
      <c r="Q846" s="6"/>
      <c r="R846" s="5"/>
      <c r="AL846" s="3"/>
      <c r="AM846" s="3"/>
    </row>
    <row r="847" spans="12:39" ht="12.75" customHeight="1" x14ac:dyDescent="0.2">
      <c r="L847" s="5"/>
      <c r="M847" s="5"/>
      <c r="O847" s="5"/>
      <c r="P847" s="6"/>
      <c r="Q847" s="6"/>
      <c r="R847" s="5"/>
      <c r="AL847" s="3"/>
      <c r="AM847" s="3"/>
    </row>
    <row r="848" spans="12:39" ht="12.75" customHeight="1" x14ac:dyDescent="0.2">
      <c r="L848" s="5"/>
      <c r="M848" s="5"/>
      <c r="O848" s="5"/>
      <c r="P848" s="6"/>
      <c r="Q848" s="6"/>
      <c r="R848" s="5"/>
      <c r="AL848" s="3"/>
      <c r="AM848" s="3"/>
    </row>
    <row r="849" spans="12:39" ht="12.75" customHeight="1" x14ac:dyDescent="0.2">
      <c r="L849" s="5"/>
      <c r="M849" s="5"/>
      <c r="O849" s="5"/>
      <c r="P849" s="6"/>
      <c r="Q849" s="6"/>
      <c r="R849" s="5"/>
      <c r="AL849" s="3"/>
      <c r="AM849" s="3"/>
    </row>
    <row r="850" spans="12:39" ht="12.75" customHeight="1" x14ac:dyDescent="0.2">
      <c r="L850" s="5"/>
      <c r="M850" s="5"/>
      <c r="O850" s="5"/>
      <c r="P850" s="6"/>
      <c r="Q850" s="6"/>
      <c r="R850" s="5"/>
      <c r="AL850" s="3"/>
      <c r="AM850" s="3"/>
    </row>
    <row r="851" spans="12:39" ht="12.75" customHeight="1" x14ac:dyDescent="0.2">
      <c r="L851" s="5"/>
      <c r="M851" s="5"/>
      <c r="O851" s="5"/>
      <c r="P851" s="6"/>
      <c r="Q851" s="6"/>
      <c r="R851" s="5"/>
      <c r="AL851" s="3"/>
      <c r="AM851" s="3"/>
    </row>
    <row r="852" spans="12:39" ht="12.75" customHeight="1" x14ac:dyDescent="0.2">
      <c r="L852" s="5"/>
      <c r="M852" s="5"/>
      <c r="O852" s="5"/>
      <c r="P852" s="6"/>
      <c r="Q852" s="6"/>
      <c r="R852" s="5"/>
      <c r="AL852" s="3"/>
      <c r="AM852" s="3"/>
    </row>
    <row r="853" spans="12:39" ht="12.75" customHeight="1" x14ac:dyDescent="0.2">
      <c r="L853" s="5"/>
      <c r="M853" s="5"/>
      <c r="O853" s="5"/>
      <c r="P853" s="6"/>
      <c r="Q853" s="6"/>
      <c r="R853" s="5"/>
      <c r="AL853" s="3"/>
      <c r="AM853" s="3"/>
    </row>
    <row r="854" spans="12:39" ht="12.75" customHeight="1" x14ac:dyDescent="0.2">
      <c r="L854" s="5"/>
      <c r="M854" s="5"/>
      <c r="O854" s="5"/>
      <c r="P854" s="6"/>
      <c r="Q854" s="6"/>
      <c r="R854" s="5"/>
      <c r="AL854" s="3"/>
      <c r="AM854" s="3"/>
    </row>
    <row r="855" spans="12:39" ht="12.75" customHeight="1" x14ac:dyDescent="0.2">
      <c r="L855" s="5"/>
      <c r="M855" s="5"/>
      <c r="O855" s="5"/>
      <c r="P855" s="6"/>
      <c r="Q855" s="6"/>
      <c r="R855" s="5"/>
      <c r="AL855" s="3"/>
      <c r="AM855" s="3"/>
    </row>
    <row r="856" spans="12:39" ht="12.75" customHeight="1" x14ac:dyDescent="0.2">
      <c r="L856" s="5"/>
      <c r="M856" s="5"/>
      <c r="O856" s="5"/>
      <c r="P856" s="6"/>
      <c r="Q856" s="6"/>
      <c r="R856" s="5"/>
      <c r="AL856" s="3"/>
      <c r="AM856" s="3"/>
    </row>
    <row r="857" spans="12:39" ht="12.75" customHeight="1" x14ac:dyDescent="0.2">
      <c r="L857" s="5"/>
      <c r="M857" s="5"/>
      <c r="O857" s="5"/>
      <c r="P857" s="6"/>
      <c r="Q857" s="6"/>
      <c r="R857" s="5"/>
      <c r="AL857" s="3"/>
      <c r="AM857" s="3"/>
    </row>
    <row r="858" spans="12:39" ht="12.75" customHeight="1" x14ac:dyDescent="0.2">
      <c r="L858" s="5"/>
      <c r="M858" s="5"/>
      <c r="O858" s="5"/>
      <c r="P858" s="6"/>
      <c r="Q858" s="6"/>
      <c r="R858" s="5"/>
      <c r="AL858" s="3"/>
      <c r="AM858" s="3"/>
    </row>
    <row r="859" spans="12:39" ht="12.75" customHeight="1" x14ac:dyDescent="0.2">
      <c r="L859" s="5"/>
      <c r="M859" s="5"/>
      <c r="O859" s="5"/>
      <c r="P859" s="6"/>
      <c r="Q859" s="6"/>
      <c r="R859" s="5"/>
      <c r="AL859" s="3"/>
      <c r="AM859" s="3"/>
    </row>
    <row r="860" spans="12:39" ht="12.75" customHeight="1" x14ac:dyDescent="0.2">
      <c r="L860" s="5"/>
      <c r="M860" s="5"/>
      <c r="O860" s="5"/>
      <c r="P860" s="6"/>
      <c r="Q860" s="6"/>
      <c r="R860" s="5"/>
      <c r="AL860" s="3"/>
      <c r="AM860" s="3"/>
    </row>
    <row r="861" spans="12:39" ht="12.75" customHeight="1" x14ac:dyDescent="0.2">
      <c r="L861" s="5"/>
      <c r="M861" s="5"/>
      <c r="O861" s="5"/>
      <c r="P861" s="6"/>
      <c r="Q861" s="6"/>
      <c r="R861" s="5"/>
      <c r="AL861" s="3"/>
      <c r="AM861" s="3"/>
    </row>
    <row r="862" spans="12:39" ht="12.75" customHeight="1" x14ac:dyDescent="0.2">
      <c r="L862" s="5"/>
      <c r="M862" s="5"/>
      <c r="O862" s="5"/>
      <c r="P862" s="6"/>
      <c r="Q862" s="6"/>
      <c r="R862" s="5"/>
      <c r="AL862" s="3"/>
      <c r="AM862" s="3"/>
    </row>
    <row r="863" spans="12:39" ht="12.75" customHeight="1" x14ac:dyDescent="0.2">
      <c r="L863" s="5"/>
      <c r="M863" s="5"/>
      <c r="O863" s="5"/>
      <c r="P863" s="6"/>
      <c r="Q863" s="6"/>
      <c r="R863" s="5"/>
      <c r="AL863" s="3"/>
      <c r="AM863" s="3"/>
    </row>
    <row r="864" spans="12:39" ht="12.75" customHeight="1" x14ac:dyDescent="0.2">
      <c r="L864" s="5"/>
      <c r="M864" s="5"/>
      <c r="O864" s="5"/>
      <c r="P864" s="6"/>
      <c r="Q864" s="6"/>
      <c r="R864" s="5"/>
      <c r="AL864" s="3"/>
      <c r="AM864" s="3"/>
    </row>
    <row r="865" spans="12:39" ht="12.75" customHeight="1" x14ac:dyDescent="0.2">
      <c r="L865" s="5"/>
      <c r="M865" s="5"/>
      <c r="O865" s="5"/>
      <c r="P865" s="6"/>
      <c r="Q865" s="6"/>
      <c r="R865" s="5"/>
      <c r="AL865" s="3"/>
      <c r="AM865" s="3"/>
    </row>
    <row r="866" spans="12:39" ht="12.75" customHeight="1" x14ac:dyDescent="0.2">
      <c r="L866" s="5"/>
      <c r="M866" s="5"/>
      <c r="O866" s="5"/>
      <c r="P866" s="6"/>
      <c r="Q866" s="6"/>
      <c r="R866" s="5"/>
      <c r="AL866" s="3"/>
      <c r="AM866" s="3"/>
    </row>
    <row r="867" spans="12:39" ht="12.75" customHeight="1" x14ac:dyDescent="0.2">
      <c r="L867" s="5"/>
      <c r="M867" s="5"/>
      <c r="O867" s="5"/>
      <c r="P867" s="6"/>
      <c r="Q867" s="6"/>
      <c r="R867" s="5"/>
      <c r="AL867" s="3"/>
      <c r="AM867" s="3"/>
    </row>
    <row r="868" spans="12:39" ht="12.75" customHeight="1" x14ac:dyDescent="0.2">
      <c r="L868" s="5"/>
      <c r="M868" s="5"/>
      <c r="O868" s="5"/>
      <c r="P868" s="6"/>
      <c r="Q868" s="6"/>
      <c r="R868" s="5"/>
      <c r="AL868" s="3"/>
      <c r="AM868" s="3"/>
    </row>
    <row r="869" spans="12:39" ht="12.75" customHeight="1" x14ac:dyDescent="0.2">
      <c r="L869" s="5"/>
      <c r="M869" s="5"/>
      <c r="O869" s="5"/>
      <c r="P869" s="6"/>
      <c r="Q869" s="6"/>
      <c r="R869" s="5"/>
      <c r="AL869" s="3"/>
      <c r="AM869" s="3"/>
    </row>
    <row r="870" spans="12:39" ht="12.75" customHeight="1" x14ac:dyDescent="0.2">
      <c r="L870" s="5"/>
      <c r="M870" s="5"/>
      <c r="O870" s="5"/>
      <c r="P870" s="6"/>
      <c r="Q870" s="6"/>
      <c r="R870" s="5"/>
      <c r="AL870" s="3"/>
      <c r="AM870" s="3"/>
    </row>
    <row r="871" spans="12:39" ht="12.75" customHeight="1" x14ac:dyDescent="0.2">
      <c r="L871" s="5"/>
      <c r="M871" s="5"/>
      <c r="O871" s="5"/>
      <c r="P871" s="6"/>
      <c r="Q871" s="6"/>
      <c r="R871" s="5"/>
      <c r="AL871" s="3"/>
      <c r="AM871" s="3"/>
    </row>
    <row r="872" spans="12:39" ht="12.75" customHeight="1" x14ac:dyDescent="0.2">
      <c r="L872" s="5"/>
      <c r="M872" s="5"/>
      <c r="O872" s="5"/>
      <c r="P872" s="6"/>
      <c r="Q872" s="6"/>
      <c r="R872" s="5"/>
      <c r="AL872" s="3"/>
      <c r="AM872" s="3"/>
    </row>
    <row r="873" spans="12:39" ht="12.75" customHeight="1" x14ac:dyDescent="0.2">
      <c r="L873" s="5"/>
      <c r="M873" s="5"/>
      <c r="O873" s="5"/>
      <c r="P873" s="6"/>
      <c r="Q873" s="6"/>
      <c r="R873" s="5"/>
      <c r="AL873" s="3"/>
      <c r="AM873" s="3"/>
    </row>
    <row r="874" spans="12:39" ht="12.75" customHeight="1" x14ac:dyDescent="0.2">
      <c r="L874" s="5"/>
      <c r="M874" s="5"/>
      <c r="O874" s="5"/>
      <c r="P874" s="6"/>
      <c r="Q874" s="6"/>
      <c r="R874" s="5"/>
      <c r="AL874" s="3"/>
      <c r="AM874" s="3"/>
    </row>
    <row r="875" spans="12:39" ht="12.75" customHeight="1" x14ac:dyDescent="0.2">
      <c r="L875" s="5"/>
      <c r="M875" s="5"/>
      <c r="O875" s="5"/>
      <c r="P875" s="6"/>
      <c r="Q875" s="6"/>
      <c r="R875" s="5"/>
      <c r="AL875" s="3"/>
      <c r="AM875" s="3"/>
    </row>
    <row r="876" spans="12:39" ht="12.75" customHeight="1" x14ac:dyDescent="0.2">
      <c r="L876" s="5"/>
      <c r="M876" s="5"/>
      <c r="O876" s="5"/>
      <c r="P876" s="6"/>
      <c r="Q876" s="6"/>
      <c r="R876" s="5"/>
      <c r="AL876" s="3"/>
      <c r="AM876" s="3"/>
    </row>
    <row r="877" spans="12:39" ht="12.75" customHeight="1" x14ac:dyDescent="0.2">
      <c r="L877" s="5"/>
      <c r="M877" s="5"/>
      <c r="O877" s="5"/>
      <c r="P877" s="6"/>
      <c r="Q877" s="6"/>
      <c r="R877" s="5"/>
      <c r="AL877" s="3"/>
      <c r="AM877" s="3"/>
    </row>
    <row r="878" spans="12:39" ht="12.75" customHeight="1" x14ac:dyDescent="0.2">
      <c r="L878" s="5"/>
      <c r="M878" s="5"/>
      <c r="O878" s="5"/>
      <c r="P878" s="6"/>
      <c r="Q878" s="6"/>
      <c r="R878" s="5"/>
      <c r="AL878" s="3"/>
      <c r="AM878" s="3"/>
    </row>
    <row r="879" spans="12:39" ht="12.75" customHeight="1" x14ac:dyDescent="0.2">
      <c r="L879" s="5"/>
      <c r="M879" s="5"/>
      <c r="O879" s="5"/>
      <c r="P879" s="6"/>
      <c r="Q879" s="6"/>
      <c r="R879" s="5"/>
      <c r="AL879" s="3"/>
      <c r="AM879" s="3"/>
    </row>
    <row r="880" spans="12:39" ht="12.75" customHeight="1" x14ac:dyDescent="0.2">
      <c r="L880" s="5"/>
      <c r="M880" s="5"/>
      <c r="O880" s="5"/>
      <c r="P880" s="6"/>
      <c r="Q880" s="6"/>
      <c r="R880" s="5"/>
      <c r="AL880" s="3"/>
      <c r="AM880" s="3"/>
    </row>
    <row r="881" spans="12:39" ht="12.75" customHeight="1" x14ac:dyDescent="0.2">
      <c r="L881" s="5"/>
      <c r="M881" s="5"/>
      <c r="O881" s="5"/>
      <c r="P881" s="6"/>
      <c r="Q881" s="6"/>
      <c r="R881" s="5"/>
      <c r="AL881" s="3"/>
      <c r="AM881" s="3"/>
    </row>
    <row r="882" spans="12:39" ht="12.75" customHeight="1" x14ac:dyDescent="0.2">
      <c r="L882" s="5"/>
      <c r="M882" s="5"/>
      <c r="O882" s="5"/>
      <c r="P882" s="6"/>
      <c r="Q882" s="6"/>
      <c r="R882" s="5"/>
      <c r="AL882" s="3"/>
      <c r="AM882" s="3"/>
    </row>
    <row r="883" spans="12:39" ht="12.75" customHeight="1" x14ac:dyDescent="0.2">
      <c r="L883" s="5"/>
      <c r="M883" s="5"/>
      <c r="O883" s="5"/>
      <c r="P883" s="6"/>
      <c r="Q883" s="6"/>
      <c r="R883" s="5"/>
      <c r="AL883" s="3"/>
      <c r="AM883" s="3"/>
    </row>
    <row r="884" spans="12:39" ht="12.75" customHeight="1" x14ac:dyDescent="0.2">
      <c r="L884" s="5"/>
      <c r="M884" s="5"/>
      <c r="O884" s="5"/>
      <c r="P884" s="6"/>
      <c r="Q884" s="6"/>
      <c r="R884" s="5"/>
      <c r="AL884" s="3"/>
      <c r="AM884" s="3"/>
    </row>
    <row r="885" spans="12:39" ht="12.75" customHeight="1" x14ac:dyDescent="0.2">
      <c r="L885" s="5"/>
      <c r="M885" s="5"/>
      <c r="O885" s="5"/>
      <c r="P885" s="6"/>
      <c r="Q885" s="6"/>
      <c r="R885" s="5"/>
      <c r="AL885" s="3"/>
      <c r="AM885" s="3"/>
    </row>
    <row r="886" spans="12:39" ht="12.75" customHeight="1" x14ac:dyDescent="0.2">
      <c r="L886" s="5"/>
      <c r="M886" s="5"/>
      <c r="O886" s="5"/>
      <c r="P886" s="6"/>
      <c r="Q886" s="6"/>
      <c r="R886" s="5"/>
      <c r="AL886" s="3"/>
      <c r="AM886" s="3"/>
    </row>
    <row r="887" spans="12:39" ht="12.75" customHeight="1" x14ac:dyDescent="0.2">
      <c r="L887" s="5"/>
      <c r="M887" s="5"/>
      <c r="O887" s="5"/>
      <c r="P887" s="6"/>
      <c r="Q887" s="6"/>
      <c r="R887" s="5"/>
      <c r="AL887" s="3"/>
      <c r="AM887" s="3"/>
    </row>
    <row r="888" spans="12:39" ht="12.75" customHeight="1" x14ac:dyDescent="0.2">
      <c r="L888" s="5"/>
      <c r="M888" s="5"/>
      <c r="O888" s="5"/>
      <c r="P888" s="6"/>
      <c r="Q888" s="6"/>
      <c r="R888" s="5"/>
      <c r="AL888" s="3"/>
      <c r="AM888" s="3"/>
    </row>
    <row r="889" spans="12:39" ht="12.75" customHeight="1" x14ac:dyDescent="0.2">
      <c r="L889" s="5"/>
      <c r="M889" s="5"/>
      <c r="O889" s="5"/>
      <c r="P889" s="6"/>
      <c r="Q889" s="6"/>
      <c r="R889" s="5"/>
      <c r="AL889" s="3"/>
      <c r="AM889" s="3"/>
    </row>
    <row r="890" spans="12:39" ht="12.75" customHeight="1" x14ac:dyDescent="0.2">
      <c r="L890" s="5"/>
      <c r="M890" s="5"/>
      <c r="O890" s="5"/>
      <c r="P890" s="6"/>
      <c r="Q890" s="6"/>
      <c r="R890" s="5"/>
      <c r="AL890" s="3"/>
      <c r="AM890" s="3"/>
    </row>
    <row r="891" spans="12:39" ht="12.75" customHeight="1" x14ac:dyDescent="0.2">
      <c r="L891" s="5"/>
      <c r="M891" s="5"/>
      <c r="O891" s="5"/>
      <c r="P891" s="6"/>
      <c r="Q891" s="6"/>
      <c r="R891" s="5"/>
      <c r="AL891" s="3"/>
      <c r="AM891" s="3"/>
    </row>
    <row r="892" spans="12:39" ht="12.75" customHeight="1" x14ac:dyDescent="0.2">
      <c r="L892" s="5"/>
      <c r="M892" s="5"/>
      <c r="O892" s="5"/>
      <c r="P892" s="6"/>
      <c r="Q892" s="6"/>
      <c r="R892" s="5"/>
      <c r="AL892" s="3"/>
      <c r="AM892" s="3"/>
    </row>
    <row r="893" spans="12:39" ht="12.75" customHeight="1" x14ac:dyDescent="0.2">
      <c r="L893" s="5"/>
      <c r="M893" s="5"/>
      <c r="O893" s="5"/>
      <c r="P893" s="6"/>
      <c r="Q893" s="6"/>
      <c r="R893" s="5"/>
      <c r="AL893" s="3"/>
      <c r="AM893" s="3"/>
    </row>
    <row r="894" spans="12:39" ht="12.75" customHeight="1" x14ac:dyDescent="0.2">
      <c r="L894" s="5"/>
      <c r="M894" s="5"/>
      <c r="O894" s="5"/>
      <c r="P894" s="6"/>
      <c r="Q894" s="6"/>
      <c r="R894" s="5"/>
      <c r="AL894" s="3"/>
      <c r="AM894" s="3"/>
    </row>
    <row r="895" spans="12:39" ht="12.75" customHeight="1" x14ac:dyDescent="0.2">
      <c r="L895" s="5"/>
      <c r="M895" s="5"/>
      <c r="O895" s="5"/>
      <c r="P895" s="6"/>
      <c r="Q895" s="6"/>
      <c r="R895" s="5"/>
      <c r="AL895" s="3"/>
      <c r="AM895" s="3"/>
    </row>
    <row r="896" spans="12:39" ht="12.75" customHeight="1" x14ac:dyDescent="0.2">
      <c r="L896" s="5"/>
      <c r="M896" s="5"/>
      <c r="O896" s="5"/>
      <c r="P896" s="6"/>
      <c r="Q896" s="6"/>
      <c r="R896" s="5"/>
      <c r="AL896" s="3"/>
      <c r="AM896" s="3"/>
    </row>
    <row r="897" spans="12:39" ht="12.75" customHeight="1" x14ac:dyDescent="0.2">
      <c r="L897" s="5"/>
      <c r="M897" s="5"/>
      <c r="O897" s="5"/>
      <c r="P897" s="6"/>
      <c r="Q897" s="6"/>
      <c r="R897" s="5"/>
      <c r="AL897" s="3"/>
      <c r="AM897" s="3"/>
    </row>
    <row r="898" spans="12:39" ht="12.75" customHeight="1" x14ac:dyDescent="0.2">
      <c r="L898" s="5"/>
      <c r="M898" s="5"/>
      <c r="O898" s="5"/>
      <c r="P898" s="6"/>
      <c r="Q898" s="6"/>
      <c r="R898" s="5"/>
      <c r="AL898" s="3"/>
      <c r="AM898" s="3"/>
    </row>
    <row r="899" spans="12:39" ht="12.75" customHeight="1" x14ac:dyDescent="0.2">
      <c r="L899" s="5"/>
      <c r="M899" s="5"/>
      <c r="O899" s="5"/>
      <c r="P899" s="6"/>
      <c r="Q899" s="6"/>
      <c r="R899" s="5"/>
      <c r="AL899" s="3"/>
      <c r="AM899" s="3"/>
    </row>
    <row r="900" spans="12:39" ht="12.75" customHeight="1" x14ac:dyDescent="0.2">
      <c r="L900" s="5"/>
      <c r="M900" s="5"/>
      <c r="O900" s="5"/>
      <c r="P900" s="6"/>
      <c r="Q900" s="6"/>
      <c r="R900" s="5"/>
      <c r="AL900" s="3"/>
      <c r="AM900" s="3"/>
    </row>
    <row r="901" spans="12:39" ht="12.75" customHeight="1" x14ac:dyDescent="0.2">
      <c r="L901" s="5"/>
      <c r="M901" s="5"/>
      <c r="O901" s="5"/>
      <c r="P901" s="6"/>
      <c r="Q901" s="6"/>
      <c r="R901" s="5"/>
      <c r="AL901" s="3"/>
      <c r="AM901" s="3"/>
    </row>
    <row r="902" spans="12:39" ht="12.75" customHeight="1" x14ac:dyDescent="0.2">
      <c r="L902" s="5"/>
      <c r="M902" s="5"/>
      <c r="O902" s="5"/>
      <c r="P902" s="6"/>
      <c r="Q902" s="6"/>
      <c r="R902" s="5"/>
      <c r="AL902" s="3"/>
      <c r="AM902" s="3"/>
    </row>
    <row r="903" spans="12:39" ht="12.75" customHeight="1" x14ac:dyDescent="0.2">
      <c r="L903" s="5"/>
      <c r="M903" s="5"/>
      <c r="O903" s="5"/>
      <c r="P903" s="6"/>
      <c r="Q903" s="6"/>
      <c r="R903" s="5"/>
      <c r="AL903" s="3"/>
      <c r="AM903" s="3"/>
    </row>
    <row r="904" spans="12:39" ht="12.75" customHeight="1" x14ac:dyDescent="0.2">
      <c r="L904" s="5"/>
      <c r="M904" s="5"/>
      <c r="O904" s="5"/>
      <c r="P904" s="6"/>
      <c r="Q904" s="6"/>
      <c r="R904" s="5"/>
      <c r="AL904" s="3"/>
      <c r="AM904" s="3"/>
    </row>
    <row r="905" spans="12:39" ht="12.75" customHeight="1" x14ac:dyDescent="0.2">
      <c r="L905" s="5"/>
      <c r="M905" s="5"/>
      <c r="O905" s="5"/>
      <c r="P905" s="6"/>
      <c r="Q905" s="6"/>
      <c r="R905" s="5"/>
      <c r="AL905" s="3"/>
      <c r="AM905" s="3"/>
    </row>
    <row r="906" spans="12:39" ht="12.75" customHeight="1" x14ac:dyDescent="0.2">
      <c r="L906" s="5"/>
      <c r="M906" s="5"/>
      <c r="O906" s="5"/>
      <c r="P906" s="6"/>
      <c r="Q906" s="6"/>
      <c r="R906" s="5"/>
      <c r="AL906" s="3"/>
      <c r="AM906" s="3"/>
    </row>
    <row r="907" spans="12:39" ht="12.75" customHeight="1" x14ac:dyDescent="0.2">
      <c r="L907" s="5"/>
      <c r="M907" s="5"/>
      <c r="O907" s="5"/>
      <c r="P907" s="6"/>
      <c r="Q907" s="6"/>
      <c r="R907" s="5"/>
      <c r="AL907" s="3"/>
      <c r="AM907" s="3"/>
    </row>
    <row r="908" spans="12:39" ht="12.75" customHeight="1" x14ac:dyDescent="0.2">
      <c r="L908" s="5"/>
      <c r="M908" s="5"/>
      <c r="O908" s="5"/>
      <c r="P908" s="6"/>
      <c r="Q908" s="6"/>
      <c r="R908" s="5"/>
      <c r="AL908" s="3"/>
      <c r="AM908" s="3"/>
    </row>
    <row r="909" spans="12:39" ht="12.75" customHeight="1" x14ac:dyDescent="0.2">
      <c r="L909" s="5"/>
      <c r="M909" s="5"/>
      <c r="O909" s="5"/>
      <c r="P909" s="6"/>
      <c r="Q909" s="6"/>
      <c r="R909" s="5"/>
      <c r="AL909" s="3"/>
      <c r="AM909" s="3"/>
    </row>
    <row r="910" spans="12:39" ht="12.75" customHeight="1" x14ac:dyDescent="0.2">
      <c r="L910" s="5"/>
      <c r="M910" s="5"/>
      <c r="O910" s="5"/>
      <c r="P910" s="6"/>
      <c r="Q910" s="6"/>
      <c r="R910" s="5"/>
      <c r="AL910" s="3"/>
      <c r="AM910" s="3"/>
    </row>
    <row r="911" spans="12:39" ht="12.75" customHeight="1" x14ac:dyDescent="0.2">
      <c r="L911" s="5"/>
      <c r="M911" s="5"/>
      <c r="O911" s="5"/>
      <c r="P911" s="6"/>
      <c r="Q911" s="6"/>
      <c r="R911" s="5"/>
      <c r="AL911" s="3"/>
      <c r="AM911" s="3"/>
    </row>
    <row r="912" spans="12:39" ht="12.75" customHeight="1" x14ac:dyDescent="0.2">
      <c r="L912" s="5"/>
      <c r="M912" s="5"/>
      <c r="O912" s="5"/>
      <c r="P912" s="6"/>
      <c r="Q912" s="6"/>
      <c r="R912" s="5"/>
      <c r="AL912" s="3"/>
      <c r="AM912" s="3"/>
    </row>
    <row r="913" spans="12:39" ht="12.75" customHeight="1" x14ac:dyDescent="0.2">
      <c r="L913" s="5"/>
      <c r="M913" s="5"/>
      <c r="O913" s="5"/>
      <c r="P913" s="6"/>
      <c r="Q913" s="6"/>
      <c r="R913" s="5"/>
      <c r="AL913" s="3"/>
      <c r="AM913" s="3"/>
    </row>
    <row r="914" spans="12:39" ht="12.75" customHeight="1" x14ac:dyDescent="0.2">
      <c r="L914" s="5"/>
      <c r="M914" s="5"/>
      <c r="O914" s="5"/>
      <c r="P914" s="6"/>
      <c r="Q914" s="6"/>
      <c r="R914" s="5"/>
      <c r="AL914" s="3"/>
      <c r="AM914" s="3"/>
    </row>
    <row r="915" spans="12:39" ht="12.75" customHeight="1" x14ac:dyDescent="0.2">
      <c r="L915" s="5"/>
      <c r="M915" s="5"/>
      <c r="O915" s="5"/>
      <c r="P915" s="6"/>
      <c r="Q915" s="6"/>
      <c r="R915" s="5"/>
      <c r="AL915" s="3"/>
      <c r="AM915" s="3"/>
    </row>
    <row r="916" spans="12:39" ht="12.75" customHeight="1" x14ac:dyDescent="0.2">
      <c r="L916" s="5"/>
      <c r="M916" s="5"/>
      <c r="O916" s="5"/>
      <c r="P916" s="6"/>
      <c r="Q916" s="6"/>
      <c r="R916" s="5"/>
      <c r="AL916" s="3"/>
      <c r="AM916" s="3"/>
    </row>
    <row r="917" spans="12:39" ht="12.75" customHeight="1" x14ac:dyDescent="0.2">
      <c r="L917" s="5"/>
      <c r="M917" s="5"/>
      <c r="O917" s="5"/>
      <c r="P917" s="6"/>
      <c r="Q917" s="6"/>
      <c r="R917" s="5"/>
      <c r="AL917" s="3"/>
      <c r="AM917" s="3"/>
    </row>
    <row r="918" spans="12:39" ht="12.75" customHeight="1" x14ac:dyDescent="0.2">
      <c r="L918" s="5"/>
      <c r="M918" s="5"/>
      <c r="O918" s="5"/>
      <c r="P918" s="6"/>
      <c r="Q918" s="6"/>
      <c r="R918" s="5"/>
      <c r="AL918" s="3"/>
      <c r="AM918" s="3"/>
    </row>
    <row r="919" spans="12:39" ht="12.75" customHeight="1" x14ac:dyDescent="0.2">
      <c r="L919" s="5"/>
      <c r="M919" s="5"/>
      <c r="O919" s="5"/>
      <c r="P919" s="6"/>
      <c r="Q919" s="6"/>
      <c r="R919" s="5"/>
      <c r="AL919" s="3"/>
      <c r="AM919" s="3"/>
    </row>
    <row r="920" spans="12:39" ht="12.75" customHeight="1" x14ac:dyDescent="0.2">
      <c r="L920" s="5"/>
      <c r="M920" s="5"/>
      <c r="O920" s="5"/>
      <c r="P920" s="6"/>
      <c r="Q920" s="6"/>
      <c r="R920" s="5"/>
      <c r="AL920" s="3"/>
      <c r="AM920" s="3"/>
    </row>
    <row r="921" spans="12:39" ht="12.75" customHeight="1" x14ac:dyDescent="0.2">
      <c r="L921" s="5"/>
      <c r="M921" s="5"/>
      <c r="O921" s="5"/>
      <c r="P921" s="6"/>
      <c r="Q921" s="6"/>
      <c r="R921" s="5"/>
      <c r="AL921" s="3"/>
      <c r="AM921" s="3"/>
    </row>
    <row r="922" spans="12:39" ht="12.75" customHeight="1" x14ac:dyDescent="0.2">
      <c r="L922" s="5"/>
      <c r="M922" s="5"/>
      <c r="O922" s="5"/>
      <c r="P922" s="6"/>
      <c r="Q922" s="6"/>
      <c r="R922" s="5"/>
      <c r="AL922" s="3"/>
      <c r="AM922" s="3"/>
    </row>
    <row r="923" spans="12:39" ht="12.75" customHeight="1" x14ac:dyDescent="0.2">
      <c r="L923" s="5"/>
      <c r="M923" s="5"/>
      <c r="O923" s="5"/>
      <c r="P923" s="6"/>
      <c r="Q923" s="6"/>
      <c r="R923" s="5"/>
      <c r="AL923" s="3"/>
      <c r="AM923" s="3"/>
    </row>
    <row r="924" spans="12:39" ht="12.75" customHeight="1" x14ac:dyDescent="0.2">
      <c r="L924" s="5"/>
      <c r="M924" s="5"/>
      <c r="O924" s="5"/>
      <c r="P924" s="6"/>
      <c r="Q924" s="6"/>
      <c r="R924" s="5"/>
      <c r="AL924" s="3"/>
      <c r="AM924" s="3"/>
    </row>
    <row r="925" spans="12:39" ht="12.75" customHeight="1" x14ac:dyDescent="0.2">
      <c r="L925" s="5"/>
      <c r="M925" s="5"/>
      <c r="O925" s="5"/>
      <c r="P925" s="6"/>
      <c r="Q925" s="6"/>
      <c r="R925" s="5"/>
      <c r="AL925" s="3"/>
      <c r="AM925" s="3"/>
    </row>
    <row r="926" spans="12:39" ht="12.75" customHeight="1" x14ac:dyDescent="0.2">
      <c r="L926" s="5"/>
      <c r="M926" s="5"/>
      <c r="O926" s="5"/>
      <c r="P926" s="6"/>
      <c r="Q926" s="6"/>
      <c r="R926" s="5"/>
      <c r="AL926" s="3"/>
      <c r="AM926" s="3"/>
    </row>
    <row r="927" spans="12:39" ht="12.75" customHeight="1" x14ac:dyDescent="0.2">
      <c r="L927" s="5"/>
      <c r="M927" s="5"/>
      <c r="O927" s="5"/>
      <c r="P927" s="6"/>
      <c r="Q927" s="6"/>
      <c r="R927" s="5"/>
      <c r="AL927" s="3"/>
      <c r="AM927" s="3"/>
    </row>
    <row r="928" spans="12:39" ht="12.75" customHeight="1" x14ac:dyDescent="0.2">
      <c r="L928" s="5"/>
      <c r="M928" s="5"/>
      <c r="O928" s="5"/>
      <c r="P928" s="6"/>
      <c r="Q928" s="6"/>
      <c r="R928" s="5"/>
      <c r="AL928" s="3"/>
      <c r="AM928" s="3"/>
    </row>
    <row r="929" spans="12:39" ht="12.75" customHeight="1" x14ac:dyDescent="0.2">
      <c r="L929" s="5"/>
      <c r="M929" s="5"/>
      <c r="O929" s="5"/>
      <c r="P929" s="6"/>
      <c r="Q929" s="6"/>
      <c r="R929" s="5"/>
      <c r="AL929" s="3"/>
      <c r="AM929" s="3"/>
    </row>
    <row r="930" spans="12:39" ht="12.75" customHeight="1" x14ac:dyDescent="0.2">
      <c r="L930" s="5"/>
      <c r="M930" s="5"/>
      <c r="O930" s="5"/>
      <c r="P930" s="6"/>
      <c r="Q930" s="6"/>
      <c r="R930" s="5"/>
      <c r="AL930" s="3"/>
      <c r="AM930" s="3"/>
    </row>
    <row r="931" spans="12:39" ht="12.75" customHeight="1" x14ac:dyDescent="0.2">
      <c r="L931" s="5"/>
      <c r="M931" s="5"/>
      <c r="O931" s="5"/>
      <c r="P931" s="6"/>
      <c r="Q931" s="6"/>
      <c r="R931" s="5"/>
      <c r="AL931" s="3"/>
      <c r="AM931" s="3"/>
    </row>
    <row r="932" spans="12:39" ht="12.75" customHeight="1" x14ac:dyDescent="0.2">
      <c r="L932" s="5"/>
      <c r="M932" s="5"/>
      <c r="O932" s="5"/>
      <c r="P932" s="6"/>
      <c r="Q932" s="6"/>
      <c r="R932" s="5"/>
      <c r="AL932" s="3"/>
      <c r="AM932" s="3"/>
    </row>
    <row r="933" spans="12:39" ht="12.75" customHeight="1" x14ac:dyDescent="0.2">
      <c r="L933" s="5"/>
      <c r="M933" s="5"/>
      <c r="O933" s="5"/>
      <c r="P933" s="6"/>
      <c r="Q933" s="6"/>
      <c r="R933" s="5"/>
      <c r="AL933" s="3"/>
      <c r="AM933" s="3"/>
    </row>
    <row r="934" spans="12:39" ht="12.75" customHeight="1" x14ac:dyDescent="0.2">
      <c r="L934" s="5"/>
      <c r="M934" s="5"/>
      <c r="O934" s="5"/>
      <c r="P934" s="6"/>
      <c r="Q934" s="6"/>
      <c r="R934" s="5"/>
      <c r="AL934" s="3"/>
      <c r="AM934" s="3"/>
    </row>
    <row r="935" spans="12:39" ht="12.75" customHeight="1" x14ac:dyDescent="0.2">
      <c r="L935" s="5"/>
      <c r="M935" s="5"/>
      <c r="O935" s="5"/>
      <c r="P935" s="6"/>
      <c r="Q935" s="6"/>
      <c r="R935" s="5"/>
      <c r="AL935" s="3"/>
      <c r="AM935" s="3"/>
    </row>
    <row r="936" spans="12:39" ht="12.75" customHeight="1" x14ac:dyDescent="0.2">
      <c r="L936" s="5"/>
      <c r="M936" s="5"/>
      <c r="O936" s="5"/>
      <c r="P936" s="6"/>
      <c r="Q936" s="6"/>
      <c r="R936" s="5"/>
      <c r="AL936" s="3"/>
      <c r="AM936" s="3"/>
    </row>
    <row r="937" spans="12:39" ht="12.75" customHeight="1" x14ac:dyDescent="0.2">
      <c r="L937" s="5"/>
      <c r="M937" s="5"/>
      <c r="O937" s="5"/>
      <c r="P937" s="6"/>
      <c r="Q937" s="6"/>
      <c r="R937" s="5"/>
      <c r="AL937" s="3"/>
      <c r="AM937" s="3"/>
    </row>
    <row r="938" spans="12:39" ht="12.75" customHeight="1" x14ac:dyDescent="0.2">
      <c r="L938" s="5"/>
      <c r="M938" s="5"/>
      <c r="O938" s="5"/>
      <c r="P938" s="6"/>
      <c r="Q938" s="6"/>
      <c r="R938" s="5"/>
      <c r="AL938" s="3"/>
      <c r="AM938" s="3"/>
    </row>
    <row r="939" spans="12:39" ht="12.75" customHeight="1" x14ac:dyDescent="0.2">
      <c r="L939" s="5"/>
      <c r="M939" s="5"/>
      <c r="O939" s="5"/>
      <c r="P939" s="6"/>
      <c r="Q939" s="6"/>
      <c r="R939" s="5"/>
      <c r="AL939" s="3"/>
      <c r="AM939" s="3"/>
    </row>
    <row r="940" spans="12:39" ht="12.75" customHeight="1" x14ac:dyDescent="0.2">
      <c r="L940" s="5"/>
      <c r="M940" s="5"/>
      <c r="O940" s="5"/>
      <c r="P940" s="6"/>
      <c r="Q940" s="6"/>
      <c r="R940" s="5"/>
      <c r="AL940" s="3"/>
      <c r="AM940" s="3"/>
    </row>
    <row r="941" spans="12:39" ht="12.75" customHeight="1" x14ac:dyDescent="0.2">
      <c r="L941" s="5"/>
      <c r="M941" s="5"/>
      <c r="O941" s="5"/>
      <c r="P941" s="6"/>
      <c r="Q941" s="6"/>
      <c r="R941" s="5"/>
      <c r="AL941" s="3"/>
      <c r="AM941" s="3"/>
    </row>
    <row r="942" spans="12:39" ht="12.75" customHeight="1" x14ac:dyDescent="0.2">
      <c r="L942" s="5"/>
      <c r="M942" s="5"/>
      <c r="O942" s="5"/>
      <c r="P942" s="6"/>
      <c r="Q942" s="6"/>
      <c r="R942" s="5"/>
      <c r="AL942" s="3"/>
      <c r="AM942" s="3"/>
    </row>
    <row r="943" spans="12:39" ht="12.75" customHeight="1" x14ac:dyDescent="0.2">
      <c r="L943" s="5"/>
      <c r="M943" s="5"/>
      <c r="O943" s="5"/>
      <c r="P943" s="6"/>
      <c r="Q943" s="6"/>
      <c r="R943" s="5"/>
      <c r="AL943" s="3"/>
      <c r="AM943" s="3"/>
    </row>
    <row r="944" spans="12:39" ht="12.75" customHeight="1" x14ac:dyDescent="0.2">
      <c r="L944" s="5"/>
      <c r="M944" s="5"/>
      <c r="O944" s="5"/>
      <c r="P944" s="6"/>
      <c r="Q944" s="6"/>
      <c r="R944" s="5"/>
      <c r="AL944" s="3"/>
      <c r="AM944" s="3"/>
    </row>
    <row r="945" spans="12:39" ht="12.75" customHeight="1" x14ac:dyDescent="0.2">
      <c r="L945" s="5"/>
      <c r="M945" s="5"/>
      <c r="O945" s="5"/>
      <c r="P945" s="6"/>
      <c r="Q945" s="6"/>
      <c r="R945" s="5"/>
      <c r="AL945" s="3"/>
      <c r="AM945" s="3"/>
    </row>
    <row r="946" spans="12:39" ht="12.75" customHeight="1" x14ac:dyDescent="0.2">
      <c r="L946" s="5"/>
      <c r="M946" s="5"/>
      <c r="O946" s="5"/>
      <c r="P946" s="6"/>
      <c r="Q946" s="6"/>
      <c r="R946" s="5"/>
      <c r="AL946" s="3"/>
      <c r="AM946" s="3"/>
    </row>
    <row r="947" spans="12:39" ht="12.75" customHeight="1" x14ac:dyDescent="0.2">
      <c r="L947" s="5"/>
      <c r="M947" s="5"/>
      <c r="O947" s="5"/>
      <c r="P947" s="6"/>
      <c r="Q947" s="6"/>
      <c r="R947" s="5"/>
      <c r="AL947" s="3"/>
      <c r="AM947" s="3"/>
    </row>
    <row r="948" spans="12:39" ht="12.75" customHeight="1" x14ac:dyDescent="0.2">
      <c r="L948" s="5"/>
      <c r="M948" s="5"/>
      <c r="O948" s="5"/>
      <c r="P948" s="6"/>
      <c r="Q948" s="6"/>
      <c r="R948" s="5"/>
      <c r="AL948" s="3"/>
      <c r="AM948" s="3"/>
    </row>
    <row r="949" spans="12:39" ht="12.75" customHeight="1" x14ac:dyDescent="0.2">
      <c r="L949" s="5"/>
      <c r="M949" s="5"/>
      <c r="O949" s="5"/>
      <c r="P949" s="6"/>
      <c r="Q949" s="6"/>
      <c r="R949" s="5"/>
      <c r="AL949" s="3"/>
      <c r="AM949" s="3"/>
    </row>
    <row r="950" spans="12:39" ht="12.75" customHeight="1" x14ac:dyDescent="0.2">
      <c r="L950" s="5"/>
      <c r="M950" s="5"/>
      <c r="O950" s="5"/>
      <c r="P950" s="6"/>
      <c r="Q950" s="6"/>
      <c r="R950" s="5"/>
      <c r="AL950" s="3"/>
      <c r="AM950" s="3"/>
    </row>
    <row r="951" spans="12:39" ht="12.75" customHeight="1" x14ac:dyDescent="0.2">
      <c r="L951" s="5"/>
      <c r="M951" s="5"/>
      <c r="O951" s="5"/>
      <c r="P951" s="6"/>
      <c r="Q951" s="6"/>
      <c r="R951" s="5"/>
      <c r="AL951" s="3"/>
      <c r="AM951" s="3"/>
    </row>
    <row r="952" spans="12:39" ht="12.75" customHeight="1" x14ac:dyDescent="0.2">
      <c r="L952" s="5"/>
      <c r="M952" s="5"/>
      <c r="O952" s="5"/>
      <c r="P952" s="6"/>
      <c r="Q952" s="6"/>
      <c r="R952" s="5"/>
      <c r="AL952" s="3"/>
      <c r="AM952" s="3"/>
    </row>
    <row r="953" spans="12:39" ht="12.75" customHeight="1" x14ac:dyDescent="0.2">
      <c r="L953" s="5"/>
      <c r="M953" s="5"/>
      <c r="O953" s="5"/>
      <c r="P953" s="6"/>
      <c r="Q953" s="6"/>
      <c r="R953" s="5"/>
      <c r="AL953" s="3"/>
      <c r="AM953" s="3"/>
    </row>
    <row r="954" spans="12:39" ht="12.75" customHeight="1" x14ac:dyDescent="0.2">
      <c r="L954" s="5"/>
      <c r="M954" s="5"/>
      <c r="O954" s="5"/>
      <c r="P954" s="6"/>
      <c r="Q954" s="6"/>
      <c r="R954" s="5"/>
      <c r="AL954" s="3"/>
      <c r="AM954" s="3"/>
    </row>
    <row r="955" spans="12:39" ht="12.75" customHeight="1" x14ac:dyDescent="0.2">
      <c r="L955" s="5"/>
      <c r="M955" s="5"/>
      <c r="O955" s="5"/>
      <c r="P955" s="6"/>
      <c r="Q955" s="6"/>
      <c r="R955" s="5"/>
      <c r="AL955" s="3"/>
      <c r="AM955" s="3"/>
    </row>
    <row r="956" spans="12:39" ht="12.75" customHeight="1" x14ac:dyDescent="0.2">
      <c r="L956" s="5"/>
      <c r="M956" s="5"/>
      <c r="O956" s="5"/>
      <c r="P956" s="6"/>
      <c r="Q956" s="6"/>
      <c r="R956" s="5"/>
      <c r="AL956" s="3"/>
      <c r="AM956" s="3"/>
    </row>
    <row r="957" spans="12:39" ht="12.75" customHeight="1" x14ac:dyDescent="0.2">
      <c r="L957" s="5"/>
      <c r="M957" s="5"/>
      <c r="O957" s="5"/>
      <c r="P957" s="6"/>
      <c r="Q957" s="6"/>
      <c r="R957" s="5"/>
      <c r="AL957" s="3"/>
      <c r="AM957" s="3"/>
    </row>
    <row r="958" spans="12:39" ht="12.75" customHeight="1" x14ac:dyDescent="0.2">
      <c r="L958" s="5"/>
      <c r="M958" s="5"/>
      <c r="O958" s="5"/>
      <c r="P958" s="6"/>
      <c r="Q958" s="6"/>
      <c r="R958" s="5"/>
      <c r="AL958" s="3"/>
      <c r="AM958" s="3"/>
    </row>
    <row r="959" spans="12:39" ht="12.75" customHeight="1" x14ac:dyDescent="0.2">
      <c r="L959" s="5"/>
      <c r="M959" s="5"/>
      <c r="O959" s="5"/>
      <c r="P959" s="6"/>
      <c r="Q959" s="6"/>
      <c r="R959" s="5"/>
      <c r="AL959" s="3"/>
      <c r="AM959" s="3"/>
    </row>
    <row r="960" spans="12:39" ht="12.75" customHeight="1" x14ac:dyDescent="0.2">
      <c r="L960" s="5"/>
      <c r="M960" s="5"/>
      <c r="O960" s="5"/>
      <c r="P960" s="6"/>
      <c r="Q960" s="6"/>
      <c r="R960" s="5"/>
      <c r="AL960" s="3"/>
      <c r="AM960" s="3"/>
    </row>
    <row r="961" spans="12:39" ht="12.75" customHeight="1" x14ac:dyDescent="0.2">
      <c r="L961" s="5"/>
      <c r="M961" s="5"/>
      <c r="O961" s="5"/>
      <c r="P961" s="6"/>
      <c r="Q961" s="6"/>
      <c r="R961" s="5"/>
      <c r="AL961" s="3"/>
      <c r="AM961" s="3"/>
    </row>
    <row r="962" spans="12:39" ht="12.75" customHeight="1" x14ac:dyDescent="0.2">
      <c r="L962" s="5"/>
      <c r="M962" s="5"/>
      <c r="O962" s="5"/>
      <c r="P962" s="6"/>
      <c r="Q962" s="6"/>
      <c r="R962" s="5"/>
      <c r="AL962" s="3"/>
      <c r="AM962" s="3"/>
    </row>
    <row r="963" spans="12:39" ht="12.75" customHeight="1" x14ac:dyDescent="0.2">
      <c r="L963" s="5"/>
      <c r="M963" s="5"/>
      <c r="O963" s="5"/>
      <c r="P963" s="6"/>
      <c r="Q963" s="6"/>
      <c r="R963" s="5"/>
      <c r="AL963" s="3"/>
      <c r="AM963" s="3"/>
    </row>
    <row r="964" spans="12:39" ht="12.75" customHeight="1" x14ac:dyDescent="0.2">
      <c r="L964" s="5"/>
      <c r="M964" s="5"/>
      <c r="O964" s="5"/>
      <c r="P964" s="6"/>
      <c r="Q964" s="6"/>
      <c r="R964" s="5"/>
      <c r="AL964" s="3"/>
      <c r="AM964" s="3"/>
    </row>
    <row r="965" spans="12:39" ht="12.75" customHeight="1" x14ac:dyDescent="0.2">
      <c r="L965" s="5"/>
      <c r="M965" s="5"/>
      <c r="O965" s="5"/>
      <c r="P965" s="6"/>
      <c r="Q965" s="6"/>
      <c r="R965" s="5"/>
      <c r="AL965" s="3"/>
      <c r="AM965" s="3"/>
    </row>
    <row r="966" spans="12:39" ht="12.75" customHeight="1" x14ac:dyDescent="0.2">
      <c r="L966" s="5"/>
      <c r="M966" s="5"/>
      <c r="O966" s="5"/>
      <c r="P966" s="6"/>
      <c r="Q966" s="6"/>
      <c r="R966" s="5"/>
      <c r="AL966" s="3"/>
      <c r="AM966" s="3"/>
    </row>
    <row r="967" spans="12:39" ht="12.75" customHeight="1" x14ac:dyDescent="0.2">
      <c r="L967" s="5"/>
      <c r="M967" s="5"/>
      <c r="O967" s="5"/>
      <c r="P967" s="6"/>
      <c r="Q967" s="6"/>
      <c r="R967" s="5"/>
      <c r="AL967" s="3"/>
      <c r="AM967" s="3"/>
    </row>
    <row r="968" spans="12:39" ht="12.75" customHeight="1" x14ac:dyDescent="0.2">
      <c r="L968" s="5"/>
      <c r="M968" s="5"/>
      <c r="O968" s="5"/>
      <c r="P968" s="6"/>
      <c r="Q968" s="6"/>
      <c r="R968" s="5"/>
      <c r="AL968" s="3"/>
      <c r="AM968" s="3"/>
    </row>
    <row r="969" spans="12:39" ht="12.75" customHeight="1" x14ac:dyDescent="0.2">
      <c r="L969" s="5"/>
      <c r="M969" s="5"/>
      <c r="O969" s="5"/>
      <c r="P969" s="6"/>
      <c r="Q969" s="6"/>
      <c r="R969" s="5"/>
      <c r="AL969" s="3"/>
      <c r="AM969" s="3"/>
    </row>
    <row r="970" spans="12:39" ht="12.75" customHeight="1" x14ac:dyDescent="0.2">
      <c r="L970" s="5"/>
      <c r="M970" s="5"/>
      <c r="O970" s="5"/>
      <c r="P970" s="6"/>
      <c r="Q970" s="6"/>
      <c r="R970" s="5"/>
      <c r="AL970" s="3"/>
      <c r="AM970" s="3"/>
    </row>
    <row r="971" spans="12:39" ht="12.75" customHeight="1" x14ac:dyDescent="0.2">
      <c r="L971" s="5"/>
      <c r="M971" s="5"/>
      <c r="O971" s="5"/>
      <c r="P971" s="6"/>
      <c r="Q971" s="6"/>
      <c r="R971" s="5"/>
      <c r="AL971" s="3"/>
      <c r="AM971" s="3"/>
    </row>
    <row r="972" spans="12:39" ht="12.75" customHeight="1" x14ac:dyDescent="0.2">
      <c r="L972" s="5"/>
      <c r="M972" s="5"/>
      <c r="O972" s="5"/>
      <c r="P972" s="6"/>
      <c r="Q972" s="6"/>
      <c r="R972" s="5"/>
      <c r="AL972" s="3"/>
      <c r="AM972" s="3"/>
    </row>
    <row r="973" spans="12:39" ht="12.75" customHeight="1" x14ac:dyDescent="0.2">
      <c r="L973" s="5"/>
      <c r="M973" s="5"/>
      <c r="O973" s="5"/>
      <c r="P973" s="6"/>
      <c r="Q973" s="6"/>
      <c r="R973" s="5"/>
      <c r="AL973" s="3"/>
      <c r="AM973" s="3"/>
    </row>
    <row r="974" spans="12:39" ht="12.75" customHeight="1" x14ac:dyDescent="0.2">
      <c r="L974" s="5"/>
      <c r="M974" s="5"/>
      <c r="O974" s="5"/>
      <c r="P974" s="6"/>
      <c r="Q974" s="6"/>
      <c r="R974" s="5"/>
      <c r="AL974" s="3"/>
      <c r="AM974" s="3"/>
    </row>
    <row r="975" spans="12:39" ht="12.75" customHeight="1" x14ac:dyDescent="0.2">
      <c r="L975" s="5"/>
      <c r="M975" s="5"/>
      <c r="O975" s="5"/>
      <c r="P975" s="6"/>
      <c r="Q975" s="6"/>
      <c r="R975" s="5"/>
      <c r="AL975" s="3"/>
      <c r="AM975" s="3"/>
    </row>
    <row r="976" spans="12:39" ht="12.75" customHeight="1" x14ac:dyDescent="0.2">
      <c r="L976" s="5"/>
      <c r="M976" s="5"/>
      <c r="O976" s="5"/>
      <c r="P976" s="6"/>
      <c r="Q976" s="6"/>
      <c r="R976" s="5"/>
      <c r="AL976" s="3"/>
      <c r="AM976" s="3"/>
    </row>
    <row r="977" spans="12:39" ht="12.75" customHeight="1" x14ac:dyDescent="0.2">
      <c r="L977" s="5"/>
      <c r="M977" s="5"/>
      <c r="O977" s="5"/>
      <c r="P977" s="6"/>
      <c r="Q977" s="6"/>
      <c r="R977" s="5"/>
      <c r="AL977" s="3"/>
      <c r="AM977" s="3"/>
    </row>
    <row r="978" spans="12:39" ht="12.75" customHeight="1" x14ac:dyDescent="0.2">
      <c r="L978" s="5"/>
      <c r="M978" s="5"/>
      <c r="O978" s="5"/>
      <c r="P978" s="6"/>
      <c r="Q978" s="6"/>
      <c r="R978" s="5"/>
      <c r="AL978" s="3"/>
      <c r="AM978" s="3"/>
    </row>
    <row r="979" spans="12:39" ht="12.75" customHeight="1" x14ac:dyDescent="0.2">
      <c r="L979" s="5"/>
      <c r="M979" s="5"/>
      <c r="O979" s="5"/>
      <c r="P979" s="6"/>
      <c r="Q979" s="6"/>
      <c r="R979" s="5"/>
      <c r="AL979" s="3"/>
      <c r="AM979" s="3"/>
    </row>
    <row r="980" spans="12:39" ht="12.75" customHeight="1" x14ac:dyDescent="0.2">
      <c r="L980" s="5"/>
      <c r="M980" s="5"/>
      <c r="O980" s="5"/>
      <c r="P980" s="6"/>
      <c r="Q980" s="6"/>
      <c r="R980" s="5"/>
      <c r="AL980" s="3"/>
      <c r="AM980" s="3"/>
    </row>
    <row r="981" spans="12:39" ht="12.75" customHeight="1" x14ac:dyDescent="0.2">
      <c r="L981" s="5"/>
      <c r="M981" s="5"/>
      <c r="O981" s="5"/>
      <c r="P981" s="6"/>
      <c r="Q981" s="6"/>
      <c r="R981" s="5"/>
      <c r="AL981" s="3"/>
      <c r="AM981" s="3"/>
    </row>
    <row r="982" spans="12:39" ht="12.75" customHeight="1" x14ac:dyDescent="0.2">
      <c r="L982" s="5"/>
      <c r="M982" s="5"/>
      <c r="O982" s="5"/>
      <c r="P982" s="6"/>
      <c r="Q982" s="6"/>
      <c r="R982" s="5"/>
      <c r="AL982" s="3"/>
      <c r="AM982" s="3"/>
    </row>
    <row r="983" spans="12:39" ht="12.75" customHeight="1" x14ac:dyDescent="0.2">
      <c r="L983" s="5"/>
      <c r="M983" s="5"/>
      <c r="O983" s="5"/>
      <c r="P983" s="6"/>
      <c r="Q983" s="6"/>
      <c r="R983" s="5"/>
      <c r="AL983" s="3"/>
      <c r="AM983" s="3"/>
    </row>
    <row r="984" spans="12:39" ht="12.75" customHeight="1" x14ac:dyDescent="0.2">
      <c r="L984" s="5"/>
      <c r="M984" s="5"/>
      <c r="O984" s="5"/>
      <c r="P984" s="6"/>
      <c r="Q984" s="6"/>
      <c r="R984" s="5"/>
      <c r="AL984" s="3"/>
      <c r="AM984" s="3"/>
    </row>
    <row r="985" spans="12:39" ht="12.75" customHeight="1" x14ac:dyDescent="0.2">
      <c r="L985" s="5"/>
      <c r="M985" s="5"/>
      <c r="O985" s="5"/>
      <c r="P985" s="6"/>
      <c r="Q985" s="6"/>
      <c r="R985" s="5"/>
      <c r="AL985" s="3"/>
      <c r="AM985" s="3"/>
    </row>
    <row r="986" spans="12:39" ht="12.75" customHeight="1" x14ac:dyDescent="0.2">
      <c r="L986" s="5"/>
      <c r="M986" s="5"/>
      <c r="O986" s="5"/>
      <c r="P986" s="6"/>
      <c r="Q986" s="6"/>
      <c r="R986" s="5"/>
      <c r="AL986" s="3"/>
      <c r="AM986" s="3"/>
    </row>
    <row r="987" spans="12:39" ht="12.75" customHeight="1" x14ac:dyDescent="0.2">
      <c r="L987" s="5"/>
      <c r="M987" s="5"/>
      <c r="O987" s="5"/>
      <c r="P987" s="6"/>
      <c r="Q987" s="6"/>
      <c r="R987" s="5"/>
      <c r="AL987" s="3"/>
      <c r="AM987" s="3"/>
    </row>
    <row r="988" spans="12:39" ht="12.75" customHeight="1" x14ac:dyDescent="0.2">
      <c r="L988" s="5"/>
      <c r="M988" s="5"/>
      <c r="O988" s="5"/>
      <c r="P988" s="6"/>
      <c r="Q988" s="6"/>
      <c r="R988" s="5"/>
      <c r="AL988" s="3"/>
      <c r="AM988" s="3"/>
    </row>
    <row r="989" spans="12:39" ht="12.75" customHeight="1" x14ac:dyDescent="0.2">
      <c r="L989" s="5"/>
      <c r="M989" s="5"/>
      <c r="O989" s="5"/>
      <c r="P989" s="6"/>
      <c r="Q989" s="6"/>
      <c r="R989" s="5"/>
      <c r="AL989" s="3"/>
      <c r="AM989" s="3"/>
    </row>
    <row r="990" spans="12:39" ht="12.75" customHeight="1" x14ac:dyDescent="0.2">
      <c r="L990" s="5"/>
      <c r="M990" s="5"/>
      <c r="O990" s="5"/>
      <c r="P990" s="6"/>
      <c r="Q990" s="6"/>
      <c r="R990" s="5"/>
      <c r="AL990" s="3"/>
      <c r="AM990" s="3"/>
    </row>
    <row r="991" spans="12:39" ht="12.75" customHeight="1" x14ac:dyDescent="0.2">
      <c r="L991" s="5"/>
      <c r="M991" s="5"/>
      <c r="O991" s="5"/>
      <c r="P991" s="6"/>
      <c r="Q991" s="6"/>
      <c r="R991" s="5"/>
      <c r="AL991" s="3"/>
      <c r="AM991" s="3"/>
    </row>
    <row r="992" spans="12:39" ht="12.75" customHeight="1" x14ac:dyDescent="0.2">
      <c r="L992" s="5"/>
      <c r="M992" s="5"/>
      <c r="O992" s="5"/>
      <c r="P992" s="6"/>
      <c r="Q992" s="6"/>
      <c r="R992" s="5"/>
      <c r="AL992" s="3"/>
      <c r="AM992" s="3"/>
    </row>
    <row r="993" spans="12:39" ht="12.75" customHeight="1" x14ac:dyDescent="0.2">
      <c r="L993" s="5"/>
      <c r="M993" s="5"/>
      <c r="O993" s="5"/>
      <c r="P993" s="6"/>
      <c r="Q993" s="6"/>
      <c r="R993" s="5"/>
      <c r="AL993" s="3"/>
      <c r="AM993" s="3"/>
    </row>
    <row r="994" spans="12:39" ht="12.75" customHeight="1" x14ac:dyDescent="0.2">
      <c r="L994" s="5"/>
      <c r="M994" s="5"/>
      <c r="O994" s="5"/>
      <c r="P994" s="6"/>
      <c r="Q994" s="6"/>
      <c r="R994" s="5"/>
      <c r="AL994" s="3"/>
      <c r="AM994" s="3"/>
    </row>
    <row r="995" spans="12:39" ht="12.75" customHeight="1" x14ac:dyDescent="0.2">
      <c r="L995" s="5"/>
      <c r="M995" s="5"/>
      <c r="O995" s="5"/>
      <c r="P995" s="6"/>
      <c r="Q995" s="6"/>
      <c r="R995" s="5"/>
      <c r="AL995" s="3"/>
      <c r="AM995" s="3"/>
    </row>
    <row r="996" spans="12:39" ht="12.75" customHeight="1" x14ac:dyDescent="0.2">
      <c r="L996" s="5"/>
      <c r="M996" s="5"/>
      <c r="O996" s="5"/>
      <c r="P996" s="6"/>
      <c r="Q996" s="6"/>
      <c r="R996" s="5"/>
      <c r="AL996" s="3"/>
      <c r="AM996" s="3"/>
    </row>
    <row r="997" spans="12:39" ht="12.75" customHeight="1" x14ac:dyDescent="0.2">
      <c r="L997" s="5"/>
      <c r="M997" s="5"/>
      <c r="O997" s="5"/>
      <c r="P997" s="6"/>
      <c r="Q997" s="6"/>
      <c r="R997" s="5"/>
      <c r="AL997" s="3"/>
      <c r="AM997" s="3"/>
    </row>
    <row r="998" spans="12:39" ht="12.75" customHeight="1" x14ac:dyDescent="0.2">
      <c r="L998" s="5"/>
      <c r="M998" s="5"/>
      <c r="O998" s="5"/>
      <c r="P998" s="6"/>
      <c r="Q998" s="6"/>
      <c r="R998" s="5"/>
      <c r="AL998" s="3"/>
      <c r="AM998" s="3"/>
    </row>
    <row r="999" spans="12:39" ht="12.75" customHeight="1" x14ac:dyDescent="0.2">
      <c r="L999" s="5"/>
      <c r="M999" s="5"/>
      <c r="O999" s="5"/>
      <c r="P999" s="6"/>
      <c r="Q999" s="6"/>
      <c r="R999" s="5"/>
      <c r="AL999" s="3"/>
      <c r="AM999" s="3"/>
    </row>
    <row r="1000" spans="12:39" ht="12.75" customHeight="1" x14ac:dyDescent="0.2">
      <c r="L1000" s="5"/>
      <c r="M1000" s="5"/>
      <c r="O1000" s="5"/>
      <c r="P1000" s="6"/>
      <c r="Q1000" s="6"/>
      <c r="R1000" s="5"/>
      <c r="AL1000" s="3"/>
      <c r="AM1000" s="3"/>
    </row>
    <row r="1001" spans="12:39" ht="12.75" customHeight="1" x14ac:dyDescent="0.2">
      <c r="L1001" s="5"/>
      <c r="M1001" s="5"/>
      <c r="O1001" s="5"/>
      <c r="P1001" s="6"/>
      <c r="Q1001" s="6"/>
      <c r="R1001" s="5"/>
      <c r="AL1001" s="3"/>
      <c r="AM1001" s="3"/>
    </row>
    <row r="1002" spans="12:39" ht="12.75" customHeight="1" x14ac:dyDescent="0.2">
      <c r="L1002" s="5"/>
      <c r="M1002" s="5"/>
      <c r="O1002" s="5"/>
      <c r="P1002" s="6"/>
      <c r="Q1002" s="6"/>
      <c r="R1002" s="5"/>
      <c r="AL1002" s="3"/>
      <c r="AM1002" s="3"/>
    </row>
    <row r="1003" spans="12:39" ht="12.75" customHeight="1" x14ac:dyDescent="0.2">
      <c r="L1003" s="5"/>
      <c r="M1003" s="5"/>
      <c r="O1003" s="5"/>
      <c r="P1003" s="6"/>
      <c r="Q1003" s="6"/>
      <c r="R1003" s="5"/>
      <c r="AL1003" s="3"/>
      <c r="AM1003" s="3"/>
    </row>
    <row r="1004" spans="12:39" ht="12.75" customHeight="1" x14ac:dyDescent="0.2">
      <c r="L1004" s="5"/>
      <c r="M1004" s="5"/>
      <c r="O1004" s="5"/>
      <c r="P1004" s="6"/>
      <c r="Q1004" s="6"/>
      <c r="R1004" s="5"/>
      <c r="AL1004" s="3"/>
      <c r="AM1004" s="3"/>
    </row>
    <row r="1005" spans="12:39" ht="12.75" customHeight="1" x14ac:dyDescent="0.2">
      <c r="L1005" s="5"/>
      <c r="M1005" s="5"/>
      <c r="O1005" s="5"/>
      <c r="P1005" s="6"/>
      <c r="Q1005" s="6"/>
      <c r="R1005" s="5"/>
      <c r="AL1005" s="3"/>
      <c r="AM1005" s="3"/>
    </row>
    <row r="1006" spans="12:39" ht="12.75" customHeight="1" x14ac:dyDescent="0.2">
      <c r="L1006" s="5"/>
      <c r="M1006" s="5"/>
      <c r="O1006" s="5"/>
      <c r="P1006" s="6"/>
      <c r="Q1006" s="6"/>
      <c r="R1006" s="5"/>
      <c r="AL1006" s="3"/>
      <c r="AM1006" s="3"/>
    </row>
    <row r="1007" spans="12:39" ht="12.75" customHeight="1" x14ac:dyDescent="0.2">
      <c r="L1007" s="5"/>
      <c r="M1007" s="5"/>
      <c r="O1007" s="5"/>
      <c r="P1007" s="6"/>
      <c r="Q1007" s="6"/>
      <c r="R1007" s="5"/>
      <c r="AL1007" s="3"/>
      <c r="AM1007" s="3"/>
    </row>
    <row r="1008" spans="12:39" ht="12.75" customHeight="1" x14ac:dyDescent="0.2">
      <c r="L1008" s="5"/>
      <c r="M1008" s="5"/>
      <c r="O1008" s="5"/>
      <c r="P1008" s="6"/>
      <c r="Q1008" s="6"/>
      <c r="R1008" s="5"/>
      <c r="AL1008" s="3"/>
      <c r="AM1008" s="3"/>
    </row>
    <row r="1009" spans="12:39" ht="12.75" customHeight="1" x14ac:dyDescent="0.2">
      <c r="L1009" s="5"/>
      <c r="M1009" s="5"/>
      <c r="O1009" s="5"/>
      <c r="P1009" s="6"/>
      <c r="Q1009" s="6"/>
      <c r="R1009" s="5"/>
      <c r="AL1009" s="3"/>
      <c r="AM1009" s="3"/>
    </row>
    <row r="1010" spans="12:39" ht="12.75" customHeight="1" x14ac:dyDescent="0.2">
      <c r="L1010" s="5"/>
      <c r="M1010" s="5"/>
      <c r="O1010" s="5"/>
      <c r="P1010" s="6"/>
      <c r="Q1010" s="6"/>
      <c r="R1010" s="5"/>
      <c r="AL1010" s="3"/>
      <c r="AM1010" s="3"/>
    </row>
    <row r="1011" spans="12:39" ht="12.75" customHeight="1" x14ac:dyDescent="0.2">
      <c r="L1011" s="5"/>
      <c r="M1011" s="5"/>
      <c r="O1011" s="5"/>
      <c r="P1011" s="6"/>
      <c r="Q1011" s="6"/>
      <c r="R1011" s="5"/>
      <c r="AL1011" s="3"/>
      <c r="AM1011" s="3"/>
    </row>
    <row r="1012" spans="12:39" ht="12.75" customHeight="1" x14ac:dyDescent="0.2">
      <c r="L1012" s="5"/>
      <c r="M1012" s="5"/>
      <c r="O1012" s="5"/>
      <c r="P1012" s="6"/>
      <c r="Q1012" s="6"/>
      <c r="R1012" s="5"/>
      <c r="AL1012" s="3"/>
      <c r="AM1012" s="3"/>
    </row>
    <row r="1013" spans="12:39" ht="12.75" customHeight="1" x14ac:dyDescent="0.2">
      <c r="L1013" s="5"/>
      <c r="M1013" s="5"/>
      <c r="O1013" s="5"/>
      <c r="P1013" s="6"/>
      <c r="Q1013" s="6"/>
      <c r="R1013" s="5"/>
      <c r="AL1013" s="3"/>
      <c r="AM1013" s="3"/>
    </row>
    <row r="1014" spans="12:39" ht="12.75" customHeight="1" x14ac:dyDescent="0.2">
      <c r="L1014" s="5"/>
      <c r="M1014" s="5"/>
      <c r="O1014" s="5"/>
      <c r="P1014" s="6"/>
      <c r="Q1014" s="6"/>
      <c r="R1014" s="5"/>
      <c r="AL1014" s="3"/>
      <c r="AM1014" s="3"/>
    </row>
    <row r="1015" spans="12:39" ht="12.75" customHeight="1" x14ac:dyDescent="0.2">
      <c r="L1015" s="5"/>
      <c r="M1015" s="5"/>
      <c r="O1015" s="5"/>
      <c r="P1015" s="6"/>
      <c r="Q1015" s="6"/>
      <c r="R1015" s="5"/>
      <c r="AL1015" s="3"/>
      <c r="AM1015" s="3"/>
    </row>
    <row r="1016" spans="12:39" ht="12.75" customHeight="1" x14ac:dyDescent="0.2">
      <c r="L1016" s="5"/>
      <c r="M1016" s="5"/>
      <c r="O1016" s="5"/>
      <c r="P1016" s="6"/>
      <c r="Q1016" s="6"/>
      <c r="R1016" s="5"/>
      <c r="AL1016" s="3"/>
      <c r="AM1016" s="3"/>
    </row>
    <row r="1017" spans="12:39" ht="12.75" customHeight="1" x14ac:dyDescent="0.2">
      <c r="L1017" s="5"/>
      <c r="M1017" s="5"/>
      <c r="O1017" s="5"/>
      <c r="P1017" s="6"/>
      <c r="Q1017" s="6"/>
      <c r="R1017" s="5"/>
      <c r="AL1017" s="3"/>
      <c r="AM1017" s="3"/>
    </row>
    <row r="1018" spans="12:39" ht="12.75" customHeight="1" x14ac:dyDescent="0.2">
      <c r="L1018" s="5"/>
      <c r="M1018" s="5"/>
      <c r="O1018" s="5"/>
      <c r="P1018" s="6"/>
      <c r="Q1018" s="6"/>
      <c r="R1018" s="5"/>
      <c r="AL1018" s="3"/>
      <c r="AM1018" s="3"/>
    </row>
    <row r="1019" spans="12:39" ht="12.75" customHeight="1" x14ac:dyDescent="0.2">
      <c r="L1019" s="5"/>
      <c r="M1019" s="5"/>
      <c r="O1019" s="5"/>
      <c r="P1019" s="6"/>
      <c r="Q1019" s="6"/>
      <c r="R1019" s="5"/>
      <c r="AL1019" s="3"/>
      <c r="AM1019" s="3"/>
    </row>
    <row r="1020" spans="12:39" ht="12.75" customHeight="1" x14ac:dyDescent="0.2">
      <c r="L1020" s="5"/>
      <c r="M1020" s="5"/>
      <c r="O1020" s="5"/>
      <c r="P1020" s="6"/>
      <c r="Q1020" s="6"/>
      <c r="R1020" s="5"/>
      <c r="AL1020" s="3"/>
      <c r="AM1020" s="3"/>
    </row>
    <row r="1021" spans="12:39" ht="12.75" customHeight="1" x14ac:dyDescent="0.2">
      <c r="L1021" s="5"/>
      <c r="M1021" s="5"/>
      <c r="O1021" s="5"/>
      <c r="P1021" s="6"/>
      <c r="Q1021" s="6"/>
      <c r="R1021" s="5"/>
      <c r="AL1021" s="3"/>
      <c r="AM1021" s="3"/>
    </row>
    <row r="1022" spans="12:39" ht="12.75" customHeight="1" x14ac:dyDescent="0.2">
      <c r="L1022" s="5"/>
      <c r="M1022" s="5"/>
      <c r="O1022" s="5"/>
      <c r="P1022" s="6"/>
      <c r="Q1022" s="6"/>
      <c r="R1022" s="5"/>
      <c r="AL1022" s="3"/>
      <c r="AM1022" s="3"/>
    </row>
    <row r="1023" spans="12:39" ht="12.75" customHeight="1" x14ac:dyDescent="0.2">
      <c r="L1023" s="5"/>
      <c r="M1023" s="5"/>
      <c r="O1023" s="5"/>
      <c r="P1023" s="6"/>
      <c r="Q1023" s="6"/>
      <c r="R1023" s="5"/>
      <c r="AL1023" s="3"/>
      <c r="AM1023" s="3"/>
    </row>
    <row r="1024" spans="12:39" ht="12.75" customHeight="1" x14ac:dyDescent="0.2">
      <c r="L1024" s="5"/>
      <c r="M1024" s="5"/>
      <c r="O1024" s="5"/>
      <c r="P1024" s="6"/>
      <c r="Q1024" s="6"/>
      <c r="R1024" s="5"/>
      <c r="AL1024" s="3"/>
      <c r="AM1024" s="3"/>
    </row>
    <row r="1025" spans="12:39" ht="12.75" customHeight="1" x14ac:dyDescent="0.2">
      <c r="L1025" s="5"/>
      <c r="M1025" s="5"/>
      <c r="O1025" s="5"/>
      <c r="P1025" s="6"/>
      <c r="Q1025" s="6"/>
      <c r="R1025" s="5"/>
      <c r="AL1025" s="3"/>
      <c r="AM1025" s="3"/>
    </row>
    <row r="1026" spans="12:39" ht="12.75" customHeight="1" x14ac:dyDescent="0.2">
      <c r="L1026" s="5"/>
      <c r="M1026" s="5"/>
      <c r="O1026" s="5"/>
      <c r="P1026" s="6"/>
      <c r="Q1026" s="6"/>
      <c r="R1026" s="5"/>
      <c r="AL1026" s="3"/>
      <c r="AM1026" s="3"/>
    </row>
    <row r="1027" spans="12:39" ht="12.75" customHeight="1" x14ac:dyDescent="0.2">
      <c r="L1027" s="5"/>
      <c r="M1027" s="5"/>
      <c r="O1027" s="5"/>
      <c r="P1027" s="6"/>
      <c r="Q1027" s="6"/>
      <c r="R1027" s="5"/>
      <c r="AL1027" s="3"/>
      <c r="AM1027" s="3"/>
    </row>
    <row r="1028" spans="12:39" ht="12.75" customHeight="1" x14ac:dyDescent="0.2">
      <c r="L1028" s="5"/>
      <c r="M1028" s="5"/>
      <c r="O1028" s="5"/>
      <c r="P1028" s="6"/>
      <c r="Q1028" s="6"/>
      <c r="R1028" s="5"/>
      <c r="AL1028" s="3"/>
      <c r="AM1028" s="3"/>
    </row>
    <row r="1029" spans="12:39" ht="12.75" customHeight="1" x14ac:dyDescent="0.2">
      <c r="L1029" s="5"/>
      <c r="M1029" s="5"/>
      <c r="O1029" s="5"/>
      <c r="P1029" s="6"/>
      <c r="Q1029" s="6"/>
      <c r="R1029" s="5"/>
      <c r="AL1029" s="3"/>
      <c r="AM1029" s="3"/>
    </row>
    <row r="1030" spans="12:39" ht="12.75" customHeight="1" x14ac:dyDescent="0.2">
      <c r="L1030" s="5"/>
      <c r="M1030" s="5"/>
      <c r="O1030" s="5"/>
      <c r="P1030" s="6"/>
      <c r="Q1030" s="6"/>
      <c r="R1030" s="5"/>
      <c r="AL1030" s="3"/>
      <c r="AM1030" s="3"/>
    </row>
    <row r="1031" spans="12:39" ht="12.75" customHeight="1" x14ac:dyDescent="0.2">
      <c r="L1031" s="5"/>
      <c r="M1031" s="5"/>
      <c r="O1031" s="5"/>
      <c r="P1031" s="6"/>
      <c r="Q1031" s="6"/>
      <c r="R1031" s="5"/>
      <c r="AL1031" s="3"/>
      <c r="AM1031" s="3"/>
    </row>
    <row r="1032" spans="12:39" ht="12.75" customHeight="1" x14ac:dyDescent="0.2">
      <c r="L1032" s="5"/>
      <c r="M1032" s="5"/>
      <c r="O1032" s="5"/>
      <c r="P1032" s="6"/>
      <c r="Q1032" s="6"/>
      <c r="R1032" s="5"/>
      <c r="AL1032" s="3"/>
      <c r="AM1032" s="3"/>
    </row>
    <row r="1033" spans="12:39" ht="12.75" customHeight="1" x14ac:dyDescent="0.2">
      <c r="L1033" s="5"/>
      <c r="M1033" s="5"/>
      <c r="O1033" s="5"/>
      <c r="P1033" s="6"/>
      <c r="Q1033" s="6"/>
      <c r="R1033" s="5"/>
      <c r="AL1033" s="3"/>
      <c r="AM1033" s="3"/>
    </row>
    <row r="1034" spans="12:39" ht="12.75" customHeight="1" x14ac:dyDescent="0.2">
      <c r="L1034" s="5"/>
      <c r="M1034" s="5"/>
      <c r="O1034" s="5"/>
      <c r="P1034" s="6"/>
      <c r="Q1034" s="6"/>
      <c r="R1034" s="5"/>
      <c r="AL1034" s="3"/>
      <c r="AM1034" s="3"/>
    </row>
    <row r="1035" spans="12:39" ht="12.75" customHeight="1" x14ac:dyDescent="0.2">
      <c r="L1035" s="5"/>
      <c r="M1035" s="5"/>
      <c r="O1035" s="5"/>
      <c r="P1035" s="6"/>
      <c r="Q1035" s="6"/>
      <c r="R1035" s="5"/>
      <c r="AL1035" s="3"/>
      <c r="AM1035" s="3"/>
    </row>
    <row r="1036" spans="12:39" ht="12.75" customHeight="1" x14ac:dyDescent="0.2">
      <c r="L1036" s="5"/>
      <c r="M1036" s="5"/>
      <c r="O1036" s="5"/>
      <c r="P1036" s="6"/>
      <c r="Q1036" s="6"/>
      <c r="R1036" s="5"/>
      <c r="AL1036" s="3"/>
      <c r="AM1036" s="3"/>
    </row>
    <row r="1037" spans="12:39" ht="12.75" customHeight="1" x14ac:dyDescent="0.2">
      <c r="L1037" s="5"/>
      <c r="M1037" s="5"/>
      <c r="O1037" s="5"/>
      <c r="P1037" s="6"/>
      <c r="Q1037" s="6"/>
      <c r="R1037" s="5"/>
      <c r="AL1037" s="3"/>
      <c r="AM1037" s="3"/>
    </row>
  </sheetData>
  <mergeCells count="213">
    <mergeCell ref="Q582:Q583"/>
    <mergeCell ref="R582:R583"/>
    <mergeCell ref="B601:J601"/>
    <mergeCell ref="B558:J558"/>
    <mergeCell ref="A559:A560"/>
    <mergeCell ref="B559:J559"/>
    <mergeCell ref="K559:K560"/>
    <mergeCell ref="L559:L560"/>
    <mergeCell ref="M559:M560"/>
    <mergeCell ref="N559:N560"/>
    <mergeCell ref="O559:O560"/>
    <mergeCell ref="P559:P560"/>
    <mergeCell ref="Q559:Q560"/>
    <mergeCell ref="R559:R560"/>
    <mergeCell ref="B578:J578"/>
    <mergeCell ref="B581:J581"/>
    <mergeCell ref="A582:A583"/>
    <mergeCell ref="B582:J582"/>
    <mergeCell ref="K582:K583"/>
    <mergeCell ref="L582:L583"/>
    <mergeCell ref="M582:M583"/>
    <mergeCell ref="N582:N583"/>
    <mergeCell ref="O582:O583"/>
    <mergeCell ref="P582:P583"/>
    <mergeCell ref="B489:J489"/>
    <mergeCell ref="N490:N491"/>
    <mergeCell ref="O490:O491"/>
    <mergeCell ref="P490:P491"/>
    <mergeCell ref="Q490:Q491"/>
    <mergeCell ref="R490:R491"/>
    <mergeCell ref="A490:A491"/>
    <mergeCell ref="B490:J490"/>
    <mergeCell ref="K490:K491"/>
    <mergeCell ref="L490:L491"/>
    <mergeCell ref="M490:M491"/>
    <mergeCell ref="A306:A307"/>
    <mergeCell ref="B306:J306"/>
    <mergeCell ref="K306:K307"/>
    <mergeCell ref="L306:L307"/>
    <mergeCell ref="M306:M307"/>
    <mergeCell ref="N329:N330"/>
    <mergeCell ref="O329:O330"/>
    <mergeCell ref="P329:P330"/>
    <mergeCell ref="Q329:Q330"/>
    <mergeCell ref="A329:A330"/>
    <mergeCell ref="B329:J329"/>
    <mergeCell ref="K329:K330"/>
    <mergeCell ref="L329:L330"/>
    <mergeCell ref="M329:M330"/>
    <mergeCell ref="B466:J466"/>
    <mergeCell ref="K283:K284"/>
    <mergeCell ref="L283:L284"/>
    <mergeCell ref="M283:M284"/>
    <mergeCell ref="N306:N307"/>
    <mergeCell ref="O306:O307"/>
    <mergeCell ref="P306:P307"/>
    <mergeCell ref="Q306:Q307"/>
    <mergeCell ref="R306:R307"/>
    <mergeCell ref="R329:R330"/>
    <mergeCell ref="N444:N445"/>
    <mergeCell ref="O444:O445"/>
    <mergeCell ref="P444:P445"/>
    <mergeCell ref="Q444:Q445"/>
    <mergeCell ref="R444:R445"/>
    <mergeCell ref="R421:R422"/>
    <mergeCell ref="O398:O399"/>
    <mergeCell ref="P398:P399"/>
    <mergeCell ref="Q398:Q399"/>
    <mergeCell ref="R398:R399"/>
    <mergeCell ref="N375:N376"/>
    <mergeCell ref="O375:O376"/>
    <mergeCell ref="P375:P376"/>
    <mergeCell ref="Q375:Q376"/>
    <mergeCell ref="N467:N468"/>
    <mergeCell ref="O467:O468"/>
    <mergeCell ref="P467:P468"/>
    <mergeCell ref="Q467:Q468"/>
    <mergeCell ref="R467:R468"/>
    <mergeCell ref="A467:A468"/>
    <mergeCell ref="B467:J467"/>
    <mergeCell ref="K467:K468"/>
    <mergeCell ref="L467:L468"/>
    <mergeCell ref="M467:M468"/>
    <mergeCell ref="A444:A445"/>
    <mergeCell ref="B444:J444"/>
    <mergeCell ref="K444:K445"/>
    <mergeCell ref="L444:L445"/>
    <mergeCell ref="M444:M445"/>
    <mergeCell ref="N421:N422"/>
    <mergeCell ref="O421:O422"/>
    <mergeCell ref="P421:P422"/>
    <mergeCell ref="Q421:Q422"/>
    <mergeCell ref="A421:A422"/>
    <mergeCell ref="B421:J421"/>
    <mergeCell ref="K421:K422"/>
    <mergeCell ref="L421:L422"/>
    <mergeCell ref="M421:M422"/>
    <mergeCell ref="A398:A399"/>
    <mergeCell ref="B398:J398"/>
    <mergeCell ref="K398:K399"/>
    <mergeCell ref="L398:L399"/>
    <mergeCell ref="M398:M399"/>
    <mergeCell ref="A352:A353"/>
    <mergeCell ref="B352:J352"/>
    <mergeCell ref="K352:K353"/>
    <mergeCell ref="L352:L353"/>
    <mergeCell ref="R375:R376"/>
    <mergeCell ref="A375:A376"/>
    <mergeCell ref="B375:J375"/>
    <mergeCell ref="K375:K376"/>
    <mergeCell ref="L375:L376"/>
    <mergeCell ref="M375:M376"/>
    <mergeCell ref="M352:M353"/>
    <mergeCell ref="N352:N353"/>
    <mergeCell ref="O352:O353"/>
    <mergeCell ref="P352:P353"/>
    <mergeCell ref="Q352:Q353"/>
    <mergeCell ref="R352:R353"/>
    <mergeCell ref="A260:A261"/>
    <mergeCell ref="B260:J260"/>
    <mergeCell ref="K260:K261"/>
    <mergeCell ref="L260:L261"/>
    <mergeCell ref="M260:M261"/>
    <mergeCell ref="N283:N284"/>
    <mergeCell ref="O283:O284"/>
    <mergeCell ref="P283:P284"/>
    <mergeCell ref="Q283:Q284"/>
    <mergeCell ref="A283:A284"/>
    <mergeCell ref="B283:J283"/>
    <mergeCell ref="A214:A215"/>
    <mergeCell ref="B214:J214"/>
    <mergeCell ref="K214:K215"/>
    <mergeCell ref="L214:L215"/>
    <mergeCell ref="B213:J213"/>
    <mergeCell ref="N237:N238"/>
    <mergeCell ref="O237:O238"/>
    <mergeCell ref="P237:P238"/>
    <mergeCell ref="Q237:Q238"/>
    <mergeCell ref="A237:A238"/>
    <mergeCell ref="B237:J237"/>
    <mergeCell ref="K237:K238"/>
    <mergeCell ref="L237:L238"/>
    <mergeCell ref="M237:M238"/>
    <mergeCell ref="B236:J236"/>
    <mergeCell ref="B512:J512"/>
    <mergeCell ref="B67:J67"/>
    <mergeCell ref="U69:V69"/>
    <mergeCell ref="B82:J82"/>
    <mergeCell ref="B99:J99"/>
    <mergeCell ref="B116:J116"/>
    <mergeCell ref="B134:J134"/>
    <mergeCell ref="B154:J154"/>
    <mergeCell ref="M214:M215"/>
    <mergeCell ref="N214:N215"/>
    <mergeCell ref="O214:O215"/>
    <mergeCell ref="P214:P215"/>
    <mergeCell ref="Q214:Q215"/>
    <mergeCell ref="R214:R215"/>
    <mergeCell ref="B175:J175"/>
    <mergeCell ref="B193:J193"/>
    <mergeCell ref="R237:R238"/>
    <mergeCell ref="N260:N261"/>
    <mergeCell ref="O260:O261"/>
    <mergeCell ref="P260:P261"/>
    <mergeCell ref="Q260:Q261"/>
    <mergeCell ref="R260:R261"/>
    <mergeCell ref="R283:R284"/>
    <mergeCell ref="N398:N399"/>
    <mergeCell ref="B535:J535"/>
    <mergeCell ref="Q513:Q514"/>
    <mergeCell ref="R513:R514"/>
    <mergeCell ref="A513:A514"/>
    <mergeCell ref="B513:J513"/>
    <mergeCell ref="K513:K514"/>
    <mergeCell ref="L513:L514"/>
    <mergeCell ref="M513:M514"/>
    <mergeCell ref="N513:N514"/>
    <mergeCell ref="O513:O514"/>
    <mergeCell ref="P513:P514"/>
    <mergeCell ref="Q536:Q537"/>
    <mergeCell ref="R536:R537"/>
    <mergeCell ref="A536:A537"/>
    <mergeCell ref="B536:J536"/>
    <mergeCell ref="K536:K537"/>
    <mergeCell ref="L536:L537"/>
    <mergeCell ref="M536:M537"/>
    <mergeCell ref="N536:N537"/>
    <mergeCell ref="O536:O537"/>
    <mergeCell ref="P536:P537"/>
    <mergeCell ref="B256:J256"/>
    <mergeCell ref="B233:J233"/>
    <mergeCell ref="B555:J555"/>
    <mergeCell ref="B532:J532"/>
    <mergeCell ref="B509:J509"/>
    <mergeCell ref="B486:J486"/>
    <mergeCell ref="B463:J463"/>
    <mergeCell ref="B440:J440"/>
    <mergeCell ref="B417:J417"/>
    <mergeCell ref="B394:J394"/>
    <mergeCell ref="B371:J371"/>
    <mergeCell ref="B259:J259"/>
    <mergeCell ref="B282:J282"/>
    <mergeCell ref="B305:J305"/>
    <mergeCell ref="B328:J328"/>
    <mergeCell ref="B351:J351"/>
    <mergeCell ref="B374:J374"/>
    <mergeCell ref="B397:J397"/>
    <mergeCell ref="B420:J420"/>
    <mergeCell ref="B443:J443"/>
    <mergeCell ref="B348:J348"/>
    <mergeCell ref="B325:J325"/>
    <mergeCell ref="B302:J302"/>
    <mergeCell ref="B279:J279"/>
  </mergeCells>
  <pageMargins left="0.7" right="0.7" top="0.75" bottom="0.75" header="0" footer="0"/>
  <pageSetup orientation="landscape"/>
  <ignoredErrors>
    <ignoredError sqref="A285:A286" numberStoredAsText="1"/>
  </ignoredErrors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8080"/>
  </sheetPr>
  <dimension ref="A1:T1013"/>
  <sheetViews>
    <sheetView topLeftCell="A304" workbookViewId="0">
      <selection activeCell="O328" sqref="O328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style="260" customWidth="1"/>
    <col min="11" max="17" width="12.85546875" customWidth="1"/>
    <col min="18" max="26" width="10" customWidth="1"/>
  </cols>
  <sheetData>
    <row r="1" spans="1:18" s="297" customFormat="1" ht="15" customHeight="1" x14ac:dyDescent="0.2">
      <c r="K1" s="213"/>
      <c r="L1" s="260"/>
    </row>
    <row r="2" spans="1:18" s="297" customFormat="1" ht="15" customHeight="1" x14ac:dyDescent="0.2">
      <c r="K2" s="213"/>
      <c r="L2" s="260"/>
    </row>
    <row r="3" spans="1:18" s="297" customFormat="1" ht="15" customHeight="1" x14ac:dyDescent="0.2">
      <c r="K3" s="213"/>
      <c r="L3" s="260"/>
    </row>
    <row r="4" spans="1:18" s="297" customFormat="1" ht="15" customHeight="1" x14ac:dyDescent="0.2">
      <c r="K4" s="213"/>
      <c r="L4" s="260"/>
    </row>
    <row r="5" spans="1:18" s="297" customFormat="1" ht="15" customHeight="1" x14ac:dyDescent="0.2">
      <c r="K5" s="213"/>
      <c r="L5" s="260"/>
    </row>
    <row r="6" spans="1:18" s="297" customFormat="1" ht="15" customHeight="1" x14ac:dyDescent="0.2">
      <c r="K6" s="213"/>
      <c r="L6" s="260"/>
    </row>
    <row r="7" spans="1:18" s="297" customFormat="1" ht="15" customHeight="1" x14ac:dyDescent="0.2">
      <c r="K7" s="213"/>
      <c r="L7" s="260"/>
    </row>
    <row r="8" spans="1:18" s="297" customFormat="1" ht="15" customHeight="1" x14ac:dyDescent="0.2">
      <c r="K8" s="213"/>
      <c r="L8" s="260"/>
    </row>
    <row r="9" spans="1:18" s="297" customFormat="1" ht="15" customHeight="1" x14ac:dyDescent="0.2">
      <c r="K9" s="213"/>
      <c r="L9" s="260"/>
    </row>
    <row r="10" spans="1:18" s="297" customFormat="1" ht="15" customHeight="1" x14ac:dyDescent="0.2">
      <c r="K10" s="213"/>
      <c r="L10" s="260"/>
    </row>
    <row r="11" spans="1:18" s="297" customFormat="1" ht="15" customHeight="1" x14ac:dyDescent="0.2">
      <c r="K11" s="213"/>
      <c r="L11" s="260"/>
    </row>
    <row r="12" spans="1:18" s="297" customFormat="1" ht="15" customHeight="1" x14ac:dyDescent="0.2">
      <c r="K12" s="213"/>
      <c r="L12" s="260"/>
    </row>
    <row r="13" spans="1:18" s="297" customFormat="1" ht="15" customHeight="1" x14ac:dyDescent="0.2">
      <c r="K13" s="213"/>
      <c r="L13" s="260"/>
    </row>
    <row r="14" spans="1:18" ht="12.75" customHeight="1" x14ac:dyDescent="0.2"/>
    <row r="15" spans="1:18" ht="26.25" x14ac:dyDescent="0.4">
      <c r="A15" s="77"/>
      <c r="B15" s="318" t="s">
        <v>96</v>
      </c>
      <c r="C15" s="318"/>
      <c r="D15" s="318"/>
      <c r="E15" s="318"/>
      <c r="F15" s="318"/>
      <c r="G15" s="318"/>
      <c r="H15" s="318"/>
      <c r="I15" s="318"/>
      <c r="J15" s="201" t="s">
        <v>64</v>
      </c>
      <c r="L15" s="5"/>
      <c r="M15" s="5"/>
      <c r="N15" s="25"/>
      <c r="O15" s="5"/>
      <c r="P15" s="25"/>
      <c r="Q15" s="25"/>
      <c r="R15" s="25"/>
    </row>
    <row r="16" spans="1:18" ht="20.25" x14ac:dyDescent="0.2">
      <c r="A16" s="330" t="s">
        <v>9</v>
      </c>
      <c r="B16" s="311" t="s">
        <v>97</v>
      </c>
      <c r="C16" s="312"/>
      <c r="D16" s="312"/>
      <c r="E16" s="312"/>
      <c r="F16" s="312"/>
      <c r="G16" s="312"/>
      <c r="H16" s="312"/>
      <c r="I16" s="312"/>
      <c r="J16" s="314" t="s">
        <v>10</v>
      </c>
      <c r="K16" s="307" t="s">
        <v>2</v>
      </c>
      <c r="L16" s="307" t="s">
        <v>3</v>
      </c>
      <c r="M16" s="316" t="s">
        <v>4</v>
      </c>
      <c r="N16" s="307" t="s">
        <v>5</v>
      </c>
      <c r="O16" s="317" t="s">
        <v>6</v>
      </c>
      <c r="P16" s="317" t="s">
        <v>7</v>
      </c>
      <c r="Q16" s="307" t="s">
        <v>8</v>
      </c>
    </row>
    <row r="17" spans="1:18" ht="15.75" x14ac:dyDescent="0.25">
      <c r="A17" s="308"/>
      <c r="B17" s="79" t="s">
        <v>98</v>
      </c>
      <c r="C17" s="79" t="s">
        <v>99</v>
      </c>
      <c r="D17" s="79" t="s">
        <v>100</v>
      </c>
      <c r="E17" s="79" t="s">
        <v>101</v>
      </c>
      <c r="F17" s="79" t="s">
        <v>102</v>
      </c>
      <c r="G17" s="79" t="s">
        <v>103</v>
      </c>
      <c r="H17" s="79" t="s">
        <v>104</v>
      </c>
      <c r="I17" s="79" t="s">
        <v>105</v>
      </c>
      <c r="J17" s="315"/>
      <c r="K17" s="308"/>
      <c r="L17" s="308"/>
      <c r="M17" s="308"/>
      <c r="N17" s="308"/>
      <c r="O17" s="308"/>
      <c r="P17" s="308"/>
      <c r="Q17" s="308"/>
    </row>
    <row r="18" spans="1:18" ht="15.75" customHeight="1" x14ac:dyDescent="0.25">
      <c r="A18" s="79">
        <v>1001</v>
      </c>
      <c r="B18" s="80">
        <v>22</v>
      </c>
      <c r="C18" s="80"/>
      <c r="D18" s="80"/>
      <c r="E18" s="80"/>
      <c r="F18" s="80"/>
      <c r="G18" s="80"/>
      <c r="H18" s="80"/>
      <c r="I18" s="80"/>
      <c r="J18" s="116"/>
      <c r="K18" s="232"/>
      <c r="L18" s="233"/>
      <c r="M18" s="234"/>
      <c r="N18" s="242"/>
      <c r="O18" s="85">
        <f>B18</f>
        <v>22</v>
      </c>
      <c r="P18" s="243"/>
      <c r="Q18" s="242"/>
    </row>
    <row r="19" spans="1:18" ht="15.75" customHeight="1" x14ac:dyDescent="0.25">
      <c r="A19" s="79">
        <v>1002</v>
      </c>
      <c r="B19" s="80"/>
      <c r="C19" s="80">
        <v>18</v>
      </c>
      <c r="D19" s="80"/>
      <c r="E19" s="80"/>
      <c r="F19" s="80"/>
      <c r="G19" s="80"/>
      <c r="H19" s="80"/>
      <c r="I19" s="80"/>
      <c r="J19" s="116"/>
      <c r="K19" s="235"/>
      <c r="L19" s="134"/>
      <c r="M19" s="236"/>
      <c r="N19" s="90">
        <f>IF(C19=0,"",C19/B18)</f>
        <v>0.81818181818181823</v>
      </c>
      <c r="O19" s="91">
        <v>18</v>
      </c>
      <c r="P19" s="241">
        <f t="shared" ref="P19:P25" si="0">IF(O19=0,"",O19/O18)</f>
        <v>0.81818181818181823</v>
      </c>
      <c r="Q19" s="241">
        <f t="shared" ref="Q19:Q25" si="1">IF(O19=0,"",100%-P19)</f>
        <v>0.18181818181818177</v>
      </c>
    </row>
    <row r="20" spans="1:18" ht="15.75" customHeight="1" x14ac:dyDescent="0.25">
      <c r="A20" s="79">
        <v>1101</v>
      </c>
      <c r="B20" s="80"/>
      <c r="C20" s="80"/>
      <c r="D20" s="80">
        <v>14</v>
      </c>
      <c r="E20" s="80"/>
      <c r="F20" s="80"/>
      <c r="G20" s="80"/>
      <c r="H20" s="80"/>
      <c r="I20" s="80"/>
      <c r="J20" s="116"/>
      <c r="K20" s="235"/>
      <c r="L20" s="134"/>
      <c r="M20" s="236"/>
      <c r="N20" s="90">
        <f>IF(D20=0,"",D20/C19)</f>
        <v>0.77777777777777779</v>
      </c>
      <c r="O20" s="91">
        <v>18</v>
      </c>
      <c r="P20" s="241">
        <f t="shared" si="0"/>
        <v>1</v>
      </c>
      <c r="Q20" s="241">
        <f t="shared" si="1"/>
        <v>0</v>
      </c>
      <c r="R20" s="11">
        <f>O20/O18</f>
        <v>0.81818181818181823</v>
      </c>
    </row>
    <row r="21" spans="1:18" ht="15.75" customHeight="1" x14ac:dyDescent="0.25">
      <c r="A21" s="79">
        <v>1102</v>
      </c>
      <c r="B21" s="80"/>
      <c r="C21" s="80"/>
      <c r="D21" s="80"/>
      <c r="E21" s="80">
        <v>14</v>
      </c>
      <c r="F21" s="80"/>
      <c r="G21" s="80"/>
      <c r="H21" s="80"/>
      <c r="I21" s="80"/>
      <c r="J21" s="116"/>
      <c r="K21" s="235"/>
      <c r="L21" s="134"/>
      <c r="M21" s="236"/>
      <c r="N21" s="90">
        <f>IF(E21=0,"",E21/D20)</f>
        <v>1</v>
      </c>
      <c r="O21" s="91">
        <v>18</v>
      </c>
      <c r="P21" s="241">
        <f t="shared" si="0"/>
        <v>1</v>
      </c>
      <c r="Q21" s="241">
        <f t="shared" si="1"/>
        <v>0</v>
      </c>
    </row>
    <row r="22" spans="1:18" ht="15.75" customHeight="1" x14ac:dyDescent="0.25">
      <c r="A22" s="79">
        <v>1201</v>
      </c>
      <c r="B22" s="80"/>
      <c r="C22" s="80"/>
      <c r="D22" s="80"/>
      <c r="E22" s="80"/>
      <c r="F22" s="80">
        <v>11</v>
      </c>
      <c r="G22" s="80"/>
      <c r="H22" s="80"/>
      <c r="I22" s="80"/>
      <c r="J22" s="116"/>
      <c r="K22" s="235"/>
      <c r="L22" s="134"/>
      <c r="M22" s="236"/>
      <c r="N22" s="90">
        <f>IF(F22=0,"",F22/E21)</f>
        <v>0.7857142857142857</v>
      </c>
      <c r="O22" s="91">
        <v>16</v>
      </c>
      <c r="P22" s="241">
        <f t="shared" si="0"/>
        <v>0.88888888888888884</v>
      </c>
      <c r="Q22" s="241">
        <f t="shared" si="1"/>
        <v>0.11111111111111116</v>
      </c>
    </row>
    <row r="23" spans="1:18" ht="15.75" customHeight="1" x14ac:dyDescent="0.25">
      <c r="A23" s="79">
        <v>1202</v>
      </c>
      <c r="B23" s="80"/>
      <c r="C23" s="80"/>
      <c r="D23" s="80"/>
      <c r="E23" s="80"/>
      <c r="F23" s="80"/>
      <c r="G23" s="80">
        <v>11</v>
      </c>
      <c r="H23" s="80"/>
      <c r="I23" s="80"/>
      <c r="J23" s="116"/>
      <c r="K23" s="235"/>
      <c r="L23" s="134"/>
      <c r="M23" s="236"/>
      <c r="N23" s="90">
        <f>IF(G23=0,"",G23/F22)</f>
        <v>1</v>
      </c>
      <c r="O23" s="91">
        <v>15</v>
      </c>
      <c r="P23" s="241">
        <f t="shared" si="0"/>
        <v>0.9375</v>
      </c>
      <c r="Q23" s="241">
        <f t="shared" si="1"/>
        <v>6.25E-2</v>
      </c>
    </row>
    <row r="24" spans="1:18" ht="15.75" customHeight="1" x14ac:dyDescent="0.25">
      <c r="A24" s="79">
        <v>1301</v>
      </c>
      <c r="B24" s="80"/>
      <c r="C24" s="80"/>
      <c r="D24" s="80"/>
      <c r="E24" s="80"/>
      <c r="F24" s="80"/>
      <c r="G24" s="80"/>
      <c r="H24" s="80">
        <v>7</v>
      </c>
      <c r="I24" s="80"/>
      <c r="J24" s="116"/>
      <c r="K24" s="235"/>
      <c r="L24" s="134"/>
      <c r="M24" s="236"/>
      <c r="N24" s="90">
        <f>IF(H24=0,"",H24/G23)</f>
        <v>0.63636363636363635</v>
      </c>
      <c r="O24" s="91">
        <v>14</v>
      </c>
      <c r="P24" s="241">
        <f t="shared" si="0"/>
        <v>0.93333333333333335</v>
      </c>
      <c r="Q24" s="241">
        <f t="shared" si="1"/>
        <v>6.6666666666666652E-2</v>
      </c>
    </row>
    <row r="25" spans="1:18" ht="15.75" customHeight="1" x14ac:dyDescent="0.25">
      <c r="A25" s="79">
        <v>1302</v>
      </c>
      <c r="B25" s="80"/>
      <c r="C25" s="80"/>
      <c r="D25" s="80"/>
      <c r="E25" s="80"/>
      <c r="F25" s="80"/>
      <c r="G25" s="80"/>
      <c r="H25" s="80"/>
      <c r="I25" s="80">
        <v>7</v>
      </c>
      <c r="J25" s="116">
        <v>4</v>
      </c>
      <c r="K25" s="235"/>
      <c r="L25" s="134"/>
      <c r="M25" s="236"/>
      <c r="N25" s="90">
        <f>IF(I25=0,"",I25/H24)</f>
        <v>1</v>
      </c>
      <c r="O25" s="91">
        <v>16</v>
      </c>
      <c r="P25" s="241">
        <f t="shared" si="0"/>
        <v>1.1428571428571428</v>
      </c>
      <c r="Q25" s="241">
        <f t="shared" si="1"/>
        <v>-0.14285714285714279</v>
      </c>
    </row>
    <row r="26" spans="1:18" ht="15.75" customHeight="1" x14ac:dyDescent="0.25">
      <c r="A26" s="79">
        <v>1401</v>
      </c>
      <c r="B26" s="80"/>
      <c r="C26" s="80"/>
      <c r="D26" s="80"/>
      <c r="E26" s="80"/>
      <c r="F26" s="80"/>
      <c r="G26" s="80"/>
      <c r="H26" s="80"/>
      <c r="I26" s="80">
        <v>5</v>
      </c>
      <c r="J26" s="116">
        <v>5</v>
      </c>
      <c r="K26" s="235"/>
      <c r="L26" s="134"/>
      <c r="M26" s="134"/>
      <c r="N26" s="259"/>
      <c r="O26" s="91">
        <v>11</v>
      </c>
      <c r="P26" s="245"/>
      <c r="Q26" s="264"/>
    </row>
    <row r="27" spans="1:18" ht="15.75" customHeight="1" x14ac:dyDescent="0.25">
      <c r="A27" s="79">
        <v>1402</v>
      </c>
      <c r="B27" s="80"/>
      <c r="C27" s="80"/>
      <c r="D27" s="80"/>
      <c r="E27" s="80"/>
      <c r="F27" s="80"/>
      <c r="G27" s="80"/>
      <c r="H27" s="80"/>
      <c r="I27" s="80">
        <v>1</v>
      </c>
      <c r="J27" s="116">
        <v>1</v>
      </c>
      <c r="K27" s="235"/>
      <c r="L27" s="134"/>
      <c r="M27" s="237"/>
      <c r="N27" s="193"/>
      <c r="O27" s="91">
        <v>5</v>
      </c>
      <c r="P27" s="193"/>
      <c r="Q27" s="236"/>
    </row>
    <row r="28" spans="1:18" ht="15.75" customHeight="1" x14ac:dyDescent="0.25">
      <c r="A28" s="79">
        <v>1501</v>
      </c>
      <c r="B28" s="80"/>
      <c r="C28" s="80"/>
      <c r="D28" s="80"/>
      <c r="E28" s="80"/>
      <c r="F28" s="80"/>
      <c r="G28" s="80"/>
      <c r="H28" s="80"/>
      <c r="I28" s="80">
        <v>1</v>
      </c>
      <c r="J28" s="116">
        <v>1</v>
      </c>
      <c r="K28" s="235"/>
      <c r="L28" s="134"/>
      <c r="M28" s="237"/>
      <c r="N28" s="246"/>
      <c r="O28" s="96">
        <v>1</v>
      </c>
      <c r="P28" s="247"/>
      <c r="Q28" s="246"/>
    </row>
    <row r="29" spans="1:18" ht="15.75" customHeight="1" x14ac:dyDescent="0.25">
      <c r="A29" s="79">
        <v>1502</v>
      </c>
      <c r="B29" s="80"/>
      <c r="C29" s="80"/>
      <c r="D29" s="80"/>
      <c r="E29" s="80"/>
      <c r="F29" s="80"/>
      <c r="G29" s="80"/>
      <c r="H29" s="80"/>
      <c r="I29" s="80"/>
      <c r="J29" s="116"/>
      <c r="K29" s="235"/>
      <c r="L29" s="134"/>
      <c r="M29" s="237"/>
      <c r="N29" s="246"/>
      <c r="O29" s="96"/>
      <c r="P29" s="247"/>
      <c r="Q29" s="246"/>
    </row>
    <row r="30" spans="1:18" ht="15.75" customHeight="1" x14ac:dyDescent="0.25">
      <c r="A30" s="79">
        <v>1601</v>
      </c>
      <c r="B30" s="80"/>
      <c r="C30" s="80"/>
      <c r="D30" s="80"/>
      <c r="E30" s="80"/>
      <c r="F30" s="80"/>
      <c r="G30" s="80"/>
      <c r="H30" s="80"/>
      <c r="I30" s="80"/>
      <c r="J30" s="116"/>
      <c r="K30" s="235"/>
      <c r="L30" s="134"/>
      <c r="M30" s="237"/>
      <c r="N30" s="246"/>
      <c r="O30" s="96"/>
      <c r="P30" s="247"/>
      <c r="Q30" s="246"/>
    </row>
    <row r="31" spans="1:18" ht="15.75" customHeight="1" x14ac:dyDescent="0.25">
      <c r="A31" s="79">
        <v>1602</v>
      </c>
      <c r="B31" s="80"/>
      <c r="C31" s="80"/>
      <c r="D31" s="80"/>
      <c r="E31" s="80"/>
      <c r="F31" s="80"/>
      <c r="G31" s="80"/>
      <c r="H31" s="80"/>
      <c r="I31" s="80"/>
      <c r="J31" s="116"/>
      <c r="K31" s="235"/>
      <c r="L31" s="134"/>
      <c r="M31" s="237"/>
      <c r="N31" s="134"/>
      <c r="O31" s="237"/>
      <c r="P31" s="256"/>
      <c r="Q31" s="246"/>
    </row>
    <row r="32" spans="1:18" ht="15.75" customHeight="1" x14ac:dyDescent="0.25">
      <c r="A32" s="79">
        <v>1701</v>
      </c>
      <c r="B32" s="80"/>
      <c r="C32" s="80"/>
      <c r="D32" s="80"/>
      <c r="E32" s="80"/>
      <c r="F32" s="80"/>
      <c r="G32" s="80"/>
      <c r="H32" s="80"/>
      <c r="I32" s="80"/>
      <c r="J32" s="116"/>
      <c r="K32" s="235"/>
      <c r="L32" s="134"/>
      <c r="M32" s="237"/>
      <c r="N32" s="228" t="s">
        <v>80</v>
      </c>
      <c r="O32" s="102">
        <v>8</v>
      </c>
      <c r="P32" s="103">
        <f>J35</f>
        <v>11</v>
      </c>
      <c r="Q32" s="230" t="s">
        <v>10</v>
      </c>
    </row>
    <row r="33" spans="1:18" ht="15.75" customHeight="1" x14ac:dyDescent="0.25">
      <c r="A33" s="79">
        <v>1702</v>
      </c>
      <c r="B33" s="80"/>
      <c r="C33" s="80"/>
      <c r="D33" s="80"/>
      <c r="E33" s="80"/>
      <c r="F33" s="80"/>
      <c r="G33" s="80"/>
      <c r="H33" s="80"/>
      <c r="I33" s="80"/>
      <c r="J33" s="116"/>
      <c r="K33" s="235"/>
      <c r="L33" s="134"/>
      <c r="M33" s="237"/>
      <c r="N33" s="229" t="s">
        <v>81</v>
      </c>
      <c r="O33" s="104">
        <f>IF(O32/B18=0,"",O32/B18)</f>
        <v>0.36363636363636365</v>
      </c>
      <c r="P33" s="105">
        <f>IF(O32/P32=0,"",O32/P32)</f>
        <v>0.72727272727272729</v>
      </c>
      <c r="Q33" s="231" t="s">
        <v>82</v>
      </c>
    </row>
    <row r="34" spans="1:18" ht="15.75" x14ac:dyDescent="0.25">
      <c r="A34" s="79">
        <v>1801</v>
      </c>
      <c r="B34" s="80"/>
      <c r="C34" s="80"/>
      <c r="D34" s="80"/>
      <c r="E34" s="80"/>
      <c r="F34" s="80"/>
      <c r="G34" s="80"/>
      <c r="H34" s="80"/>
      <c r="I34" s="80"/>
      <c r="J34" s="116"/>
      <c r="K34" s="238"/>
      <c r="L34" s="239"/>
      <c r="M34" s="240"/>
      <c r="N34" s="109"/>
      <c r="O34" s="110"/>
      <c r="P34" s="110"/>
      <c r="Q34" s="111"/>
    </row>
    <row r="35" spans="1:18" ht="18" x14ac:dyDescent="0.25">
      <c r="A35" s="33"/>
      <c r="B35" s="327" t="s">
        <v>108</v>
      </c>
      <c r="C35" s="327"/>
      <c r="D35" s="327"/>
      <c r="E35" s="327"/>
      <c r="F35" s="327"/>
      <c r="G35" s="327"/>
      <c r="H35" s="327"/>
      <c r="I35" s="327"/>
      <c r="J35" s="112">
        <f>SUM(J18:J31)</f>
        <v>11</v>
      </c>
      <c r="K35" s="113">
        <f>IF(J25=0,"",J25/B18)</f>
        <v>0.18181818181818182</v>
      </c>
      <c r="L35" s="113">
        <f>IF(J35=0,"",J35/B18)</f>
        <v>0.5</v>
      </c>
      <c r="M35" s="113">
        <f>IF(J26=0,"",L35-K35)</f>
        <v>0.31818181818181818</v>
      </c>
      <c r="N35" s="5"/>
      <c r="O35" s="25"/>
      <c r="P35" s="24"/>
      <c r="Q35" s="5"/>
    </row>
    <row r="36" spans="1:18" ht="12.75" customHeight="1" x14ac:dyDescent="0.2"/>
    <row r="37" spans="1:18" ht="12.75" customHeight="1" x14ac:dyDescent="0.2"/>
    <row r="38" spans="1:18" ht="26.25" x14ac:dyDescent="0.4">
      <c r="A38" s="77"/>
      <c r="B38" s="318" t="s">
        <v>96</v>
      </c>
      <c r="C38" s="318"/>
      <c r="D38" s="318"/>
      <c r="E38" s="318"/>
      <c r="F38" s="318"/>
      <c r="G38" s="318"/>
      <c r="H38" s="318"/>
      <c r="I38" s="318"/>
      <c r="J38" s="201" t="s">
        <v>71</v>
      </c>
      <c r="L38" s="5"/>
      <c r="M38" s="5"/>
      <c r="N38" s="25"/>
      <c r="O38" s="5"/>
      <c r="P38" s="25"/>
      <c r="Q38" s="25"/>
      <c r="R38" s="25"/>
    </row>
    <row r="39" spans="1:18" ht="20.25" x14ac:dyDescent="0.2">
      <c r="A39" s="330" t="s">
        <v>9</v>
      </c>
      <c r="B39" s="311" t="s">
        <v>97</v>
      </c>
      <c r="C39" s="312"/>
      <c r="D39" s="312"/>
      <c r="E39" s="312"/>
      <c r="F39" s="312"/>
      <c r="G39" s="312"/>
      <c r="H39" s="312"/>
      <c r="I39" s="312"/>
      <c r="J39" s="314" t="s">
        <v>10</v>
      </c>
      <c r="K39" s="307" t="s">
        <v>2</v>
      </c>
      <c r="L39" s="307" t="s">
        <v>3</v>
      </c>
      <c r="M39" s="316" t="s">
        <v>4</v>
      </c>
      <c r="N39" s="307" t="s">
        <v>5</v>
      </c>
      <c r="O39" s="317" t="s">
        <v>6</v>
      </c>
      <c r="P39" s="317" t="s">
        <v>7</v>
      </c>
      <c r="Q39" s="307" t="s">
        <v>8</v>
      </c>
    </row>
    <row r="40" spans="1:18" ht="15.75" x14ac:dyDescent="0.25">
      <c r="A40" s="308"/>
      <c r="B40" s="79" t="s">
        <v>98</v>
      </c>
      <c r="C40" s="79" t="s">
        <v>99</v>
      </c>
      <c r="D40" s="79" t="s">
        <v>100</v>
      </c>
      <c r="E40" s="79" t="s">
        <v>101</v>
      </c>
      <c r="F40" s="79" t="s">
        <v>102</v>
      </c>
      <c r="G40" s="79" t="s">
        <v>103</v>
      </c>
      <c r="H40" s="79" t="s">
        <v>104</v>
      </c>
      <c r="I40" s="79" t="s">
        <v>105</v>
      </c>
      <c r="J40" s="315"/>
      <c r="K40" s="308"/>
      <c r="L40" s="308"/>
      <c r="M40" s="308"/>
      <c r="N40" s="308"/>
      <c r="O40" s="308"/>
      <c r="P40" s="308"/>
      <c r="Q40" s="308"/>
    </row>
    <row r="41" spans="1:18" ht="15.75" customHeight="1" x14ac:dyDescent="0.25">
      <c r="A41" s="79">
        <v>1101</v>
      </c>
      <c r="B41" s="80">
        <v>22</v>
      </c>
      <c r="C41" s="80"/>
      <c r="D41" s="80"/>
      <c r="E41" s="80"/>
      <c r="F41" s="80"/>
      <c r="G41" s="80"/>
      <c r="H41" s="80"/>
      <c r="I41" s="80"/>
      <c r="J41" s="116"/>
      <c r="K41" s="232"/>
      <c r="L41" s="233"/>
      <c r="M41" s="234"/>
      <c r="N41" s="242"/>
      <c r="O41" s="85">
        <f>B41</f>
        <v>22</v>
      </c>
      <c r="P41" s="243"/>
      <c r="Q41" s="242"/>
    </row>
    <row r="42" spans="1:18" ht="15.75" customHeight="1" x14ac:dyDescent="0.25">
      <c r="A42" s="79">
        <v>1102</v>
      </c>
      <c r="B42" s="80"/>
      <c r="C42" s="80">
        <v>21</v>
      </c>
      <c r="D42" s="80"/>
      <c r="E42" s="80"/>
      <c r="F42" s="80"/>
      <c r="G42" s="80"/>
      <c r="H42" s="80"/>
      <c r="I42" s="80"/>
      <c r="J42" s="116"/>
      <c r="K42" s="235"/>
      <c r="L42" s="134"/>
      <c r="M42" s="236"/>
      <c r="N42" s="90">
        <f>IF(C42=0,"",C42/B41)</f>
        <v>0.95454545454545459</v>
      </c>
      <c r="O42" s="91">
        <v>20</v>
      </c>
      <c r="P42" s="241">
        <f t="shared" ref="P42:P48" si="2">IF(O42=0,"",O42/O41)</f>
        <v>0.90909090909090906</v>
      </c>
      <c r="Q42" s="241">
        <f t="shared" ref="Q42:Q48" si="3">IF(O42=0,"",100%-P42)</f>
        <v>9.0909090909090939E-2</v>
      </c>
    </row>
    <row r="43" spans="1:18" ht="15.75" customHeight="1" x14ac:dyDescent="0.25">
      <c r="A43" s="79">
        <v>1201</v>
      </c>
      <c r="B43" s="80"/>
      <c r="C43" s="80"/>
      <c r="D43" s="80">
        <v>18</v>
      </c>
      <c r="E43" s="80"/>
      <c r="F43" s="80"/>
      <c r="G43" s="80"/>
      <c r="H43" s="80"/>
      <c r="I43" s="80"/>
      <c r="J43" s="116"/>
      <c r="K43" s="235"/>
      <c r="L43" s="134"/>
      <c r="M43" s="236"/>
      <c r="N43" s="90">
        <f>IF(D43=0,"",D43/C42)</f>
        <v>0.8571428571428571</v>
      </c>
      <c r="O43" s="91">
        <v>19</v>
      </c>
      <c r="P43" s="241">
        <f t="shared" si="2"/>
        <v>0.95</v>
      </c>
      <c r="Q43" s="241">
        <f t="shared" si="3"/>
        <v>5.0000000000000044E-2</v>
      </c>
      <c r="R43" s="11">
        <f>O43/O41</f>
        <v>0.86363636363636365</v>
      </c>
    </row>
    <row r="44" spans="1:18" ht="15.75" customHeight="1" x14ac:dyDescent="0.25">
      <c r="A44" s="79">
        <v>1202</v>
      </c>
      <c r="B44" s="80"/>
      <c r="C44" s="80"/>
      <c r="D44" s="80"/>
      <c r="E44" s="80">
        <v>16</v>
      </c>
      <c r="F44" s="80"/>
      <c r="G44" s="80"/>
      <c r="H44" s="80"/>
      <c r="I44" s="80"/>
      <c r="J44" s="116"/>
      <c r="K44" s="235"/>
      <c r="L44" s="134"/>
      <c r="M44" s="236"/>
      <c r="N44" s="90">
        <f>IF(E44=0,"",E44/D43)</f>
        <v>0.88888888888888884</v>
      </c>
      <c r="O44" s="91">
        <v>19</v>
      </c>
      <c r="P44" s="241">
        <f t="shared" si="2"/>
        <v>1</v>
      </c>
      <c r="Q44" s="241">
        <f t="shared" si="3"/>
        <v>0</v>
      </c>
    </row>
    <row r="45" spans="1:18" ht="15.75" customHeight="1" x14ac:dyDescent="0.25">
      <c r="A45" s="79">
        <v>1301</v>
      </c>
      <c r="B45" s="80"/>
      <c r="C45" s="80"/>
      <c r="D45" s="80"/>
      <c r="E45" s="80"/>
      <c r="F45" s="80">
        <v>16</v>
      </c>
      <c r="G45" s="80"/>
      <c r="H45" s="80"/>
      <c r="I45" s="80"/>
      <c r="J45" s="116"/>
      <c r="K45" s="235"/>
      <c r="L45" s="134"/>
      <c r="M45" s="236"/>
      <c r="N45" s="90">
        <f>IF(F45=0,"",F45/E44)</f>
        <v>1</v>
      </c>
      <c r="O45" s="91">
        <v>17</v>
      </c>
      <c r="P45" s="241">
        <f t="shared" si="2"/>
        <v>0.89473684210526316</v>
      </c>
      <c r="Q45" s="241">
        <f t="shared" si="3"/>
        <v>0.10526315789473684</v>
      </c>
    </row>
    <row r="46" spans="1:18" ht="15.75" customHeight="1" x14ac:dyDescent="0.25">
      <c r="A46" s="79">
        <v>1302</v>
      </c>
      <c r="B46" s="80"/>
      <c r="C46" s="80"/>
      <c r="D46" s="80"/>
      <c r="E46" s="80"/>
      <c r="F46" s="80"/>
      <c r="G46" s="80">
        <v>16</v>
      </c>
      <c r="H46" s="80"/>
      <c r="I46" s="80"/>
      <c r="J46" s="116"/>
      <c r="K46" s="235"/>
      <c r="L46" s="134"/>
      <c r="M46" s="236"/>
      <c r="N46" s="90">
        <f>IF(G46=0,"",G46/F45)</f>
        <v>1</v>
      </c>
      <c r="O46" s="91">
        <v>17</v>
      </c>
      <c r="P46" s="241">
        <f t="shared" si="2"/>
        <v>1</v>
      </c>
      <c r="Q46" s="241">
        <f t="shared" si="3"/>
        <v>0</v>
      </c>
    </row>
    <row r="47" spans="1:18" ht="15.75" customHeight="1" x14ac:dyDescent="0.25">
      <c r="A47" s="79">
        <v>1401</v>
      </c>
      <c r="B47" s="80"/>
      <c r="C47" s="80"/>
      <c r="D47" s="80"/>
      <c r="E47" s="80"/>
      <c r="F47" s="80"/>
      <c r="G47" s="80"/>
      <c r="H47" s="80">
        <v>16</v>
      </c>
      <c r="I47" s="80"/>
      <c r="J47" s="116"/>
      <c r="K47" s="235"/>
      <c r="L47" s="134"/>
      <c r="M47" s="236"/>
      <c r="N47" s="90">
        <f>IF(H47=0,"",H47/G46)</f>
        <v>1</v>
      </c>
      <c r="O47" s="91">
        <v>16</v>
      </c>
      <c r="P47" s="241">
        <f t="shared" si="2"/>
        <v>0.94117647058823528</v>
      </c>
      <c r="Q47" s="241">
        <f t="shared" si="3"/>
        <v>5.8823529411764719E-2</v>
      </c>
    </row>
    <row r="48" spans="1:18" ht="15.75" customHeight="1" x14ac:dyDescent="0.25">
      <c r="A48" s="79">
        <v>1402</v>
      </c>
      <c r="B48" s="80"/>
      <c r="C48" s="80"/>
      <c r="D48" s="80"/>
      <c r="E48" s="80"/>
      <c r="F48" s="80"/>
      <c r="G48" s="80"/>
      <c r="H48" s="80"/>
      <c r="I48" s="80">
        <v>15</v>
      </c>
      <c r="J48" s="116">
        <v>7</v>
      </c>
      <c r="K48" s="235"/>
      <c r="L48" s="134"/>
      <c r="M48" s="236"/>
      <c r="N48" s="90">
        <f>IF(I48=0,"",I48/H47)</f>
        <v>0.9375</v>
      </c>
      <c r="O48" s="91">
        <v>16</v>
      </c>
      <c r="P48" s="241">
        <f t="shared" si="2"/>
        <v>1</v>
      </c>
      <c r="Q48" s="241">
        <f t="shared" si="3"/>
        <v>0</v>
      </c>
    </row>
    <row r="49" spans="1:18" ht="15.75" customHeight="1" x14ac:dyDescent="0.25">
      <c r="A49" s="79">
        <v>1501</v>
      </c>
      <c r="B49" s="80"/>
      <c r="C49" s="80"/>
      <c r="D49" s="80"/>
      <c r="E49" s="80"/>
      <c r="F49" s="80"/>
      <c r="G49" s="80"/>
      <c r="H49" s="80"/>
      <c r="I49" s="80">
        <v>5</v>
      </c>
      <c r="J49" s="116">
        <v>3</v>
      </c>
      <c r="K49" s="235"/>
      <c r="L49" s="134"/>
      <c r="M49" s="134"/>
      <c r="N49" s="259"/>
      <c r="O49" s="91">
        <v>5</v>
      </c>
      <c r="P49" s="245"/>
      <c r="Q49" s="264"/>
    </row>
    <row r="50" spans="1:18" ht="15.75" customHeight="1" x14ac:dyDescent="0.25">
      <c r="A50" s="79">
        <v>1502</v>
      </c>
      <c r="B50" s="80"/>
      <c r="C50" s="80"/>
      <c r="D50" s="80"/>
      <c r="E50" s="80"/>
      <c r="F50" s="80"/>
      <c r="G50" s="80"/>
      <c r="H50" s="80"/>
      <c r="I50" s="80">
        <v>2</v>
      </c>
      <c r="J50" s="116">
        <v>1</v>
      </c>
      <c r="K50" s="235"/>
      <c r="L50" s="134"/>
      <c r="M50" s="237"/>
      <c r="N50" s="193"/>
      <c r="O50" s="91">
        <v>3</v>
      </c>
      <c r="P50" s="193"/>
      <c r="Q50" s="236"/>
    </row>
    <row r="51" spans="1:18" ht="15.75" customHeight="1" x14ac:dyDescent="0.25">
      <c r="A51" s="79">
        <v>1601</v>
      </c>
      <c r="B51" s="80"/>
      <c r="C51" s="80"/>
      <c r="D51" s="80"/>
      <c r="E51" s="80"/>
      <c r="F51" s="80"/>
      <c r="G51" s="80"/>
      <c r="H51" s="80"/>
      <c r="I51" s="80">
        <v>0</v>
      </c>
      <c r="J51" s="116">
        <v>2</v>
      </c>
      <c r="K51" s="235"/>
      <c r="L51" s="134"/>
      <c r="M51" s="237"/>
      <c r="N51" s="246"/>
      <c r="O51" s="96">
        <v>2</v>
      </c>
      <c r="P51" s="247"/>
      <c r="Q51" s="246"/>
    </row>
    <row r="52" spans="1:18" ht="15.75" customHeight="1" x14ac:dyDescent="0.25">
      <c r="A52" s="79">
        <v>1602</v>
      </c>
      <c r="B52" s="80"/>
      <c r="C52" s="80"/>
      <c r="D52" s="80"/>
      <c r="E52" s="80"/>
      <c r="F52" s="80"/>
      <c r="G52" s="80"/>
      <c r="H52" s="80"/>
      <c r="I52" s="80"/>
      <c r="J52" s="116"/>
      <c r="K52" s="235"/>
      <c r="L52" s="134"/>
      <c r="M52" s="237"/>
      <c r="N52" s="246"/>
      <c r="O52" s="96"/>
      <c r="P52" s="247"/>
      <c r="Q52" s="246"/>
    </row>
    <row r="53" spans="1:18" ht="15.75" customHeight="1" x14ac:dyDescent="0.25">
      <c r="A53" s="79">
        <v>1701</v>
      </c>
      <c r="B53" s="80"/>
      <c r="C53" s="80"/>
      <c r="D53" s="80"/>
      <c r="E53" s="80"/>
      <c r="F53" s="80"/>
      <c r="G53" s="80"/>
      <c r="H53" s="80"/>
      <c r="I53" s="80"/>
      <c r="J53" s="116"/>
      <c r="K53" s="235"/>
      <c r="L53" s="134"/>
      <c r="M53" s="237"/>
      <c r="N53" s="246"/>
      <c r="O53" s="96"/>
      <c r="P53" s="247"/>
      <c r="Q53" s="246"/>
    </row>
    <row r="54" spans="1:18" ht="15.75" customHeight="1" x14ac:dyDescent="0.25">
      <c r="A54" s="79">
        <v>1702</v>
      </c>
      <c r="B54" s="80"/>
      <c r="C54" s="80"/>
      <c r="D54" s="80"/>
      <c r="E54" s="80"/>
      <c r="F54" s="80"/>
      <c r="G54" s="80"/>
      <c r="H54" s="80"/>
      <c r="I54" s="80"/>
      <c r="J54" s="116"/>
      <c r="K54" s="235"/>
      <c r="L54" s="134"/>
      <c r="M54" s="237"/>
      <c r="N54" s="134"/>
      <c r="O54" s="237"/>
      <c r="P54" s="256"/>
      <c r="Q54" s="246"/>
    </row>
    <row r="55" spans="1:18" ht="15.75" customHeight="1" x14ac:dyDescent="0.25">
      <c r="A55" s="79">
        <v>1801</v>
      </c>
      <c r="B55" s="80"/>
      <c r="C55" s="80"/>
      <c r="D55" s="80"/>
      <c r="E55" s="80"/>
      <c r="F55" s="80"/>
      <c r="G55" s="80"/>
      <c r="H55" s="80"/>
      <c r="I55" s="80"/>
      <c r="J55" s="116"/>
      <c r="K55" s="235"/>
      <c r="L55" s="134"/>
      <c r="M55" s="237"/>
      <c r="N55" s="228" t="s">
        <v>80</v>
      </c>
      <c r="O55" s="102">
        <v>14</v>
      </c>
      <c r="P55" s="103">
        <f>J58</f>
        <v>13</v>
      </c>
      <c r="Q55" s="230" t="s">
        <v>10</v>
      </c>
    </row>
    <row r="56" spans="1:18" ht="15.75" customHeight="1" x14ac:dyDescent="0.25">
      <c r="A56" s="79">
        <v>1802</v>
      </c>
      <c r="B56" s="80"/>
      <c r="C56" s="80"/>
      <c r="D56" s="80"/>
      <c r="E56" s="80"/>
      <c r="F56" s="80"/>
      <c r="G56" s="80"/>
      <c r="H56" s="80"/>
      <c r="I56" s="80"/>
      <c r="J56" s="116"/>
      <c r="K56" s="235"/>
      <c r="L56" s="134"/>
      <c r="M56" s="237"/>
      <c r="N56" s="229" t="s">
        <v>81</v>
      </c>
      <c r="O56" s="104">
        <f>IF(O55/B41=0,"",O55/B41)</f>
        <v>0.63636363636363635</v>
      </c>
      <c r="P56" s="105">
        <f>IF(O55/P55=0,"",O55/P55)</f>
        <v>1.0769230769230769</v>
      </c>
      <c r="Q56" s="231" t="s">
        <v>82</v>
      </c>
    </row>
    <row r="57" spans="1:18" ht="15.75" customHeight="1" x14ac:dyDescent="0.25">
      <c r="A57" s="79">
        <v>1901</v>
      </c>
      <c r="B57" s="80"/>
      <c r="C57" s="80"/>
      <c r="D57" s="80"/>
      <c r="E57" s="80"/>
      <c r="F57" s="80"/>
      <c r="G57" s="80"/>
      <c r="H57" s="80"/>
      <c r="I57" s="80"/>
      <c r="J57" s="116"/>
      <c r="K57" s="238"/>
      <c r="L57" s="239"/>
      <c r="M57" s="240"/>
      <c r="N57" s="109"/>
      <c r="O57" s="110"/>
      <c r="P57" s="110"/>
      <c r="Q57" s="111"/>
    </row>
    <row r="58" spans="1:18" ht="18" x14ac:dyDescent="0.25">
      <c r="A58" s="33"/>
      <c r="B58" s="327" t="s">
        <v>108</v>
      </c>
      <c r="C58" s="327"/>
      <c r="D58" s="327"/>
      <c r="E58" s="327"/>
      <c r="F58" s="327"/>
      <c r="G58" s="327"/>
      <c r="H58" s="327"/>
      <c r="I58" s="327"/>
      <c r="J58" s="112">
        <f>SUM(J41:J54)</f>
        <v>13</v>
      </c>
      <c r="K58" s="113">
        <f>IF(J48=0,"",J48/B41)</f>
        <v>0.31818181818181818</v>
      </c>
      <c r="L58" s="113">
        <f>IF(J58=0,"",J58/B41)</f>
        <v>0.59090909090909094</v>
      </c>
      <c r="M58" s="113">
        <f>IF(J49=0,"",L58-K58)</f>
        <v>0.27272727272727276</v>
      </c>
      <c r="N58" s="5"/>
      <c r="O58" s="25"/>
      <c r="P58" s="24"/>
      <c r="Q58" s="5"/>
    </row>
    <row r="59" spans="1:18" ht="12.75" customHeight="1" x14ac:dyDescent="0.2"/>
    <row r="60" spans="1:18" ht="12.75" customHeight="1" x14ac:dyDescent="0.2"/>
    <row r="61" spans="1:18" ht="26.25" x14ac:dyDescent="0.4">
      <c r="A61" s="77"/>
      <c r="B61" s="318" t="s">
        <v>96</v>
      </c>
      <c r="C61" s="318"/>
      <c r="D61" s="318"/>
      <c r="E61" s="318"/>
      <c r="F61" s="318"/>
      <c r="G61" s="318"/>
      <c r="H61" s="318"/>
      <c r="I61" s="318"/>
      <c r="J61" s="201" t="s">
        <v>75</v>
      </c>
      <c r="L61" s="5"/>
      <c r="M61" s="5"/>
      <c r="N61" s="25"/>
      <c r="O61" s="5"/>
      <c r="P61" s="25"/>
      <c r="Q61" s="25"/>
      <c r="R61" s="25"/>
    </row>
    <row r="62" spans="1:18" ht="20.25" x14ac:dyDescent="0.2">
      <c r="A62" s="330" t="s">
        <v>9</v>
      </c>
      <c r="B62" s="311" t="s">
        <v>97</v>
      </c>
      <c r="C62" s="312"/>
      <c r="D62" s="312"/>
      <c r="E62" s="312"/>
      <c r="F62" s="312"/>
      <c r="G62" s="312"/>
      <c r="H62" s="312"/>
      <c r="I62" s="312"/>
      <c r="J62" s="314" t="s">
        <v>10</v>
      </c>
      <c r="K62" s="307" t="s">
        <v>2</v>
      </c>
      <c r="L62" s="307" t="s">
        <v>3</v>
      </c>
      <c r="M62" s="316" t="s">
        <v>4</v>
      </c>
      <c r="N62" s="307" t="s">
        <v>5</v>
      </c>
      <c r="O62" s="317" t="s">
        <v>6</v>
      </c>
      <c r="P62" s="317" t="s">
        <v>7</v>
      </c>
      <c r="Q62" s="307" t="s">
        <v>8</v>
      </c>
    </row>
    <row r="63" spans="1:18" ht="15.75" x14ac:dyDescent="0.25">
      <c r="A63" s="308"/>
      <c r="B63" s="79" t="s">
        <v>98</v>
      </c>
      <c r="C63" s="79" t="s">
        <v>99</v>
      </c>
      <c r="D63" s="79" t="s">
        <v>100</v>
      </c>
      <c r="E63" s="79" t="s">
        <v>101</v>
      </c>
      <c r="F63" s="79" t="s">
        <v>102</v>
      </c>
      <c r="G63" s="79" t="s">
        <v>103</v>
      </c>
      <c r="H63" s="79" t="s">
        <v>104</v>
      </c>
      <c r="I63" s="79" t="s">
        <v>105</v>
      </c>
      <c r="J63" s="315"/>
      <c r="K63" s="308"/>
      <c r="L63" s="308"/>
      <c r="M63" s="308"/>
      <c r="N63" s="308"/>
      <c r="O63" s="308"/>
      <c r="P63" s="308"/>
      <c r="Q63" s="308"/>
    </row>
    <row r="64" spans="1:18" ht="15.75" customHeight="1" x14ac:dyDescent="0.25">
      <c r="A64" s="79">
        <v>1201</v>
      </c>
      <c r="B64" s="80">
        <v>31</v>
      </c>
      <c r="C64" s="80"/>
      <c r="D64" s="80"/>
      <c r="E64" s="80"/>
      <c r="F64" s="80"/>
      <c r="G64" s="80"/>
      <c r="H64" s="80"/>
      <c r="I64" s="80"/>
      <c r="J64" s="116"/>
      <c r="K64" s="232"/>
      <c r="L64" s="233"/>
      <c r="M64" s="234"/>
      <c r="N64" s="242"/>
      <c r="O64" s="85">
        <f>B64</f>
        <v>31</v>
      </c>
      <c r="P64" s="243"/>
      <c r="Q64" s="242"/>
    </row>
    <row r="65" spans="1:18" ht="15.75" customHeight="1" x14ac:dyDescent="0.25">
      <c r="A65" s="79">
        <v>1202</v>
      </c>
      <c r="B65" s="80"/>
      <c r="C65" s="80">
        <v>22</v>
      </c>
      <c r="D65" s="80"/>
      <c r="E65" s="80"/>
      <c r="F65" s="80"/>
      <c r="G65" s="80"/>
      <c r="H65" s="80"/>
      <c r="I65" s="80"/>
      <c r="J65" s="116"/>
      <c r="K65" s="235"/>
      <c r="L65" s="134"/>
      <c r="M65" s="236"/>
      <c r="N65" s="90">
        <f>IF(C65=0,"",C65/B64)</f>
        <v>0.70967741935483875</v>
      </c>
      <c r="O65" s="91">
        <v>22</v>
      </c>
      <c r="P65" s="241">
        <f t="shared" ref="P65:P71" si="4">IF(O65=0,"",O65/O64)</f>
        <v>0.70967741935483875</v>
      </c>
      <c r="Q65" s="241">
        <f t="shared" ref="Q65:Q71" si="5">IF(O65=0,"",100%-P65)</f>
        <v>0.29032258064516125</v>
      </c>
    </row>
    <row r="66" spans="1:18" ht="15.75" customHeight="1" x14ac:dyDescent="0.25">
      <c r="A66" s="79">
        <v>1301</v>
      </c>
      <c r="B66" s="80"/>
      <c r="C66" s="80"/>
      <c r="D66" s="80">
        <v>12</v>
      </c>
      <c r="E66" s="80"/>
      <c r="F66" s="80"/>
      <c r="G66" s="80"/>
      <c r="H66" s="80"/>
      <c r="I66" s="80"/>
      <c r="J66" s="116"/>
      <c r="K66" s="235"/>
      <c r="L66" s="134"/>
      <c r="M66" s="236"/>
      <c r="N66" s="90">
        <f>IF(D66=0,"",D66/C65)</f>
        <v>0.54545454545454541</v>
      </c>
      <c r="O66" s="91">
        <v>16</v>
      </c>
      <c r="P66" s="241">
        <f t="shared" si="4"/>
        <v>0.72727272727272729</v>
      </c>
      <c r="Q66" s="241">
        <f t="shared" si="5"/>
        <v>0.27272727272727271</v>
      </c>
      <c r="R66" s="11">
        <f>O66/O64</f>
        <v>0.5161290322580645</v>
      </c>
    </row>
    <row r="67" spans="1:18" ht="15.75" customHeight="1" x14ac:dyDescent="0.25">
      <c r="A67" s="79">
        <v>1302</v>
      </c>
      <c r="B67" s="80"/>
      <c r="C67" s="80"/>
      <c r="D67" s="80"/>
      <c r="E67" s="80">
        <v>11</v>
      </c>
      <c r="F67" s="80"/>
      <c r="G67" s="80"/>
      <c r="H67" s="80"/>
      <c r="I67" s="80"/>
      <c r="J67" s="116"/>
      <c r="K67" s="235"/>
      <c r="L67" s="134"/>
      <c r="M67" s="236"/>
      <c r="N67" s="90">
        <f>IF(E67=0,"",E67/D66)</f>
        <v>0.91666666666666663</v>
      </c>
      <c r="O67" s="91">
        <v>16</v>
      </c>
      <c r="P67" s="241">
        <f t="shared" si="4"/>
        <v>1</v>
      </c>
      <c r="Q67" s="241">
        <f t="shared" si="5"/>
        <v>0</v>
      </c>
    </row>
    <row r="68" spans="1:18" ht="15.75" customHeight="1" x14ac:dyDescent="0.25">
      <c r="A68" s="79">
        <v>1401</v>
      </c>
      <c r="B68" s="80"/>
      <c r="C68" s="80"/>
      <c r="D68" s="80"/>
      <c r="E68" s="80"/>
      <c r="F68" s="80">
        <v>11</v>
      </c>
      <c r="G68" s="80"/>
      <c r="H68" s="80"/>
      <c r="I68" s="80"/>
      <c r="J68" s="116"/>
      <c r="K68" s="235"/>
      <c r="L68" s="134"/>
      <c r="M68" s="236"/>
      <c r="N68" s="90">
        <f>IF(F68=0,"",F68/E67)</f>
        <v>1</v>
      </c>
      <c r="O68" s="91">
        <v>15</v>
      </c>
      <c r="P68" s="241">
        <f t="shared" si="4"/>
        <v>0.9375</v>
      </c>
      <c r="Q68" s="241">
        <f t="shared" si="5"/>
        <v>6.25E-2</v>
      </c>
    </row>
    <row r="69" spans="1:18" ht="15.75" customHeight="1" x14ac:dyDescent="0.25">
      <c r="A69" s="79">
        <v>1402</v>
      </c>
      <c r="B69" s="80"/>
      <c r="C69" s="80"/>
      <c r="D69" s="80"/>
      <c r="E69" s="80"/>
      <c r="F69" s="80"/>
      <c r="G69" s="80">
        <v>9</v>
      </c>
      <c r="H69" s="80"/>
      <c r="I69" s="80"/>
      <c r="J69" s="116"/>
      <c r="K69" s="235"/>
      <c r="L69" s="134"/>
      <c r="M69" s="236"/>
      <c r="N69" s="90">
        <f>IF(G69=0,"",G69/F68)</f>
        <v>0.81818181818181823</v>
      </c>
      <c r="O69" s="91">
        <v>15</v>
      </c>
      <c r="P69" s="241">
        <f t="shared" si="4"/>
        <v>1</v>
      </c>
      <c r="Q69" s="241">
        <f t="shared" si="5"/>
        <v>0</v>
      </c>
    </row>
    <row r="70" spans="1:18" ht="15.75" customHeight="1" x14ac:dyDescent="0.25">
      <c r="A70" s="79">
        <v>1501</v>
      </c>
      <c r="B70" s="80"/>
      <c r="C70" s="80"/>
      <c r="D70" s="80"/>
      <c r="E70" s="80"/>
      <c r="F70" s="80"/>
      <c r="G70" s="80"/>
      <c r="H70" s="80">
        <v>9</v>
      </c>
      <c r="I70" s="80"/>
      <c r="J70" s="116"/>
      <c r="K70" s="235"/>
      <c r="L70" s="134"/>
      <c r="M70" s="236"/>
      <c r="N70" s="90">
        <f>IF(H70=0,"",H70/G69)</f>
        <v>1</v>
      </c>
      <c r="O70" s="91">
        <v>15</v>
      </c>
      <c r="P70" s="241">
        <f t="shared" si="4"/>
        <v>1</v>
      </c>
      <c r="Q70" s="241">
        <f t="shared" si="5"/>
        <v>0</v>
      </c>
    </row>
    <row r="71" spans="1:18" ht="15.75" customHeight="1" x14ac:dyDescent="0.25">
      <c r="A71" s="79">
        <v>1502</v>
      </c>
      <c r="B71" s="80"/>
      <c r="C71" s="80"/>
      <c r="D71" s="80"/>
      <c r="E71" s="80"/>
      <c r="F71" s="80"/>
      <c r="G71" s="80"/>
      <c r="H71" s="80"/>
      <c r="I71" s="80">
        <v>9</v>
      </c>
      <c r="J71" s="116">
        <v>3</v>
      </c>
      <c r="K71" s="235"/>
      <c r="L71" s="134"/>
      <c r="M71" s="236"/>
      <c r="N71" s="90">
        <f>IF(I71=0,"",I71/H70)</f>
        <v>1</v>
      </c>
      <c r="O71" s="91">
        <v>14</v>
      </c>
      <c r="P71" s="241">
        <f t="shared" si="4"/>
        <v>0.93333333333333335</v>
      </c>
      <c r="Q71" s="241">
        <f t="shared" si="5"/>
        <v>6.6666666666666652E-2</v>
      </c>
    </row>
    <row r="72" spans="1:18" ht="15.75" customHeight="1" x14ac:dyDescent="0.25">
      <c r="A72" s="79">
        <v>1601</v>
      </c>
      <c r="B72" s="80"/>
      <c r="C72" s="80"/>
      <c r="D72" s="80"/>
      <c r="E72" s="80"/>
      <c r="F72" s="80"/>
      <c r="G72" s="80"/>
      <c r="H72" s="80"/>
      <c r="I72" s="80">
        <v>1</v>
      </c>
      <c r="J72" s="116">
        <v>3</v>
      </c>
      <c r="K72" s="235"/>
      <c r="L72" s="134"/>
      <c r="M72" s="134"/>
      <c r="N72" s="259"/>
      <c r="O72" s="91">
        <v>7</v>
      </c>
      <c r="P72" s="245"/>
      <c r="Q72" s="264"/>
    </row>
    <row r="73" spans="1:18" ht="15.75" customHeight="1" x14ac:dyDescent="0.25">
      <c r="A73" s="79">
        <v>1602</v>
      </c>
      <c r="B73" s="80"/>
      <c r="C73" s="80"/>
      <c r="D73" s="80"/>
      <c r="E73" s="80"/>
      <c r="F73" s="80"/>
      <c r="G73" s="80"/>
      <c r="H73" s="80"/>
      <c r="I73" s="80">
        <v>2</v>
      </c>
      <c r="J73" s="116">
        <v>0</v>
      </c>
      <c r="K73" s="235"/>
      <c r="L73" s="134"/>
      <c r="M73" s="237"/>
      <c r="N73" s="193"/>
      <c r="O73" s="91">
        <v>4</v>
      </c>
      <c r="P73" s="193"/>
      <c r="Q73" s="236"/>
    </row>
    <row r="74" spans="1:18" ht="15.75" customHeight="1" x14ac:dyDescent="0.25">
      <c r="A74" s="79">
        <v>1701</v>
      </c>
      <c r="B74" s="80"/>
      <c r="C74" s="80"/>
      <c r="D74" s="80"/>
      <c r="E74" s="80"/>
      <c r="F74" s="80"/>
      <c r="G74" s="80"/>
      <c r="H74" s="80"/>
      <c r="I74" s="80">
        <v>0</v>
      </c>
      <c r="J74" s="116"/>
      <c r="K74" s="235"/>
      <c r="L74" s="134"/>
      <c r="M74" s="237"/>
      <c r="N74" s="246"/>
      <c r="O74" s="96">
        <v>2</v>
      </c>
      <c r="P74" s="247"/>
      <c r="Q74" s="246"/>
    </row>
    <row r="75" spans="1:18" ht="15.75" customHeight="1" x14ac:dyDescent="0.25">
      <c r="A75" s="79">
        <v>1702</v>
      </c>
      <c r="B75" s="80"/>
      <c r="C75" s="80"/>
      <c r="D75" s="80"/>
      <c r="E75" s="80"/>
      <c r="F75" s="80"/>
      <c r="G75" s="80"/>
      <c r="H75" s="80"/>
      <c r="I75" s="80">
        <v>0</v>
      </c>
      <c r="J75" s="116"/>
      <c r="K75" s="235"/>
      <c r="L75" s="134"/>
      <c r="M75" s="237"/>
      <c r="N75" s="246"/>
      <c r="O75" s="96">
        <v>1</v>
      </c>
      <c r="P75" s="247"/>
      <c r="Q75" s="246"/>
    </row>
    <row r="76" spans="1:18" ht="15.75" customHeight="1" x14ac:dyDescent="0.25">
      <c r="A76" s="79">
        <v>1801</v>
      </c>
      <c r="B76" s="80"/>
      <c r="C76" s="80"/>
      <c r="D76" s="80"/>
      <c r="E76" s="80"/>
      <c r="F76" s="80"/>
      <c r="G76" s="80"/>
      <c r="H76" s="80"/>
      <c r="I76" s="80"/>
      <c r="J76" s="116"/>
      <c r="K76" s="235"/>
      <c r="L76" s="134"/>
      <c r="M76" s="237"/>
      <c r="N76" s="246"/>
      <c r="O76" s="96"/>
      <c r="P76" s="247"/>
      <c r="Q76" s="246"/>
    </row>
    <row r="77" spans="1:18" ht="15.75" customHeight="1" x14ac:dyDescent="0.25">
      <c r="A77" s="79">
        <v>1802</v>
      </c>
      <c r="B77" s="80"/>
      <c r="C77" s="80"/>
      <c r="D77" s="80"/>
      <c r="E77" s="80"/>
      <c r="F77" s="80"/>
      <c r="G77" s="80"/>
      <c r="H77" s="80"/>
      <c r="I77" s="80"/>
      <c r="J77" s="116"/>
      <c r="K77" s="235"/>
      <c r="L77" s="134"/>
      <c r="M77" s="237"/>
      <c r="N77" s="134"/>
      <c r="O77" s="237"/>
      <c r="P77" s="256"/>
      <c r="Q77" s="246"/>
    </row>
    <row r="78" spans="1:18" ht="15.75" customHeight="1" x14ac:dyDescent="0.25">
      <c r="A78" s="79">
        <v>1901</v>
      </c>
      <c r="B78" s="80"/>
      <c r="C78" s="80"/>
      <c r="D78" s="80"/>
      <c r="E78" s="80"/>
      <c r="F78" s="80"/>
      <c r="G78" s="80"/>
      <c r="H78" s="80"/>
      <c r="I78" s="80"/>
      <c r="J78" s="116"/>
      <c r="K78" s="235"/>
      <c r="L78" s="134"/>
      <c r="M78" s="237"/>
      <c r="N78" s="228" t="s">
        <v>80</v>
      </c>
      <c r="O78" s="102">
        <v>8</v>
      </c>
      <c r="P78" s="103">
        <f>IF(SUM(J66:J73)=0,"",SUM(J66:J73))</f>
        <v>6</v>
      </c>
      <c r="Q78" s="230" t="s">
        <v>10</v>
      </c>
    </row>
    <row r="79" spans="1:18" ht="15.75" customHeight="1" x14ac:dyDescent="0.25">
      <c r="A79" s="79">
        <v>1902</v>
      </c>
      <c r="B79" s="80"/>
      <c r="C79" s="80"/>
      <c r="D79" s="80"/>
      <c r="E79" s="80"/>
      <c r="F79" s="80"/>
      <c r="G79" s="80"/>
      <c r="H79" s="80"/>
      <c r="I79" s="80"/>
      <c r="J79" s="116"/>
      <c r="K79" s="235"/>
      <c r="L79" s="134"/>
      <c r="M79" s="237"/>
      <c r="N79" s="229" t="s">
        <v>81</v>
      </c>
      <c r="O79" s="104">
        <f>IF(O78/B64=0,"",O78/B64)</f>
        <v>0.25806451612903225</v>
      </c>
      <c r="P79" s="105">
        <f>IF(O78/P78=0,"",O78/P78)</f>
        <v>1.3333333333333333</v>
      </c>
      <c r="Q79" s="231" t="s">
        <v>82</v>
      </c>
    </row>
    <row r="80" spans="1:18" ht="15.75" customHeight="1" x14ac:dyDescent="0.25">
      <c r="A80" s="79">
        <v>2001</v>
      </c>
      <c r="B80" s="80"/>
      <c r="C80" s="80"/>
      <c r="D80" s="80"/>
      <c r="E80" s="80"/>
      <c r="F80" s="80"/>
      <c r="G80" s="80"/>
      <c r="H80" s="80"/>
      <c r="I80" s="80"/>
      <c r="J80" s="116"/>
      <c r="K80" s="238"/>
      <c r="L80" s="239"/>
      <c r="M80" s="240"/>
      <c r="N80" s="109"/>
      <c r="O80" s="110"/>
      <c r="P80" s="110"/>
      <c r="Q80" s="111"/>
    </row>
    <row r="81" spans="1:18" ht="18" x14ac:dyDescent="0.25">
      <c r="A81" s="33"/>
      <c r="B81" s="327" t="s">
        <v>108</v>
      </c>
      <c r="C81" s="327"/>
      <c r="D81" s="327"/>
      <c r="E81" s="327"/>
      <c r="F81" s="327"/>
      <c r="G81" s="327"/>
      <c r="H81" s="327"/>
      <c r="I81" s="327"/>
      <c r="J81" s="112">
        <f>SUM(J64:J77)</f>
        <v>6</v>
      </c>
      <c r="K81" s="113">
        <f>IF(J72=0,"",J72/B64)</f>
        <v>9.6774193548387094E-2</v>
      </c>
      <c r="L81" s="113">
        <f>IF(J81=0,"",J81/B64)</f>
        <v>0.19354838709677419</v>
      </c>
      <c r="M81" s="113">
        <f>IF(J72=0,"",L81-K81)</f>
        <v>9.6774193548387094E-2</v>
      </c>
      <c r="N81" s="5"/>
      <c r="O81" s="25"/>
      <c r="P81" s="24"/>
      <c r="Q81" s="5"/>
    </row>
    <row r="82" spans="1:18" ht="12.75" customHeight="1" x14ac:dyDescent="0.2"/>
    <row r="83" spans="1:18" ht="12.75" customHeight="1" x14ac:dyDescent="0.2"/>
    <row r="84" spans="1:18" ht="26.25" x14ac:dyDescent="0.4">
      <c r="A84" s="77"/>
      <c r="B84" s="318" t="s">
        <v>96</v>
      </c>
      <c r="C84" s="318"/>
      <c r="D84" s="318"/>
      <c r="E84" s="318"/>
      <c r="F84" s="318"/>
      <c r="G84" s="318"/>
      <c r="H84" s="318"/>
      <c r="I84" s="318"/>
      <c r="J84" s="201" t="s">
        <v>83</v>
      </c>
      <c r="L84" s="5"/>
      <c r="M84" s="5"/>
      <c r="N84" s="25"/>
      <c r="O84" s="5"/>
      <c r="P84" s="25"/>
      <c r="Q84" s="25"/>
      <c r="R84" s="25"/>
    </row>
    <row r="85" spans="1:18" ht="20.25" x14ac:dyDescent="0.2">
      <c r="A85" s="330" t="s">
        <v>9</v>
      </c>
      <c r="B85" s="311" t="s">
        <v>97</v>
      </c>
      <c r="C85" s="312"/>
      <c r="D85" s="312"/>
      <c r="E85" s="312"/>
      <c r="F85" s="312"/>
      <c r="G85" s="312"/>
      <c r="H85" s="312"/>
      <c r="I85" s="312"/>
      <c r="J85" s="314" t="s">
        <v>10</v>
      </c>
      <c r="K85" s="307" t="s">
        <v>2</v>
      </c>
      <c r="L85" s="307" t="s">
        <v>3</v>
      </c>
      <c r="M85" s="316" t="s">
        <v>4</v>
      </c>
      <c r="N85" s="307" t="s">
        <v>5</v>
      </c>
      <c r="O85" s="317" t="s">
        <v>6</v>
      </c>
      <c r="P85" s="317" t="s">
        <v>7</v>
      </c>
      <c r="Q85" s="307" t="s">
        <v>8</v>
      </c>
    </row>
    <row r="86" spans="1:18" ht="15.75" x14ac:dyDescent="0.25">
      <c r="A86" s="308"/>
      <c r="B86" s="79" t="s">
        <v>98</v>
      </c>
      <c r="C86" s="79" t="s">
        <v>99</v>
      </c>
      <c r="D86" s="79" t="s">
        <v>100</v>
      </c>
      <c r="E86" s="79" t="s">
        <v>101</v>
      </c>
      <c r="F86" s="79" t="s">
        <v>102</v>
      </c>
      <c r="G86" s="79" t="s">
        <v>103</v>
      </c>
      <c r="H86" s="79" t="s">
        <v>104</v>
      </c>
      <c r="I86" s="79" t="s">
        <v>105</v>
      </c>
      <c r="J86" s="315"/>
      <c r="K86" s="308"/>
      <c r="L86" s="308"/>
      <c r="M86" s="308"/>
      <c r="N86" s="308"/>
      <c r="O86" s="308"/>
      <c r="P86" s="308"/>
      <c r="Q86" s="308"/>
    </row>
    <row r="87" spans="1:18" ht="15.75" customHeight="1" x14ac:dyDescent="0.25">
      <c r="A87" s="79">
        <v>1301</v>
      </c>
      <c r="B87" s="80">
        <v>17</v>
      </c>
      <c r="C87" s="80"/>
      <c r="D87" s="80"/>
      <c r="E87" s="80"/>
      <c r="F87" s="80"/>
      <c r="G87" s="80"/>
      <c r="H87" s="80"/>
      <c r="I87" s="80"/>
      <c r="J87" s="116"/>
      <c r="K87" s="232"/>
      <c r="L87" s="233"/>
      <c r="M87" s="234"/>
      <c r="N87" s="242"/>
      <c r="O87" s="85">
        <f>B87</f>
        <v>17</v>
      </c>
      <c r="P87" s="243"/>
      <c r="Q87" s="242"/>
    </row>
    <row r="88" spans="1:18" ht="15.75" customHeight="1" x14ac:dyDescent="0.25">
      <c r="A88" s="79">
        <v>1302</v>
      </c>
      <c r="B88" s="80"/>
      <c r="C88" s="80">
        <v>10</v>
      </c>
      <c r="D88" s="80"/>
      <c r="E88" s="80"/>
      <c r="F88" s="80"/>
      <c r="G88" s="80"/>
      <c r="H88" s="80"/>
      <c r="I88" s="80"/>
      <c r="J88" s="116"/>
      <c r="K88" s="235"/>
      <c r="L88" s="134"/>
      <c r="M88" s="236"/>
      <c r="N88" s="90">
        <f>IF(C88=0,"",C88/B87)</f>
        <v>0.58823529411764708</v>
      </c>
      <c r="O88" s="91">
        <v>10</v>
      </c>
      <c r="P88" s="241">
        <f t="shared" ref="P88:P93" si="6">IF(O88=0,"",O88/O87)</f>
        <v>0.58823529411764708</v>
      </c>
      <c r="Q88" s="241">
        <f t="shared" ref="Q88:Q93" si="7">IF(O88=0,"",100%-P88)</f>
        <v>0.41176470588235292</v>
      </c>
    </row>
    <row r="89" spans="1:18" ht="15.75" customHeight="1" x14ac:dyDescent="0.25">
      <c r="A89" s="79">
        <v>1401</v>
      </c>
      <c r="B89" s="80"/>
      <c r="C89" s="80"/>
      <c r="D89" s="80">
        <v>10</v>
      </c>
      <c r="E89" s="80"/>
      <c r="F89" s="80"/>
      <c r="G89" s="80"/>
      <c r="H89" s="80"/>
      <c r="I89" s="80"/>
      <c r="J89" s="116"/>
      <c r="K89" s="235"/>
      <c r="L89" s="134"/>
      <c r="M89" s="236"/>
      <c r="N89" s="90">
        <f>IF(D89=0,"",D89/C88)</f>
        <v>1</v>
      </c>
      <c r="O89" s="91">
        <v>10</v>
      </c>
      <c r="P89" s="241">
        <f t="shared" si="6"/>
        <v>1</v>
      </c>
      <c r="Q89" s="241">
        <f t="shared" si="7"/>
        <v>0</v>
      </c>
      <c r="R89" s="11">
        <f>O89/O87</f>
        <v>0.58823529411764708</v>
      </c>
    </row>
    <row r="90" spans="1:18" ht="15.75" customHeight="1" x14ac:dyDescent="0.25">
      <c r="A90" s="79">
        <v>1402</v>
      </c>
      <c r="B90" s="80"/>
      <c r="C90" s="80"/>
      <c r="D90" s="80"/>
      <c r="E90" s="80">
        <v>10</v>
      </c>
      <c r="F90" s="80"/>
      <c r="G90" s="80"/>
      <c r="H90" s="80"/>
      <c r="I90" s="80"/>
      <c r="J90" s="116"/>
      <c r="K90" s="235"/>
      <c r="L90" s="134"/>
      <c r="M90" s="236"/>
      <c r="N90" s="90">
        <f>IF(E90=0,"",E90/D89)</f>
        <v>1</v>
      </c>
      <c r="O90" s="91">
        <v>10</v>
      </c>
      <c r="P90" s="241">
        <f t="shared" si="6"/>
        <v>1</v>
      </c>
      <c r="Q90" s="241">
        <f t="shared" si="7"/>
        <v>0</v>
      </c>
    </row>
    <row r="91" spans="1:18" ht="15.75" customHeight="1" x14ac:dyDescent="0.25">
      <c r="A91" s="79">
        <v>1501</v>
      </c>
      <c r="B91" s="80"/>
      <c r="C91" s="80"/>
      <c r="D91" s="80"/>
      <c r="E91" s="80"/>
      <c r="F91" s="80">
        <v>6</v>
      </c>
      <c r="G91" s="80"/>
      <c r="H91" s="80"/>
      <c r="I91" s="80"/>
      <c r="J91" s="116"/>
      <c r="K91" s="235"/>
      <c r="L91" s="134"/>
      <c r="M91" s="236"/>
      <c r="N91" s="90">
        <f>IF(F91=0,"",F91/E90)</f>
        <v>0.6</v>
      </c>
      <c r="O91" s="91">
        <v>8</v>
      </c>
      <c r="P91" s="241">
        <f t="shared" si="6"/>
        <v>0.8</v>
      </c>
      <c r="Q91" s="241">
        <f t="shared" si="7"/>
        <v>0.19999999999999996</v>
      </c>
    </row>
    <row r="92" spans="1:18" ht="15.75" customHeight="1" x14ac:dyDescent="0.25">
      <c r="A92" s="79">
        <v>1502</v>
      </c>
      <c r="B92" s="80"/>
      <c r="C92" s="80"/>
      <c r="D92" s="80"/>
      <c r="E92" s="80"/>
      <c r="F92" s="80"/>
      <c r="G92" s="80">
        <v>6</v>
      </c>
      <c r="H92" s="80"/>
      <c r="I92" s="80"/>
      <c r="J92" s="116"/>
      <c r="K92" s="235"/>
      <c r="L92" s="134"/>
      <c r="M92" s="236"/>
      <c r="N92" s="90">
        <f>IF(G92=0,"",G92/F91)</f>
        <v>1</v>
      </c>
      <c r="O92" s="91">
        <v>8</v>
      </c>
      <c r="P92" s="241">
        <f t="shared" si="6"/>
        <v>1</v>
      </c>
      <c r="Q92" s="241">
        <f t="shared" si="7"/>
        <v>0</v>
      </c>
    </row>
    <row r="93" spans="1:18" ht="15.75" customHeight="1" x14ac:dyDescent="0.25">
      <c r="A93" s="79">
        <v>1601</v>
      </c>
      <c r="B93" s="80"/>
      <c r="C93" s="80"/>
      <c r="D93" s="80"/>
      <c r="E93" s="80"/>
      <c r="F93" s="80"/>
      <c r="G93" s="80"/>
      <c r="H93" s="80">
        <v>1</v>
      </c>
      <c r="I93" s="80"/>
      <c r="J93" s="116"/>
      <c r="K93" s="235"/>
      <c r="L93" s="134"/>
      <c r="M93" s="236"/>
      <c r="N93" s="90">
        <f>IF(H93=0,"",H93/G92)</f>
        <v>0.16666666666666666</v>
      </c>
      <c r="O93" s="91">
        <v>6</v>
      </c>
      <c r="P93" s="241">
        <f t="shared" si="6"/>
        <v>0.75</v>
      </c>
      <c r="Q93" s="241">
        <f t="shared" si="7"/>
        <v>0.25</v>
      </c>
    </row>
    <row r="94" spans="1:18" ht="15.75" customHeight="1" x14ac:dyDescent="0.25">
      <c r="A94" s="79">
        <v>1602</v>
      </c>
      <c r="B94" s="80"/>
      <c r="C94" s="80"/>
      <c r="D94" s="80"/>
      <c r="E94" s="80"/>
      <c r="F94" s="80"/>
      <c r="G94" s="80"/>
      <c r="H94" s="80"/>
      <c r="I94" s="80">
        <v>0</v>
      </c>
      <c r="J94" s="116"/>
      <c r="K94" s="235"/>
      <c r="L94" s="134"/>
      <c r="M94" s="236"/>
      <c r="N94" s="90">
        <v>0</v>
      </c>
      <c r="O94" s="91">
        <v>6</v>
      </c>
      <c r="P94" s="241">
        <f t="shared" ref="P94" si="8">IF(O94=0,"",O94/O93)</f>
        <v>1</v>
      </c>
      <c r="Q94" s="241">
        <f t="shared" ref="Q94" si="9">IF(O94=0,"",100%-P94)</f>
        <v>0</v>
      </c>
    </row>
    <row r="95" spans="1:18" ht="15.75" customHeight="1" x14ac:dyDescent="0.25">
      <c r="A95" s="79">
        <v>1701</v>
      </c>
      <c r="B95" s="80"/>
      <c r="C95" s="80"/>
      <c r="D95" s="80"/>
      <c r="E95" s="80"/>
      <c r="F95" s="80"/>
      <c r="G95" s="80"/>
      <c r="H95" s="80"/>
      <c r="I95" s="80">
        <v>0</v>
      </c>
      <c r="J95" s="116">
        <v>1</v>
      </c>
      <c r="K95" s="235"/>
      <c r="L95" s="134"/>
      <c r="M95" s="134"/>
      <c r="N95" s="259"/>
      <c r="O95" s="91">
        <v>3</v>
      </c>
      <c r="P95" s="245"/>
      <c r="Q95" s="264"/>
    </row>
    <row r="96" spans="1:18" ht="15.75" customHeight="1" x14ac:dyDescent="0.25">
      <c r="A96" s="79">
        <v>1702</v>
      </c>
      <c r="B96" s="80"/>
      <c r="C96" s="80"/>
      <c r="D96" s="80"/>
      <c r="E96" s="80"/>
      <c r="F96" s="80"/>
      <c r="G96" s="80"/>
      <c r="H96" s="80"/>
      <c r="I96" s="80">
        <v>0</v>
      </c>
      <c r="J96" s="116"/>
      <c r="K96" s="235"/>
      <c r="L96" s="134"/>
      <c r="M96" s="237"/>
      <c r="N96" s="193"/>
      <c r="O96" s="91">
        <v>1</v>
      </c>
      <c r="P96" s="193"/>
      <c r="Q96" s="236"/>
    </row>
    <row r="97" spans="1:20" ht="15.75" customHeight="1" x14ac:dyDescent="0.25">
      <c r="A97" s="79">
        <v>1801</v>
      </c>
      <c r="B97" s="80"/>
      <c r="C97" s="80"/>
      <c r="D97" s="80"/>
      <c r="E97" s="80"/>
      <c r="F97" s="80"/>
      <c r="G97" s="80"/>
      <c r="H97" s="80"/>
      <c r="I97" s="80">
        <v>1</v>
      </c>
      <c r="J97" s="116">
        <v>1</v>
      </c>
      <c r="K97" s="235"/>
      <c r="L97" s="134"/>
      <c r="M97" s="237"/>
      <c r="N97" s="246"/>
      <c r="O97" s="96">
        <v>1</v>
      </c>
      <c r="P97" s="247"/>
      <c r="Q97" s="246"/>
    </row>
    <row r="98" spans="1:20" ht="15.75" customHeight="1" x14ac:dyDescent="0.25">
      <c r="A98" s="79">
        <v>1802</v>
      </c>
      <c r="B98" s="80"/>
      <c r="C98" s="80"/>
      <c r="D98" s="80"/>
      <c r="E98" s="80"/>
      <c r="F98" s="80"/>
      <c r="G98" s="80"/>
      <c r="H98" s="80"/>
      <c r="I98" s="80"/>
      <c r="J98" s="116"/>
      <c r="K98" s="235"/>
      <c r="L98" s="134"/>
      <c r="M98" s="237"/>
      <c r="N98" s="246"/>
      <c r="O98" s="96"/>
      <c r="P98" s="247"/>
      <c r="Q98" s="246"/>
    </row>
    <row r="99" spans="1:20" ht="15.75" customHeight="1" x14ac:dyDescent="0.25">
      <c r="A99" s="79">
        <v>1901</v>
      </c>
      <c r="B99" s="80"/>
      <c r="C99" s="80"/>
      <c r="D99" s="80"/>
      <c r="E99" s="80"/>
      <c r="F99" s="80"/>
      <c r="G99" s="80"/>
      <c r="H99" s="80"/>
      <c r="I99" s="80"/>
      <c r="J99" s="116"/>
      <c r="K99" s="235"/>
      <c r="L99" s="134"/>
      <c r="M99" s="237"/>
      <c r="N99" s="246"/>
      <c r="O99" s="96"/>
      <c r="P99" s="247"/>
      <c r="Q99" s="246"/>
    </row>
    <row r="100" spans="1:20" ht="15.75" customHeight="1" x14ac:dyDescent="0.25">
      <c r="A100" s="79">
        <v>1902</v>
      </c>
      <c r="B100" s="80"/>
      <c r="C100" s="80"/>
      <c r="D100" s="80"/>
      <c r="E100" s="80"/>
      <c r="F100" s="80"/>
      <c r="G100" s="80"/>
      <c r="H100" s="80"/>
      <c r="I100" s="80"/>
      <c r="J100" s="116"/>
      <c r="K100" s="235"/>
      <c r="L100" s="134"/>
      <c r="M100" s="237"/>
      <c r="N100" s="134"/>
      <c r="O100" s="237"/>
      <c r="P100" s="256"/>
      <c r="Q100" s="246"/>
    </row>
    <row r="101" spans="1:20" ht="15.75" customHeight="1" x14ac:dyDescent="0.25">
      <c r="A101" s="79">
        <v>2001</v>
      </c>
      <c r="B101" s="80"/>
      <c r="C101" s="80"/>
      <c r="D101" s="80"/>
      <c r="E101" s="80"/>
      <c r="F101" s="80"/>
      <c r="G101" s="80"/>
      <c r="H101" s="80"/>
      <c r="I101" s="80"/>
      <c r="J101" s="116"/>
      <c r="K101" s="235"/>
      <c r="L101" s="134"/>
      <c r="M101" s="237"/>
      <c r="N101" s="228" t="s">
        <v>80</v>
      </c>
      <c r="O101" s="102">
        <v>5</v>
      </c>
      <c r="P101" s="179">
        <f>IF(SUM(J93:J100)=0,"",SUM(J93:J100))</f>
        <v>2</v>
      </c>
      <c r="Q101" s="230" t="s">
        <v>10</v>
      </c>
    </row>
    <row r="102" spans="1:20" ht="15.75" customHeight="1" x14ac:dyDescent="0.25">
      <c r="A102" s="79">
        <v>2002</v>
      </c>
      <c r="B102" s="80"/>
      <c r="C102" s="80"/>
      <c r="D102" s="80"/>
      <c r="E102" s="80"/>
      <c r="F102" s="80"/>
      <c r="G102" s="80"/>
      <c r="H102" s="80"/>
      <c r="I102" s="80"/>
      <c r="J102" s="116"/>
      <c r="K102" s="235"/>
      <c r="L102" s="134"/>
      <c r="M102" s="237"/>
      <c r="N102" s="229" t="s">
        <v>81</v>
      </c>
      <c r="O102" s="104">
        <f>IF(O101/B87=0,"",O101/B87)</f>
        <v>0.29411764705882354</v>
      </c>
      <c r="P102" s="183">
        <f>IF(O101/P101=0,"",O101/P101)</f>
        <v>2.5</v>
      </c>
      <c r="Q102" s="231" t="s">
        <v>82</v>
      </c>
    </row>
    <row r="103" spans="1:20" ht="15.75" customHeight="1" x14ac:dyDescent="0.25">
      <c r="A103" s="79">
        <v>2101</v>
      </c>
      <c r="B103" s="80"/>
      <c r="C103" s="80"/>
      <c r="D103" s="80"/>
      <c r="E103" s="80"/>
      <c r="F103" s="80"/>
      <c r="G103" s="80"/>
      <c r="H103" s="80"/>
      <c r="I103" s="80"/>
      <c r="J103" s="116"/>
      <c r="K103" s="238"/>
      <c r="L103" s="239"/>
      <c r="M103" s="240"/>
      <c r="N103" s="109"/>
      <c r="O103" s="110"/>
      <c r="P103" s="110"/>
      <c r="Q103" s="111"/>
    </row>
    <row r="104" spans="1:20" ht="18" x14ac:dyDescent="0.25">
      <c r="A104" s="33"/>
      <c r="B104" s="327" t="s">
        <v>108</v>
      </c>
      <c r="C104" s="327"/>
      <c r="D104" s="327"/>
      <c r="E104" s="327"/>
      <c r="F104" s="327"/>
      <c r="G104" s="327"/>
      <c r="H104" s="327"/>
      <c r="I104" s="327"/>
      <c r="J104" s="112">
        <f>SUM(J87:J100)</f>
        <v>2</v>
      </c>
      <c r="K104" s="113" t="str">
        <f>IF(J94=0,"0%",J94/B87)</f>
        <v>0%</v>
      </c>
      <c r="L104" s="113">
        <f>IF(J104=0,"",J104/B87)</f>
        <v>0.11764705882352941</v>
      </c>
      <c r="M104" s="113">
        <f>IF(J95=0,"",L104-K104)</f>
        <v>0.11764705882352941</v>
      </c>
      <c r="N104" s="5"/>
      <c r="O104" s="25"/>
      <c r="P104" s="24"/>
      <c r="Q104" s="5"/>
      <c r="T104" s="5"/>
    </row>
    <row r="105" spans="1:20" ht="12.75" customHeight="1" x14ac:dyDescent="0.2">
      <c r="L105" s="5"/>
    </row>
    <row r="106" spans="1:20" ht="12.75" customHeight="1" x14ac:dyDescent="0.2"/>
    <row r="107" spans="1:20" ht="26.25" x14ac:dyDescent="0.4">
      <c r="A107" s="77"/>
      <c r="B107" s="318" t="s">
        <v>96</v>
      </c>
      <c r="C107" s="318"/>
      <c r="D107" s="318"/>
      <c r="E107" s="318"/>
      <c r="F107" s="318"/>
      <c r="G107" s="318"/>
      <c r="H107" s="318"/>
      <c r="I107" s="318"/>
      <c r="J107" s="201" t="s">
        <v>87</v>
      </c>
      <c r="L107" s="5"/>
      <c r="M107" s="5"/>
      <c r="N107" s="25"/>
      <c r="O107" s="5"/>
      <c r="P107" s="25"/>
      <c r="Q107" s="25"/>
      <c r="R107" s="25"/>
    </row>
    <row r="108" spans="1:20" ht="20.25" x14ac:dyDescent="0.2">
      <c r="A108" s="330" t="s">
        <v>9</v>
      </c>
      <c r="B108" s="311" t="s">
        <v>97</v>
      </c>
      <c r="C108" s="312"/>
      <c r="D108" s="312"/>
      <c r="E108" s="312"/>
      <c r="F108" s="312"/>
      <c r="G108" s="312"/>
      <c r="H108" s="312"/>
      <c r="I108" s="312"/>
      <c r="J108" s="314" t="s">
        <v>10</v>
      </c>
      <c r="K108" s="307" t="s">
        <v>2</v>
      </c>
      <c r="L108" s="307" t="s">
        <v>3</v>
      </c>
      <c r="M108" s="316" t="s">
        <v>4</v>
      </c>
      <c r="N108" s="307" t="s">
        <v>5</v>
      </c>
      <c r="O108" s="317" t="s">
        <v>6</v>
      </c>
      <c r="P108" s="317" t="s">
        <v>7</v>
      </c>
      <c r="Q108" s="307" t="s">
        <v>8</v>
      </c>
    </row>
    <row r="109" spans="1:20" ht="15.75" x14ac:dyDescent="0.25">
      <c r="A109" s="308"/>
      <c r="B109" s="79" t="s">
        <v>98</v>
      </c>
      <c r="C109" s="79" t="s">
        <v>99</v>
      </c>
      <c r="D109" s="79" t="s">
        <v>100</v>
      </c>
      <c r="E109" s="79" t="s">
        <v>101</v>
      </c>
      <c r="F109" s="79" t="s">
        <v>102</v>
      </c>
      <c r="G109" s="79" t="s">
        <v>103</v>
      </c>
      <c r="H109" s="79" t="s">
        <v>104</v>
      </c>
      <c r="I109" s="79" t="s">
        <v>105</v>
      </c>
      <c r="J109" s="315"/>
      <c r="K109" s="308"/>
      <c r="L109" s="308"/>
      <c r="M109" s="308"/>
      <c r="N109" s="308"/>
      <c r="O109" s="308"/>
      <c r="P109" s="308"/>
      <c r="Q109" s="308"/>
    </row>
    <row r="110" spans="1:20" ht="15.75" customHeight="1" x14ac:dyDescent="0.25">
      <c r="A110" s="79" t="s">
        <v>87</v>
      </c>
      <c r="B110" s="80">
        <v>27</v>
      </c>
      <c r="C110" s="80"/>
      <c r="D110" s="80"/>
      <c r="E110" s="80"/>
      <c r="F110" s="80"/>
      <c r="G110" s="80"/>
      <c r="H110" s="80"/>
      <c r="I110" s="80"/>
      <c r="J110" s="116"/>
      <c r="K110" s="232"/>
      <c r="L110" s="233"/>
      <c r="M110" s="234"/>
      <c r="N110" s="242"/>
      <c r="O110" s="85">
        <f>B110</f>
        <v>27</v>
      </c>
      <c r="P110" s="243"/>
      <c r="Q110" s="242"/>
    </row>
    <row r="111" spans="1:20" ht="15.75" customHeight="1" x14ac:dyDescent="0.25">
      <c r="A111" s="79" t="s">
        <v>89</v>
      </c>
      <c r="B111" s="80"/>
      <c r="C111" s="80">
        <v>15</v>
      </c>
      <c r="D111" s="80"/>
      <c r="E111" s="80"/>
      <c r="F111" s="80"/>
      <c r="G111" s="80"/>
      <c r="H111" s="80"/>
      <c r="I111" s="80"/>
      <c r="J111" s="116"/>
      <c r="K111" s="235"/>
      <c r="L111" s="134"/>
      <c r="M111" s="236"/>
      <c r="N111" s="90">
        <f>IF(C111=0,"",C111/B110)</f>
        <v>0.55555555555555558</v>
      </c>
      <c r="O111" s="91">
        <v>17</v>
      </c>
      <c r="P111" s="241">
        <f t="shared" ref="P111:P117" si="10">IF(O111=0,"",O111/O110)</f>
        <v>0.62962962962962965</v>
      </c>
      <c r="Q111" s="241">
        <f t="shared" ref="Q111:Q117" si="11">IF(O111=0,"",100%-P111)</f>
        <v>0.37037037037037035</v>
      </c>
    </row>
    <row r="112" spans="1:20" ht="15.75" customHeight="1" x14ac:dyDescent="0.25">
      <c r="A112" s="79">
        <v>1501</v>
      </c>
      <c r="B112" s="80"/>
      <c r="C112" s="80"/>
      <c r="D112" s="80">
        <v>15</v>
      </c>
      <c r="E112" s="80"/>
      <c r="F112" s="80"/>
      <c r="G112" s="80"/>
      <c r="H112" s="80"/>
      <c r="I112" s="80"/>
      <c r="J112" s="116"/>
      <c r="K112" s="235"/>
      <c r="L112" s="134"/>
      <c r="M112" s="236"/>
      <c r="N112" s="90">
        <f>IF(D112=0,"",D112/C111)</f>
        <v>1</v>
      </c>
      <c r="O112" s="91">
        <v>15</v>
      </c>
      <c r="P112" s="241">
        <f t="shared" si="10"/>
        <v>0.88235294117647056</v>
      </c>
      <c r="Q112" s="241">
        <f t="shared" si="11"/>
        <v>0.11764705882352944</v>
      </c>
      <c r="R112" s="11">
        <f>O112/O110</f>
        <v>0.55555555555555558</v>
      </c>
    </row>
    <row r="113" spans="1:17" ht="15.75" customHeight="1" x14ac:dyDescent="0.25">
      <c r="A113" s="79">
        <v>1502</v>
      </c>
      <c r="B113" s="80"/>
      <c r="C113" s="80"/>
      <c r="D113" s="80"/>
      <c r="E113" s="80">
        <v>11</v>
      </c>
      <c r="F113" s="80"/>
      <c r="G113" s="80"/>
      <c r="H113" s="80"/>
      <c r="I113" s="80"/>
      <c r="J113" s="116"/>
      <c r="K113" s="235"/>
      <c r="L113" s="134"/>
      <c r="M113" s="236"/>
      <c r="N113" s="90">
        <f>IF(E113=0,"",E113/D112)</f>
        <v>0.73333333333333328</v>
      </c>
      <c r="O113" s="91">
        <v>12</v>
      </c>
      <c r="P113" s="241">
        <f t="shared" si="10"/>
        <v>0.8</v>
      </c>
      <c r="Q113" s="241">
        <f t="shared" si="11"/>
        <v>0.19999999999999996</v>
      </c>
    </row>
    <row r="114" spans="1:17" ht="15.75" customHeight="1" x14ac:dyDescent="0.25">
      <c r="A114" s="79">
        <v>1601</v>
      </c>
      <c r="B114" s="80"/>
      <c r="C114" s="80"/>
      <c r="D114" s="80"/>
      <c r="E114" s="80"/>
      <c r="F114" s="80">
        <v>11</v>
      </c>
      <c r="G114" s="80"/>
      <c r="H114" s="80"/>
      <c r="I114" s="80"/>
      <c r="J114" s="116"/>
      <c r="K114" s="235"/>
      <c r="L114" s="134"/>
      <c r="M114" s="236"/>
      <c r="N114" s="90">
        <f>IF(F114=0,"",F114/E113)</f>
        <v>1</v>
      </c>
      <c r="O114" s="91">
        <v>12</v>
      </c>
      <c r="P114" s="241">
        <f t="shared" si="10"/>
        <v>1</v>
      </c>
      <c r="Q114" s="241">
        <f t="shared" si="11"/>
        <v>0</v>
      </c>
    </row>
    <row r="115" spans="1:17" ht="15.75" customHeight="1" x14ac:dyDescent="0.25">
      <c r="A115" s="79">
        <v>1602</v>
      </c>
      <c r="B115" s="80"/>
      <c r="C115" s="80"/>
      <c r="D115" s="80"/>
      <c r="E115" s="80"/>
      <c r="F115" s="80"/>
      <c r="G115" s="80">
        <v>11</v>
      </c>
      <c r="H115" s="80"/>
      <c r="I115" s="80"/>
      <c r="J115" s="116"/>
      <c r="K115" s="235"/>
      <c r="L115" s="134"/>
      <c r="M115" s="236"/>
      <c r="N115" s="90">
        <f>IF(G115=0,"",G115/F114)</f>
        <v>1</v>
      </c>
      <c r="O115" s="91">
        <v>12</v>
      </c>
      <c r="P115" s="241">
        <f t="shared" si="10"/>
        <v>1</v>
      </c>
      <c r="Q115" s="241">
        <f t="shared" si="11"/>
        <v>0</v>
      </c>
    </row>
    <row r="116" spans="1:17" ht="15.75" customHeight="1" x14ac:dyDescent="0.25">
      <c r="A116" s="79">
        <v>1701</v>
      </c>
      <c r="B116" s="80"/>
      <c r="C116" s="80"/>
      <c r="D116" s="80"/>
      <c r="E116" s="80"/>
      <c r="F116" s="80"/>
      <c r="G116" s="80"/>
      <c r="H116" s="80">
        <v>0</v>
      </c>
      <c r="I116" s="80"/>
      <c r="J116" s="116"/>
      <c r="K116" s="235"/>
      <c r="L116" s="134"/>
      <c r="M116" s="236"/>
      <c r="N116" s="90">
        <v>0</v>
      </c>
      <c r="O116" s="91">
        <v>12</v>
      </c>
      <c r="P116" s="241">
        <f t="shared" si="10"/>
        <v>1</v>
      </c>
      <c r="Q116" s="241">
        <f t="shared" si="11"/>
        <v>0</v>
      </c>
    </row>
    <row r="117" spans="1:17" ht="15.75" customHeight="1" x14ac:dyDescent="0.25">
      <c r="A117" s="79">
        <v>1702</v>
      </c>
      <c r="B117" s="80"/>
      <c r="C117" s="80"/>
      <c r="D117" s="80"/>
      <c r="E117" s="80"/>
      <c r="F117" s="80"/>
      <c r="G117" s="80"/>
      <c r="H117" s="80"/>
      <c r="I117" s="80">
        <v>0</v>
      </c>
      <c r="J117" s="116">
        <v>3</v>
      </c>
      <c r="K117" s="235"/>
      <c r="L117" s="134"/>
      <c r="M117" s="236"/>
      <c r="N117" s="90">
        <v>0</v>
      </c>
      <c r="O117" s="91">
        <v>10</v>
      </c>
      <c r="P117" s="241">
        <f t="shared" si="10"/>
        <v>0.83333333333333337</v>
      </c>
      <c r="Q117" s="241">
        <f t="shared" si="11"/>
        <v>0.16666666666666663</v>
      </c>
    </row>
    <row r="118" spans="1:17" ht="15.75" customHeight="1" x14ac:dyDescent="0.25">
      <c r="A118" s="79">
        <v>1801</v>
      </c>
      <c r="B118" s="80"/>
      <c r="C118" s="80"/>
      <c r="D118" s="80"/>
      <c r="E118" s="80"/>
      <c r="F118" s="80"/>
      <c r="G118" s="80"/>
      <c r="H118" s="80"/>
      <c r="I118" s="80">
        <v>4</v>
      </c>
      <c r="J118" s="116">
        <v>4</v>
      </c>
      <c r="K118" s="235"/>
      <c r="L118" s="134"/>
      <c r="M118" s="134"/>
      <c r="N118" s="259"/>
      <c r="O118" s="91">
        <v>4</v>
      </c>
      <c r="P118" s="245"/>
      <c r="Q118" s="264"/>
    </row>
    <row r="119" spans="1:17" ht="15.75" customHeight="1" x14ac:dyDescent="0.25">
      <c r="A119" s="79">
        <v>1802</v>
      </c>
      <c r="B119" s="80"/>
      <c r="C119" s="80"/>
      <c r="D119" s="80"/>
      <c r="E119" s="80"/>
      <c r="F119" s="80"/>
      <c r="G119" s="80"/>
      <c r="H119" s="80"/>
      <c r="I119" s="80">
        <v>1</v>
      </c>
      <c r="J119" s="116"/>
      <c r="K119" s="235"/>
      <c r="L119" s="134"/>
      <c r="M119" s="237"/>
      <c r="N119" s="193"/>
      <c r="O119" s="91">
        <v>3</v>
      </c>
      <c r="P119" s="193"/>
      <c r="Q119" s="236"/>
    </row>
    <row r="120" spans="1:17" ht="15.75" customHeight="1" x14ac:dyDescent="0.25">
      <c r="A120" s="79">
        <v>1901</v>
      </c>
      <c r="B120" s="80"/>
      <c r="C120" s="80"/>
      <c r="D120" s="80"/>
      <c r="E120" s="80"/>
      <c r="F120" s="80"/>
      <c r="G120" s="80"/>
      <c r="H120" s="80"/>
      <c r="I120" s="80">
        <v>3</v>
      </c>
      <c r="J120" s="116">
        <v>3</v>
      </c>
      <c r="K120" s="235"/>
      <c r="L120" s="134"/>
      <c r="M120" s="237"/>
      <c r="N120" s="246"/>
      <c r="O120" s="96">
        <v>3</v>
      </c>
      <c r="P120" s="247"/>
      <c r="Q120" s="246"/>
    </row>
    <row r="121" spans="1:17" ht="15.75" customHeight="1" x14ac:dyDescent="0.25">
      <c r="A121" s="79">
        <v>1902</v>
      </c>
      <c r="B121" s="80"/>
      <c r="C121" s="80"/>
      <c r="D121" s="80"/>
      <c r="E121" s="80"/>
      <c r="F121" s="80"/>
      <c r="G121" s="80"/>
      <c r="H121" s="80"/>
      <c r="I121" s="80"/>
      <c r="J121" s="116"/>
      <c r="K121" s="235"/>
      <c r="L121" s="134"/>
      <c r="M121" s="237"/>
      <c r="N121" s="246"/>
      <c r="O121" s="96"/>
      <c r="P121" s="247"/>
      <c r="Q121" s="246"/>
    </row>
    <row r="122" spans="1:17" ht="15.75" customHeight="1" x14ac:dyDescent="0.25">
      <c r="A122" s="79">
        <v>2001</v>
      </c>
      <c r="B122" s="80"/>
      <c r="C122" s="80"/>
      <c r="D122" s="80"/>
      <c r="E122" s="80"/>
      <c r="F122" s="80"/>
      <c r="G122" s="80"/>
      <c r="H122" s="80"/>
      <c r="I122" s="80"/>
      <c r="J122" s="116"/>
      <c r="K122" s="235"/>
      <c r="L122" s="134"/>
      <c r="M122" s="237"/>
      <c r="N122" s="246"/>
      <c r="O122" s="96"/>
      <c r="P122" s="247"/>
      <c r="Q122" s="246"/>
    </row>
    <row r="123" spans="1:17" ht="15.75" customHeight="1" x14ac:dyDescent="0.25">
      <c r="A123" s="79">
        <v>2002</v>
      </c>
      <c r="B123" s="80"/>
      <c r="C123" s="80"/>
      <c r="D123" s="80"/>
      <c r="E123" s="80"/>
      <c r="F123" s="80"/>
      <c r="G123" s="80"/>
      <c r="H123" s="80"/>
      <c r="I123" s="80"/>
      <c r="J123" s="116"/>
      <c r="K123" s="235"/>
      <c r="L123" s="134"/>
      <c r="M123" s="237"/>
      <c r="N123" s="134"/>
      <c r="O123" s="237"/>
      <c r="P123" s="256"/>
      <c r="Q123" s="246"/>
    </row>
    <row r="124" spans="1:17" ht="15.75" customHeight="1" x14ac:dyDescent="0.25">
      <c r="A124" s="79">
        <v>2101</v>
      </c>
      <c r="B124" s="80"/>
      <c r="C124" s="80"/>
      <c r="D124" s="80"/>
      <c r="E124" s="80"/>
      <c r="F124" s="80"/>
      <c r="G124" s="80"/>
      <c r="H124" s="80"/>
      <c r="I124" s="80"/>
      <c r="J124" s="116"/>
      <c r="K124" s="235"/>
      <c r="L124" s="134"/>
      <c r="M124" s="237"/>
      <c r="N124" s="228" t="s">
        <v>80</v>
      </c>
      <c r="O124" s="102">
        <v>8</v>
      </c>
      <c r="P124" s="103">
        <f>IF(SUM(J116:J123)=0,"",SUM(J116:J123))</f>
        <v>10</v>
      </c>
      <c r="Q124" s="230" t="s">
        <v>10</v>
      </c>
    </row>
    <row r="125" spans="1:17" ht="15.75" customHeight="1" x14ac:dyDescent="0.25">
      <c r="A125" s="79">
        <v>2102</v>
      </c>
      <c r="B125" s="80"/>
      <c r="C125" s="80"/>
      <c r="D125" s="80"/>
      <c r="E125" s="80"/>
      <c r="F125" s="80"/>
      <c r="G125" s="80"/>
      <c r="H125" s="80"/>
      <c r="I125" s="80"/>
      <c r="J125" s="116"/>
      <c r="K125" s="235"/>
      <c r="L125" s="134"/>
      <c r="M125" s="237"/>
      <c r="N125" s="229" t="s">
        <v>81</v>
      </c>
      <c r="O125" s="104">
        <f>IF(O124/B110=0,"",O124/B110)</f>
        <v>0.29629629629629628</v>
      </c>
      <c r="P125" s="105">
        <f>IF(O124/P124=0,"",O124/P124)</f>
        <v>0.8</v>
      </c>
      <c r="Q125" s="231" t="s">
        <v>82</v>
      </c>
    </row>
    <row r="126" spans="1:17" ht="15.75" customHeight="1" x14ac:dyDescent="0.25">
      <c r="A126" s="79">
        <v>2201</v>
      </c>
      <c r="B126" s="80"/>
      <c r="C126" s="80"/>
      <c r="D126" s="80"/>
      <c r="E126" s="80"/>
      <c r="F126" s="80"/>
      <c r="G126" s="80"/>
      <c r="H126" s="80"/>
      <c r="I126" s="80"/>
      <c r="J126" s="116"/>
      <c r="K126" s="238"/>
      <c r="L126" s="239"/>
      <c r="M126" s="240"/>
      <c r="N126" s="109"/>
      <c r="O126" s="110"/>
      <c r="P126" s="110"/>
      <c r="Q126" s="111"/>
    </row>
    <row r="127" spans="1:17" ht="18" x14ac:dyDescent="0.25">
      <c r="A127" s="33"/>
      <c r="B127" s="327" t="s">
        <v>108</v>
      </c>
      <c r="C127" s="327"/>
      <c r="D127" s="327"/>
      <c r="E127" s="327"/>
      <c r="F127" s="327"/>
      <c r="G127" s="327"/>
      <c r="H127" s="327"/>
      <c r="I127" s="327"/>
      <c r="J127" s="112">
        <f>SUM(J110:J123)</f>
        <v>10</v>
      </c>
      <c r="K127" s="113">
        <f>IF(J117=0,"",J117/B110)</f>
        <v>0.1111111111111111</v>
      </c>
      <c r="L127" s="113">
        <f>IF(J127=0,"",J127/B110)</f>
        <v>0.37037037037037035</v>
      </c>
      <c r="M127" s="113">
        <f>IF(J118=0,"",L127-K127)</f>
        <v>0.25925925925925924</v>
      </c>
      <c r="N127" s="5"/>
      <c r="O127" s="25"/>
      <c r="P127" s="24"/>
      <c r="Q127" s="5"/>
    </row>
    <row r="128" spans="1:17" ht="12.75" customHeight="1" x14ac:dyDescent="0.2"/>
    <row r="129" spans="1:18" ht="12.75" customHeight="1" x14ac:dyDescent="0.2"/>
    <row r="130" spans="1:18" ht="26.25" x14ac:dyDescent="0.4">
      <c r="A130" s="77"/>
      <c r="B130" s="318" t="s">
        <v>96</v>
      </c>
      <c r="C130" s="318"/>
      <c r="D130" s="318"/>
      <c r="E130" s="318"/>
      <c r="F130" s="318"/>
      <c r="G130" s="318"/>
      <c r="H130" s="318"/>
      <c r="I130" s="318"/>
      <c r="J130" s="201" t="s">
        <v>90</v>
      </c>
      <c r="L130" s="5"/>
      <c r="M130" s="5"/>
      <c r="N130" s="25"/>
      <c r="O130" s="5"/>
      <c r="P130" s="25"/>
      <c r="Q130" s="25"/>
      <c r="R130" s="25"/>
    </row>
    <row r="131" spans="1:18" ht="20.25" x14ac:dyDescent="0.2">
      <c r="A131" s="330" t="s">
        <v>9</v>
      </c>
      <c r="B131" s="311" t="s">
        <v>97</v>
      </c>
      <c r="C131" s="312"/>
      <c r="D131" s="312"/>
      <c r="E131" s="312"/>
      <c r="F131" s="312"/>
      <c r="G131" s="312"/>
      <c r="H131" s="312"/>
      <c r="I131" s="312"/>
      <c r="J131" s="314" t="s">
        <v>10</v>
      </c>
      <c r="K131" s="307" t="s">
        <v>2</v>
      </c>
      <c r="L131" s="307" t="s">
        <v>3</v>
      </c>
      <c r="M131" s="316" t="s">
        <v>4</v>
      </c>
      <c r="N131" s="307" t="s">
        <v>5</v>
      </c>
      <c r="O131" s="317" t="s">
        <v>6</v>
      </c>
      <c r="P131" s="317" t="s">
        <v>7</v>
      </c>
      <c r="Q131" s="307" t="s">
        <v>8</v>
      </c>
    </row>
    <row r="132" spans="1:18" ht="15.75" x14ac:dyDescent="0.25">
      <c r="A132" s="308"/>
      <c r="B132" s="79" t="s">
        <v>98</v>
      </c>
      <c r="C132" s="79" t="s">
        <v>99</v>
      </c>
      <c r="D132" s="79" t="s">
        <v>100</v>
      </c>
      <c r="E132" s="79" t="s">
        <v>101</v>
      </c>
      <c r="F132" s="79" t="s">
        <v>102</v>
      </c>
      <c r="G132" s="79" t="s">
        <v>103</v>
      </c>
      <c r="H132" s="79" t="s">
        <v>104</v>
      </c>
      <c r="I132" s="79" t="s">
        <v>105</v>
      </c>
      <c r="J132" s="315"/>
      <c r="K132" s="308"/>
      <c r="L132" s="308"/>
      <c r="M132" s="308"/>
      <c r="N132" s="308"/>
      <c r="O132" s="308"/>
      <c r="P132" s="308"/>
      <c r="Q132" s="308"/>
    </row>
    <row r="133" spans="1:18" ht="15.75" customHeight="1" x14ac:dyDescent="0.25">
      <c r="A133" s="79">
        <v>1501</v>
      </c>
      <c r="B133" s="80">
        <v>19</v>
      </c>
      <c r="C133" s="80"/>
      <c r="D133" s="80"/>
      <c r="E133" s="80"/>
      <c r="F133" s="80"/>
      <c r="G133" s="80"/>
      <c r="H133" s="80"/>
      <c r="I133" s="80"/>
      <c r="J133" s="116"/>
      <c r="K133" s="232"/>
      <c r="L133" s="233"/>
      <c r="M133" s="234"/>
      <c r="N133" s="242"/>
      <c r="O133" s="85">
        <f>B133</f>
        <v>19</v>
      </c>
      <c r="P133" s="243"/>
      <c r="Q133" s="242"/>
    </row>
    <row r="134" spans="1:18" ht="15.75" customHeight="1" x14ac:dyDescent="0.25">
      <c r="A134" s="79">
        <v>1502</v>
      </c>
      <c r="B134" s="80"/>
      <c r="C134" s="80">
        <v>12</v>
      </c>
      <c r="D134" s="80"/>
      <c r="E134" s="80"/>
      <c r="F134" s="80"/>
      <c r="G134" s="80"/>
      <c r="H134" s="80"/>
      <c r="I134" s="80"/>
      <c r="J134" s="116"/>
      <c r="K134" s="235"/>
      <c r="L134" s="134"/>
      <c r="M134" s="236"/>
      <c r="N134" s="90">
        <f>IF(C134=0,"",C134/B133)</f>
        <v>0.63157894736842102</v>
      </c>
      <c r="O134" s="91">
        <v>12</v>
      </c>
      <c r="P134" s="241">
        <f t="shared" ref="P134:P140" si="12">IF(O134=0,"",O134/O133)</f>
        <v>0.63157894736842102</v>
      </c>
      <c r="Q134" s="241">
        <f t="shared" ref="Q134:Q140" si="13">IF(O134=0,"",100%-P134)</f>
        <v>0.36842105263157898</v>
      </c>
    </row>
    <row r="135" spans="1:18" ht="15.75" customHeight="1" x14ac:dyDescent="0.25">
      <c r="A135" s="79">
        <v>1601</v>
      </c>
      <c r="B135" s="80"/>
      <c r="C135" s="80"/>
      <c r="D135" s="80">
        <v>6</v>
      </c>
      <c r="E135" s="80"/>
      <c r="F135" s="80"/>
      <c r="G135" s="80"/>
      <c r="H135" s="80"/>
      <c r="I135" s="80"/>
      <c r="J135" s="116"/>
      <c r="K135" s="235"/>
      <c r="L135" s="134"/>
      <c r="M135" s="236"/>
      <c r="N135" s="90">
        <f>IF(D135=0,"",D135/C134)</f>
        <v>0.5</v>
      </c>
      <c r="O135" s="91">
        <v>10</v>
      </c>
      <c r="P135" s="241">
        <f t="shared" si="12"/>
        <v>0.83333333333333337</v>
      </c>
      <c r="Q135" s="241">
        <f t="shared" si="13"/>
        <v>0.16666666666666663</v>
      </c>
      <c r="R135" s="11">
        <f>O135/O133</f>
        <v>0.52631578947368418</v>
      </c>
    </row>
    <row r="136" spans="1:18" ht="15.75" customHeight="1" x14ac:dyDescent="0.25">
      <c r="A136" s="79">
        <v>1602</v>
      </c>
      <c r="B136" s="80"/>
      <c r="C136" s="80"/>
      <c r="D136" s="80"/>
      <c r="E136" s="80">
        <v>5</v>
      </c>
      <c r="F136" s="80"/>
      <c r="G136" s="80"/>
      <c r="H136" s="80"/>
      <c r="I136" s="80"/>
      <c r="J136" s="116"/>
      <c r="K136" s="235"/>
      <c r="L136" s="134"/>
      <c r="M136" s="236"/>
      <c r="N136" s="90">
        <f>IF(E136=0,"",E136/D135)</f>
        <v>0.83333333333333337</v>
      </c>
      <c r="O136" s="91">
        <v>7</v>
      </c>
      <c r="P136" s="241">
        <f t="shared" si="12"/>
        <v>0.7</v>
      </c>
      <c r="Q136" s="241">
        <f t="shared" si="13"/>
        <v>0.30000000000000004</v>
      </c>
    </row>
    <row r="137" spans="1:18" ht="15.75" customHeight="1" x14ac:dyDescent="0.25">
      <c r="A137" s="79">
        <v>1701</v>
      </c>
      <c r="B137" s="80"/>
      <c r="C137" s="80"/>
      <c r="D137" s="80"/>
      <c r="E137" s="80"/>
      <c r="F137" s="80">
        <v>4</v>
      </c>
      <c r="G137" s="80"/>
      <c r="H137" s="80"/>
      <c r="I137" s="80"/>
      <c r="J137" s="116"/>
      <c r="K137" s="235"/>
      <c r="L137" s="134"/>
      <c r="M137" s="236"/>
      <c r="N137" s="90">
        <f>IF(F137=0,"",F137/E136)</f>
        <v>0.8</v>
      </c>
      <c r="O137" s="91">
        <v>7</v>
      </c>
      <c r="P137" s="241">
        <f t="shared" si="12"/>
        <v>1</v>
      </c>
      <c r="Q137" s="241">
        <f t="shared" si="13"/>
        <v>0</v>
      </c>
    </row>
    <row r="138" spans="1:18" ht="15.75" customHeight="1" x14ac:dyDescent="0.25">
      <c r="A138" s="79">
        <v>1702</v>
      </c>
      <c r="B138" s="80"/>
      <c r="C138" s="80"/>
      <c r="D138" s="80"/>
      <c r="E138" s="80"/>
      <c r="F138" s="80"/>
      <c r="G138" s="80">
        <v>4</v>
      </c>
      <c r="H138" s="80"/>
      <c r="I138" s="80"/>
      <c r="J138" s="116"/>
      <c r="K138" s="235"/>
      <c r="L138" s="134"/>
      <c r="M138" s="236"/>
      <c r="N138" s="90">
        <f>IF(G138=0,"",G138/F137)</f>
        <v>1</v>
      </c>
      <c r="O138" s="91">
        <v>7</v>
      </c>
      <c r="P138" s="241">
        <f t="shared" si="12"/>
        <v>1</v>
      </c>
      <c r="Q138" s="241">
        <f t="shared" si="13"/>
        <v>0</v>
      </c>
    </row>
    <row r="139" spans="1:18" ht="15.75" customHeight="1" x14ac:dyDescent="0.25">
      <c r="A139" s="79">
        <v>1801</v>
      </c>
      <c r="B139" s="80"/>
      <c r="C139" s="80"/>
      <c r="D139" s="80"/>
      <c r="E139" s="80"/>
      <c r="F139" s="80"/>
      <c r="G139" s="80"/>
      <c r="H139" s="80">
        <v>4</v>
      </c>
      <c r="I139" s="80"/>
      <c r="J139" s="116">
        <v>2</v>
      </c>
      <c r="K139" s="235"/>
      <c r="L139" s="134"/>
      <c r="M139" s="236"/>
      <c r="N139" s="90">
        <f>IF(H139=0,"",H139/G138)</f>
        <v>1</v>
      </c>
      <c r="O139" s="91">
        <v>7</v>
      </c>
      <c r="P139" s="241">
        <f t="shared" si="12"/>
        <v>1</v>
      </c>
      <c r="Q139" s="241">
        <f t="shared" si="13"/>
        <v>0</v>
      </c>
    </row>
    <row r="140" spans="1:18" ht="15.75" customHeight="1" x14ac:dyDescent="0.25">
      <c r="A140" s="79">
        <v>1802</v>
      </c>
      <c r="B140" s="80"/>
      <c r="C140" s="80"/>
      <c r="D140" s="80"/>
      <c r="E140" s="80"/>
      <c r="F140" s="80"/>
      <c r="G140" s="80"/>
      <c r="H140" s="80"/>
      <c r="I140" s="80">
        <v>4</v>
      </c>
      <c r="J140" s="116"/>
      <c r="K140" s="235"/>
      <c r="L140" s="134"/>
      <c r="M140" s="236"/>
      <c r="N140" s="90">
        <f>IF(I140=0,"",I140/H139)</f>
        <v>1</v>
      </c>
      <c r="O140" s="91">
        <v>6</v>
      </c>
      <c r="P140" s="241">
        <f t="shared" si="12"/>
        <v>0.8571428571428571</v>
      </c>
      <c r="Q140" s="241">
        <f t="shared" si="13"/>
        <v>0.1428571428571429</v>
      </c>
    </row>
    <row r="141" spans="1:18" ht="15.75" customHeight="1" x14ac:dyDescent="0.25">
      <c r="A141" s="79">
        <v>1901</v>
      </c>
      <c r="B141" s="80"/>
      <c r="C141" s="80"/>
      <c r="D141" s="80"/>
      <c r="E141" s="80"/>
      <c r="F141" s="80"/>
      <c r="G141" s="80"/>
      <c r="H141" s="80"/>
      <c r="I141" s="80">
        <v>4</v>
      </c>
      <c r="J141" s="116">
        <v>1</v>
      </c>
      <c r="K141" s="235"/>
      <c r="L141" s="134"/>
      <c r="M141" s="134"/>
      <c r="N141" s="246"/>
      <c r="O141" s="91">
        <v>4</v>
      </c>
      <c r="P141" s="247"/>
      <c r="Q141" s="246"/>
    </row>
    <row r="142" spans="1:18" ht="15.75" customHeight="1" x14ac:dyDescent="0.25">
      <c r="A142" s="79">
        <v>1902</v>
      </c>
      <c r="B142" s="80"/>
      <c r="C142" s="80"/>
      <c r="D142" s="80"/>
      <c r="E142" s="80"/>
      <c r="F142" s="80"/>
      <c r="G142" s="80"/>
      <c r="H142" s="80"/>
      <c r="I142" s="80">
        <v>3</v>
      </c>
      <c r="J142" s="116">
        <v>1</v>
      </c>
      <c r="K142" s="235"/>
      <c r="L142" s="134"/>
      <c r="M142" s="237"/>
      <c r="N142" s="246"/>
      <c r="O142" s="91">
        <v>3</v>
      </c>
      <c r="P142" s="247"/>
      <c r="Q142" s="246"/>
    </row>
    <row r="143" spans="1:18" ht="15.75" customHeight="1" x14ac:dyDescent="0.25">
      <c r="A143" s="79">
        <v>2001</v>
      </c>
      <c r="B143" s="80"/>
      <c r="C143" s="80"/>
      <c r="D143" s="80"/>
      <c r="E143" s="80"/>
      <c r="F143" s="80"/>
      <c r="G143" s="80"/>
      <c r="H143" s="80"/>
      <c r="I143" s="80">
        <v>1</v>
      </c>
      <c r="J143" s="116"/>
      <c r="K143" s="235"/>
      <c r="L143" s="134"/>
      <c r="M143" s="237"/>
      <c r="N143" s="246"/>
      <c r="O143" s="96">
        <v>1</v>
      </c>
      <c r="P143" s="247"/>
      <c r="Q143" s="246"/>
    </row>
    <row r="144" spans="1:18" ht="15.75" customHeight="1" x14ac:dyDescent="0.25">
      <c r="A144" s="79">
        <v>2002</v>
      </c>
      <c r="B144" s="80"/>
      <c r="C144" s="80"/>
      <c r="D144" s="80"/>
      <c r="E144" s="80"/>
      <c r="F144" s="80"/>
      <c r="G144" s="80"/>
      <c r="H144" s="80"/>
      <c r="I144" s="80">
        <v>1</v>
      </c>
      <c r="J144" s="116">
        <v>1</v>
      </c>
      <c r="K144" s="235"/>
      <c r="L144" s="134"/>
      <c r="M144" s="237"/>
      <c r="N144" s="246"/>
      <c r="O144" s="96">
        <v>1</v>
      </c>
      <c r="P144" s="247"/>
      <c r="Q144" s="246"/>
    </row>
    <row r="145" spans="1:19" ht="15.75" customHeight="1" x14ac:dyDescent="0.25">
      <c r="A145" s="79">
        <v>2101</v>
      </c>
      <c r="B145" s="80"/>
      <c r="C145" s="80"/>
      <c r="D145" s="80"/>
      <c r="E145" s="80"/>
      <c r="F145" s="80"/>
      <c r="G145" s="80"/>
      <c r="H145" s="80"/>
      <c r="I145" s="80"/>
      <c r="J145" s="116"/>
      <c r="K145" s="235"/>
      <c r="L145" s="134"/>
      <c r="M145" s="237"/>
      <c r="N145" s="246"/>
      <c r="O145" s="96"/>
      <c r="P145" s="247"/>
      <c r="Q145" s="246"/>
    </row>
    <row r="146" spans="1:19" ht="15.75" customHeight="1" x14ac:dyDescent="0.25">
      <c r="A146" s="79">
        <v>2102</v>
      </c>
      <c r="B146" s="80"/>
      <c r="C146" s="80"/>
      <c r="D146" s="80"/>
      <c r="E146" s="80"/>
      <c r="F146" s="80"/>
      <c r="G146" s="80"/>
      <c r="H146" s="80"/>
      <c r="I146" s="80"/>
      <c r="J146" s="116"/>
      <c r="K146" s="235"/>
      <c r="L146" s="134"/>
      <c r="M146" s="237"/>
      <c r="N146" s="134"/>
      <c r="O146" s="237"/>
      <c r="P146" s="256"/>
      <c r="Q146" s="246"/>
    </row>
    <row r="147" spans="1:19" ht="15.75" customHeight="1" x14ac:dyDescent="0.25">
      <c r="A147" s="79">
        <v>2201</v>
      </c>
      <c r="B147" s="80"/>
      <c r="C147" s="80"/>
      <c r="D147" s="80"/>
      <c r="E147" s="80"/>
      <c r="F147" s="80"/>
      <c r="G147" s="80"/>
      <c r="H147" s="80"/>
      <c r="I147" s="80"/>
      <c r="J147" s="116"/>
      <c r="K147" s="235"/>
      <c r="L147" s="134"/>
      <c r="M147" s="237"/>
      <c r="N147" s="228" t="s">
        <v>80</v>
      </c>
      <c r="O147" s="102">
        <v>5</v>
      </c>
      <c r="P147" s="103">
        <f>IF(SUM(J139:J146)=0,"",SUM(J139:J146))</f>
        <v>5</v>
      </c>
      <c r="Q147" s="230" t="s">
        <v>10</v>
      </c>
    </row>
    <row r="148" spans="1:19" ht="15.75" customHeight="1" x14ac:dyDescent="0.25">
      <c r="A148" s="79">
        <v>2202</v>
      </c>
      <c r="B148" s="80"/>
      <c r="C148" s="80"/>
      <c r="D148" s="80"/>
      <c r="E148" s="80"/>
      <c r="F148" s="80"/>
      <c r="G148" s="80"/>
      <c r="H148" s="80"/>
      <c r="I148" s="80"/>
      <c r="J148" s="116"/>
      <c r="K148" s="235"/>
      <c r="L148" s="134"/>
      <c r="M148" s="237"/>
      <c r="N148" s="229" t="s">
        <v>81</v>
      </c>
      <c r="O148" s="104">
        <f>IF(O147/B133=0,"",O147/B133)</f>
        <v>0.26315789473684209</v>
      </c>
      <c r="P148" s="105">
        <f>IF(O147/P147=0,"",O147/P147)</f>
        <v>1</v>
      </c>
      <c r="Q148" s="231" t="s">
        <v>82</v>
      </c>
    </row>
    <row r="149" spans="1:19" ht="15.75" customHeight="1" x14ac:dyDescent="0.25">
      <c r="A149" s="79">
        <v>2301</v>
      </c>
      <c r="B149" s="80"/>
      <c r="C149" s="80"/>
      <c r="D149" s="80"/>
      <c r="E149" s="80"/>
      <c r="F149" s="80"/>
      <c r="G149" s="80"/>
      <c r="H149" s="80"/>
      <c r="I149" s="80"/>
      <c r="J149" s="116"/>
      <c r="K149" s="238"/>
      <c r="L149" s="239"/>
      <c r="M149" s="240"/>
      <c r="N149" s="109"/>
      <c r="O149" s="110"/>
      <c r="P149" s="110"/>
      <c r="Q149" s="111"/>
    </row>
    <row r="150" spans="1:19" ht="18" customHeight="1" x14ac:dyDescent="0.25">
      <c r="A150" s="33"/>
      <c r="B150" s="327" t="s">
        <v>108</v>
      </c>
      <c r="C150" s="327"/>
      <c r="D150" s="327"/>
      <c r="E150" s="327"/>
      <c r="F150" s="327"/>
      <c r="G150" s="327"/>
      <c r="H150" s="327"/>
      <c r="I150" s="327"/>
      <c r="J150" s="112">
        <f>SUM(J133:J146)</f>
        <v>5</v>
      </c>
      <c r="K150" s="113">
        <f>IF(J139=0,"",J139/B133)</f>
        <v>0.10526315789473684</v>
      </c>
      <c r="L150" s="113">
        <f>IF(J150=0,"",J150/B133)</f>
        <v>0.26315789473684209</v>
      </c>
      <c r="M150" s="113">
        <f>IF(J141=0,"",L150-K150)</f>
        <v>0.15789473684210525</v>
      </c>
      <c r="N150" s="5"/>
      <c r="O150" s="25"/>
      <c r="P150" s="24"/>
      <c r="Q150" s="5"/>
    </row>
    <row r="151" spans="1:19" ht="12.75" customHeight="1" x14ac:dyDescent="0.2"/>
    <row r="152" spans="1:19" ht="12.75" customHeight="1" x14ac:dyDescent="0.2"/>
    <row r="153" spans="1:19" s="200" customFormat="1" ht="26.25" customHeight="1" x14ac:dyDescent="0.4">
      <c r="A153" s="77"/>
      <c r="B153" s="318" t="s">
        <v>96</v>
      </c>
      <c r="C153" s="318"/>
      <c r="D153" s="318"/>
      <c r="E153" s="318"/>
      <c r="F153" s="318"/>
      <c r="G153" s="318"/>
      <c r="H153" s="318"/>
      <c r="I153" s="318"/>
      <c r="J153" s="202" t="s">
        <v>92</v>
      </c>
      <c r="L153" s="25"/>
      <c r="M153" s="5"/>
      <c r="N153" s="5"/>
      <c r="O153" s="25"/>
      <c r="P153" s="5"/>
      <c r="Q153" s="25"/>
      <c r="R153" s="25"/>
      <c r="S153" s="25"/>
    </row>
    <row r="154" spans="1:19" ht="20.25" customHeight="1" x14ac:dyDescent="0.2">
      <c r="A154" s="330" t="s">
        <v>9</v>
      </c>
      <c r="B154" s="311" t="s">
        <v>97</v>
      </c>
      <c r="C154" s="312"/>
      <c r="D154" s="312"/>
      <c r="E154" s="312"/>
      <c r="F154" s="312"/>
      <c r="G154" s="312"/>
      <c r="H154" s="312"/>
      <c r="I154" s="312"/>
      <c r="J154" s="314" t="s">
        <v>10</v>
      </c>
      <c r="K154" s="307" t="s">
        <v>2</v>
      </c>
      <c r="L154" s="307" t="s">
        <v>3</v>
      </c>
      <c r="M154" s="316" t="s">
        <v>4</v>
      </c>
      <c r="N154" s="307" t="s">
        <v>5</v>
      </c>
      <c r="O154" s="317" t="s">
        <v>6</v>
      </c>
      <c r="P154" s="317" t="s">
        <v>7</v>
      </c>
      <c r="Q154" s="307" t="s">
        <v>8</v>
      </c>
    </row>
    <row r="155" spans="1:19" ht="15.75" x14ac:dyDescent="0.25">
      <c r="A155" s="308"/>
      <c r="B155" s="79" t="s">
        <v>98</v>
      </c>
      <c r="C155" s="79" t="s">
        <v>99</v>
      </c>
      <c r="D155" s="79" t="s">
        <v>100</v>
      </c>
      <c r="E155" s="79" t="s">
        <v>101</v>
      </c>
      <c r="F155" s="79" t="s">
        <v>102</v>
      </c>
      <c r="G155" s="79" t="s">
        <v>103</v>
      </c>
      <c r="H155" s="79" t="s">
        <v>104</v>
      </c>
      <c r="I155" s="79" t="s">
        <v>105</v>
      </c>
      <c r="J155" s="315"/>
      <c r="K155" s="308"/>
      <c r="L155" s="308"/>
      <c r="M155" s="308"/>
      <c r="N155" s="308"/>
      <c r="O155" s="308"/>
      <c r="P155" s="308"/>
      <c r="Q155" s="308"/>
    </row>
    <row r="156" spans="1:19" ht="15.75" customHeight="1" x14ac:dyDescent="0.25">
      <c r="A156" s="79">
        <v>1601</v>
      </c>
      <c r="B156" s="80">
        <v>16</v>
      </c>
      <c r="C156" s="80"/>
      <c r="D156" s="80"/>
      <c r="E156" s="80"/>
      <c r="F156" s="80"/>
      <c r="G156" s="80"/>
      <c r="H156" s="80"/>
      <c r="I156" s="80"/>
      <c r="J156" s="116"/>
      <c r="K156" s="232"/>
      <c r="L156" s="233"/>
      <c r="M156" s="234"/>
      <c r="N156" s="242"/>
      <c r="O156" s="85">
        <f>B156</f>
        <v>16</v>
      </c>
      <c r="P156" s="243"/>
      <c r="Q156" s="242"/>
    </row>
    <row r="157" spans="1:19" ht="15.75" customHeight="1" x14ac:dyDescent="0.25">
      <c r="A157" s="79">
        <v>1602</v>
      </c>
      <c r="B157" s="80"/>
      <c r="C157" s="80">
        <v>11</v>
      </c>
      <c r="D157" s="80"/>
      <c r="E157" s="80"/>
      <c r="F157" s="80"/>
      <c r="G157" s="80"/>
      <c r="H157" s="80"/>
      <c r="I157" s="80"/>
      <c r="J157" s="116"/>
      <c r="K157" s="235"/>
      <c r="L157" s="134"/>
      <c r="M157" s="236"/>
      <c r="N157" s="90">
        <f>IF(C157=0,"",C157/B156)</f>
        <v>0.6875</v>
      </c>
      <c r="O157" s="91">
        <v>11</v>
      </c>
      <c r="P157" s="241">
        <f t="shared" ref="P157:P163" si="14">IF(O157=0,"",O157/O156)</f>
        <v>0.6875</v>
      </c>
      <c r="Q157" s="241">
        <f t="shared" ref="Q157:Q163" si="15">IF(O157=0,"",100%-P157)</f>
        <v>0.3125</v>
      </c>
    </row>
    <row r="158" spans="1:19" ht="15.75" customHeight="1" x14ac:dyDescent="0.25">
      <c r="A158" s="79">
        <v>1701</v>
      </c>
      <c r="B158" s="80"/>
      <c r="C158" s="80"/>
      <c r="D158" s="80">
        <v>5</v>
      </c>
      <c r="E158" s="80"/>
      <c r="F158" s="80"/>
      <c r="G158" s="80"/>
      <c r="H158" s="80"/>
      <c r="I158" s="80"/>
      <c r="J158" s="116"/>
      <c r="K158" s="235"/>
      <c r="L158" s="134"/>
      <c r="M158" s="236"/>
      <c r="N158" s="90">
        <f>IF(D158=0,"",D158/C157)</f>
        <v>0.45454545454545453</v>
      </c>
      <c r="O158" s="91">
        <v>9</v>
      </c>
      <c r="P158" s="241">
        <f t="shared" si="14"/>
        <v>0.81818181818181823</v>
      </c>
      <c r="Q158" s="241">
        <f t="shared" si="15"/>
        <v>0.18181818181818177</v>
      </c>
      <c r="R158" s="93">
        <f>O158/O156</f>
        <v>0.5625</v>
      </c>
    </row>
    <row r="159" spans="1:19" ht="15.75" customHeight="1" x14ac:dyDescent="0.25">
      <c r="A159" s="79">
        <v>1702</v>
      </c>
      <c r="B159" s="80"/>
      <c r="C159" s="80"/>
      <c r="D159" s="80"/>
      <c r="E159" s="80">
        <v>5</v>
      </c>
      <c r="F159" s="80"/>
      <c r="G159" s="80"/>
      <c r="H159" s="80"/>
      <c r="I159" s="80"/>
      <c r="J159" s="116"/>
      <c r="K159" s="235"/>
      <c r="L159" s="134"/>
      <c r="M159" s="236"/>
      <c r="N159" s="90">
        <f>IF(E159=0,"",E159/D158)</f>
        <v>1</v>
      </c>
      <c r="O159" s="91">
        <v>7</v>
      </c>
      <c r="P159" s="241">
        <f t="shared" si="14"/>
        <v>0.77777777777777779</v>
      </c>
      <c r="Q159" s="241">
        <f t="shared" si="15"/>
        <v>0.22222222222222221</v>
      </c>
      <c r="R159" s="95"/>
    </row>
    <row r="160" spans="1:19" ht="15.75" customHeight="1" x14ac:dyDescent="0.25">
      <c r="A160" s="79">
        <v>1801</v>
      </c>
      <c r="B160" s="80"/>
      <c r="C160" s="80"/>
      <c r="D160" s="80"/>
      <c r="E160" s="80"/>
      <c r="F160" s="80">
        <v>5</v>
      </c>
      <c r="G160" s="80"/>
      <c r="H160" s="80"/>
      <c r="I160" s="80"/>
      <c r="J160" s="116"/>
      <c r="K160" s="235"/>
      <c r="L160" s="134"/>
      <c r="M160" s="236"/>
      <c r="N160" s="90">
        <f>IF(F160=0,"",F160/E159)</f>
        <v>1</v>
      </c>
      <c r="O160" s="91">
        <v>7</v>
      </c>
      <c r="P160" s="241">
        <f t="shared" si="14"/>
        <v>1</v>
      </c>
      <c r="Q160" s="241">
        <f t="shared" si="15"/>
        <v>0</v>
      </c>
      <c r="R160" s="95"/>
    </row>
    <row r="161" spans="1:18" ht="15.75" customHeight="1" x14ac:dyDescent="0.25">
      <c r="A161" s="79">
        <v>1802</v>
      </c>
      <c r="B161" s="80"/>
      <c r="C161" s="80"/>
      <c r="D161" s="80"/>
      <c r="E161" s="80"/>
      <c r="F161" s="80"/>
      <c r="G161" s="80">
        <v>4</v>
      </c>
      <c r="H161" s="80"/>
      <c r="I161" s="80"/>
      <c r="J161" s="116"/>
      <c r="K161" s="235"/>
      <c r="L161" s="134"/>
      <c r="M161" s="236"/>
      <c r="N161" s="90">
        <f>IF(G161=0,"",G161/F160)</f>
        <v>0.8</v>
      </c>
      <c r="O161" s="91">
        <v>7</v>
      </c>
      <c r="P161" s="241">
        <f t="shared" si="14"/>
        <v>1</v>
      </c>
      <c r="Q161" s="241">
        <f t="shared" si="15"/>
        <v>0</v>
      </c>
      <c r="R161" s="95"/>
    </row>
    <row r="162" spans="1:18" ht="15.75" customHeight="1" x14ac:dyDescent="0.25">
      <c r="A162" s="79">
        <v>1901</v>
      </c>
      <c r="B162" s="80"/>
      <c r="C162" s="80"/>
      <c r="D162" s="80"/>
      <c r="E162" s="80"/>
      <c r="F162" s="80"/>
      <c r="G162" s="80"/>
      <c r="H162" s="80">
        <v>4</v>
      </c>
      <c r="I162" s="80"/>
      <c r="J162" s="116"/>
      <c r="K162" s="235"/>
      <c r="L162" s="134"/>
      <c r="M162" s="236"/>
      <c r="N162" s="90">
        <f>IF(H162=0,"",H162/G161)</f>
        <v>1</v>
      </c>
      <c r="O162" s="91">
        <v>7</v>
      </c>
      <c r="P162" s="241">
        <f t="shared" si="14"/>
        <v>1</v>
      </c>
      <c r="Q162" s="241">
        <f t="shared" si="15"/>
        <v>0</v>
      </c>
      <c r="R162" s="95"/>
    </row>
    <row r="163" spans="1:18" ht="15.75" customHeight="1" x14ac:dyDescent="0.25">
      <c r="A163" s="79">
        <v>1902</v>
      </c>
      <c r="B163" s="80"/>
      <c r="C163" s="80"/>
      <c r="D163" s="80"/>
      <c r="E163" s="80"/>
      <c r="F163" s="80"/>
      <c r="G163" s="80"/>
      <c r="H163" s="80"/>
      <c r="I163" s="80">
        <v>4</v>
      </c>
      <c r="J163" s="116">
        <v>2</v>
      </c>
      <c r="K163" s="235"/>
      <c r="L163" s="134"/>
      <c r="M163" s="236"/>
      <c r="N163" s="90">
        <f>IF(I163=0,"",I163/H162)</f>
        <v>1</v>
      </c>
      <c r="O163" s="91">
        <v>6</v>
      </c>
      <c r="P163" s="241">
        <f t="shared" si="14"/>
        <v>0.8571428571428571</v>
      </c>
      <c r="Q163" s="241">
        <f t="shared" si="15"/>
        <v>0.1428571428571429</v>
      </c>
      <c r="R163" s="95"/>
    </row>
    <row r="164" spans="1:18" ht="15.75" customHeight="1" x14ac:dyDescent="0.25">
      <c r="A164" s="79">
        <v>2001</v>
      </c>
      <c r="B164" s="80"/>
      <c r="C164" s="80"/>
      <c r="D164" s="80"/>
      <c r="E164" s="80"/>
      <c r="F164" s="80"/>
      <c r="G164" s="80"/>
      <c r="H164" s="80"/>
      <c r="I164" s="80">
        <v>2</v>
      </c>
      <c r="J164" s="116"/>
      <c r="K164" s="235"/>
      <c r="L164" s="134"/>
      <c r="M164" s="134"/>
      <c r="N164" s="246"/>
      <c r="O164" s="91">
        <v>4</v>
      </c>
      <c r="P164" s="247"/>
      <c r="Q164" s="246"/>
      <c r="R164" s="95"/>
    </row>
    <row r="165" spans="1:18" ht="15.75" customHeight="1" x14ac:dyDescent="0.25">
      <c r="A165" s="79">
        <v>2002</v>
      </c>
      <c r="B165" s="80"/>
      <c r="C165" s="80"/>
      <c r="D165" s="80"/>
      <c r="E165" s="80"/>
      <c r="F165" s="80"/>
      <c r="G165" s="80"/>
      <c r="H165" s="80"/>
      <c r="I165" s="80">
        <v>2</v>
      </c>
      <c r="J165" s="116">
        <v>2</v>
      </c>
      <c r="K165" s="235"/>
      <c r="L165" s="134"/>
      <c r="M165" s="237"/>
      <c r="N165" s="246"/>
      <c r="O165" s="91">
        <v>4</v>
      </c>
      <c r="P165" s="247"/>
      <c r="Q165" s="246"/>
      <c r="R165" s="95"/>
    </row>
    <row r="166" spans="1:18" ht="15.75" customHeight="1" x14ac:dyDescent="0.25">
      <c r="A166" s="79">
        <v>2101</v>
      </c>
      <c r="B166" s="80"/>
      <c r="C166" s="80"/>
      <c r="D166" s="80"/>
      <c r="E166" s="80"/>
      <c r="F166" s="80"/>
      <c r="G166" s="80"/>
      <c r="H166" s="80"/>
      <c r="I166" s="80">
        <v>1</v>
      </c>
      <c r="J166" s="116"/>
      <c r="K166" s="235"/>
      <c r="L166" s="134"/>
      <c r="M166" s="237"/>
      <c r="N166" s="246"/>
      <c r="O166" s="96">
        <v>1</v>
      </c>
      <c r="P166" s="247"/>
      <c r="Q166" s="246"/>
      <c r="R166" s="95"/>
    </row>
    <row r="167" spans="1:18" ht="15.75" customHeight="1" x14ac:dyDescent="0.25">
      <c r="A167" s="79">
        <v>2102</v>
      </c>
      <c r="B167" s="80"/>
      <c r="C167" s="80"/>
      <c r="D167" s="80"/>
      <c r="E167" s="80"/>
      <c r="F167" s="80"/>
      <c r="G167" s="80"/>
      <c r="H167" s="80"/>
      <c r="I167" s="80">
        <v>1</v>
      </c>
      <c r="J167" s="116">
        <v>1</v>
      </c>
      <c r="K167" s="235"/>
      <c r="L167" s="134"/>
      <c r="M167" s="237"/>
      <c r="N167" s="246"/>
      <c r="O167" s="96">
        <v>1</v>
      </c>
      <c r="P167" s="247"/>
      <c r="Q167" s="246"/>
      <c r="R167" s="95"/>
    </row>
    <row r="168" spans="1:18" ht="15.75" customHeight="1" x14ac:dyDescent="0.25">
      <c r="A168" s="79">
        <v>2201</v>
      </c>
      <c r="B168" s="80"/>
      <c r="C168" s="80"/>
      <c r="D168" s="80"/>
      <c r="E168" s="80"/>
      <c r="F168" s="80"/>
      <c r="G168" s="80"/>
      <c r="H168" s="80"/>
      <c r="I168" s="80"/>
      <c r="J168" s="116"/>
      <c r="K168" s="235"/>
      <c r="L168" s="134"/>
      <c r="M168" s="237"/>
      <c r="N168" s="246"/>
      <c r="O168" s="96"/>
      <c r="P168" s="247"/>
      <c r="Q168" s="246"/>
      <c r="R168" s="95"/>
    </row>
    <row r="169" spans="1:18" ht="15.75" customHeight="1" x14ac:dyDescent="0.25">
      <c r="A169" s="79">
        <v>2202</v>
      </c>
      <c r="B169" s="80"/>
      <c r="C169" s="80"/>
      <c r="D169" s="80"/>
      <c r="E169" s="80"/>
      <c r="F169" s="80"/>
      <c r="G169" s="80"/>
      <c r="H169" s="80"/>
      <c r="I169" s="80"/>
      <c r="J169" s="116"/>
      <c r="K169" s="235"/>
      <c r="L169" s="134"/>
      <c r="M169" s="237"/>
      <c r="N169" s="134"/>
      <c r="O169" s="237"/>
      <c r="P169" s="256"/>
      <c r="Q169" s="246"/>
      <c r="R169" s="95"/>
    </row>
    <row r="170" spans="1:18" ht="15.75" customHeight="1" x14ac:dyDescent="0.25">
      <c r="A170" s="79">
        <v>2301</v>
      </c>
      <c r="B170" s="80"/>
      <c r="C170" s="80"/>
      <c r="D170" s="80"/>
      <c r="E170" s="80"/>
      <c r="F170" s="80"/>
      <c r="G170" s="80"/>
      <c r="H170" s="80"/>
      <c r="I170" s="80"/>
      <c r="J170" s="116"/>
      <c r="K170" s="235"/>
      <c r="L170" s="134"/>
      <c r="M170" s="237"/>
      <c r="N170" s="228" t="s">
        <v>80</v>
      </c>
      <c r="O170" s="102">
        <v>4</v>
      </c>
      <c r="P170" s="103">
        <f>IF(SUM(J162:J169)=0,"",SUM(J162:J169))</f>
        <v>5</v>
      </c>
      <c r="Q170" s="230" t="s">
        <v>10</v>
      </c>
      <c r="R170" s="95"/>
    </row>
    <row r="171" spans="1:18" ht="15.75" customHeight="1" x14ac:dyDescent="0.25">
      <c r="A171" s="79">
        <v>2302</v>
      </c>
      <c r="B171" s="80"/>
      <c r="C171" s="80"/>
      <c r="D171" s="80"/>
      <c r="E171" s="80"/>
      <c r="F171" s="80"/>
      <c r="G171" s="80"/>
      <c r="H171" s="80"/>
      <c r="I171" s="80"/>
      <c r="J171" s="116"/>
      <c r="K171" s="235"/>
      <c r="L171" s="134"/>
      <c r="M171" s="237"/>
      <c r="N171" s="229" t="s">
        <v>81</v>
      </c>
      <c r="O171" s="104">
        <f>IF(O170/B156=0,"",O170/B156)</f>
        <v>0.25</v>
      </c>
      <c r="P171" s="105">
        <f>IF(O170/P170=0,"",O170/P170)</f>
        <v>0.8</v>
      </c>
      <c r="Q171" s="231" t="s">
        <v>82</v>
      </c>
      <c r="R171" s="95"/>
    </row>
    <row r="172" spans="1:18" ht="15.75" customHeight="1" x14ac:dyDescent="0.25">
      <c r="A172" s="79">
        <v>2401</v>
      </c>
      <c r="B172" s="80"/>
      <c r="C172" s="80"/>
      <c r="D172" s="80"/>
      <c r="E172" s="80"/>
      <c r="F172" s="80"/>
      <c r="G172" s="80"/>
      <c r="H172" s="80"/>
      <c r="I172" s="80"/>
      <c r="J172" s="116"/>
      <c r="K172" s="238"/>
      <c r="L172" s="239"/>
      <c r="M172" s="240"/>
      <c r="N172" s="109"/>
      <c r="O172" s="110"/>
      <c r="P172" s="110"/>
      <c r="Q172" s="111"/>
      <c r="R172" s="95"/>
    </row>
    <row r="173" spans="1:18" ht="18" customHeight="1" x14ac:dyDescent="0.25">
      <c r="A173" s="33"/>
      <c r="B173" s="327" t="s">
        <v>108</v>
      </c>
      <c r="C173" s="327"/>
      <c r="D173" s="327"/>
      <c r="E173" s="327"/>
      <c r="F173" s="327"/>
      <c r="G173" s="327"/>
      <c r="H173" s="327"/>
      <c r="I173" s="327"/>
      <c r="J173" s="112">
        <f>SUM(J156:J172)</f>
        <v>5</v>
      </c>
      <c r="K173" s="113">
        <f>J163/B156</f>
        <v>0.125</v>
      </c>
      <c r="L173" s="113">
        <f>IF(J173=0,"",J173/B156)</f>
        <v>0.3125</v>
      </c>
      <c r="M173" s="113">
        <f>L173-K173</f>
        <v>0.1875</v>
      </c>
      <c r="N173" s="5"/>
      <c r="O173" s="25"/>
      <c r="P173" s="24"/>
      <c r="Q173" s="5"/>
      <c r="R173" s="95"/>
    </row>
    <row r="174" spans="1:18" ht="14.25" customHeight="1" x14ac:dyDescent="0.2">
      <c r="R174" s="95"/>
    </row>
    <row r="175" spans="1:18" ht="14.25" customHeight="1" x14ac:dyDescent="0.2">
      <c r="R175" s="95"/>
    </row>
    <row r="176" spans="1:18" s="200" customFormat="1" ht="26.25" customHeight="1" x14ac:dyDescent="0.4">
      <c r="A176" s="77"/>
      <c r="B176" s="318" t="s">
        <v>96</v>
      </c>
      <c r="C176" s="318"/>
      <c r="D176" s="318"/>
      <c r="E176" s="318"/>
      <c r="F176" s="318"/>
      <c r="G176" s="318"/>
      <c r="H176" s="318"/>
      <c r="I176" s="318"/>
      <c r="J176" s="202" t="s">
        <v>111</v>
      </c>
      <c r="K176" s="5"/>
      <c r="L176" s="5"/>
      <c r="M176" s="25"/>
      <c r="N176" s="5"/>
      <c r="O176" s="25"/>
      <c r="P176" s="25"/>
      <c r="Q176" s="25"/>
      <c r="R176" s="95"/>
    </row>
    <row r="177" spans="1:18" ht="20.25" customHeight="1" x14ac:dyDescent="0.2">
      <c r="A177" s="330" t="s">
        <v>9</v>
      </c>
      <c r="B177" s="311" t="s">
        <v>97</v>
      </c>
      <c r="C177" s="312"/>
      <c r="D177" s="312"/>
      <c r="E177" s="312"/>
      <c r="F177" s="312"/>
      <c r="G177" s="312"/>
      <c r="H177" s="312"/>
      <c r="I177" s="312"/>
      <c r="J177" s="314" t="s">
        <v>10</v>
      </c>
      <c r="K177" s="307" t="s">
        <v>2</v>
      </c>
      <c r="L177" s="307" t="s">
        <v>3</v>
      </c>
      <c r="M177" s="316" t="s">
        <v>4</v>
      </c>
      <c r="N177" s="307" t="s">
        <v>5</v>
      </c>
      <c r="O177" s="317" t="s">
        <v>6</v>
      </c>
      <c r="P177" s="317" t="s">
        <v>7</v>
      </c>
      <c r="Q177" s="307" t="s">
        <v>8</v>
      </c>
    </row>
    <row r="178" spans="1:18" ht="15.75" customHeight="1" x14ac:dyDescent="0.25">
      <c r="A178" s="308"/>
      <c r="B178" s="79" t="s">
        <v>98</v>
      </c>
      <c r="C178" s="79" t="s">
        <v>99</v>
      </c>
      <c r="D178" s="79" t="s">
        <v>100</v>
      </c>
      <c r="E178" s="79" t="s">
        <v>101</v>
      </c>
      <c r="F178" s="79" t="s">
        <v>102</v>
      </c>
      <c r="G178" s="79" t="s">
        <v>103</v>
      </c>
      <c r="H178" s="79" t="s">
        <v>104</v>
      </c>
      <c r="I178" s="79" t="s">
        <v>105</v>
      </c>
      <c r="J178" s="315"/>
      <c r="K178" s="308"/>
      <c r="L178" s="308"/>
      <c r="M178" s="308"/>
      <c r="N178" s="308"/>
      <c r="O178" s="308"/>
      <c r="P178" s="308"/>
      <c r="Q178" s="308"/>
    </row>
    <row r="179" spans="1:18" ht="15.75" customHeight="1" x14ac:dyDescent="0.25">
      <c r="A179" s="79">
        <v>1701</v>
      </c>
      <c r="B179" s="80">
        <v>17</v>
      </c>
      <c r="C179" s="80"/>
      <c r="D179" s="80"/>
      <c r="E179" s="80"/>
      <c r="F179" s="80"/>
      <c r="G179" s="80"/>
      <c r="H179" s="80"/>
      <c r="I179" s="80"/>
      <c r="J179" s="116"/>
      <c r="K179" s="232"/>
      <c r="L179" s="233"/>
      <c r="M179" s="234"/>
      <c r="N179" s="242"/>
      <c r="O179" s="85">
        <f>B179</f>
        <v>17</v>
      </c>
      <c r="P179" s="243"/>
      <c r="Q179" s="242"/>
    </row>
    <row r="180" spans="1:18" ht="15.75" customHeight="1" x14ac:dyDescent="0.25">
      <c r="A180" s="79">
        <v>1702</v>
      </c>
      <c r="B180" s="80"/>
      <c r="C180" s="80">
        <v>14</v>
      </c>
      <c r="D180" s="80"/>
      <c r="E180" s="80"/>
      <c r="F180" s="80"/>
      <c r="G180" s="80"/>
      <c r="H180" s="80"/>
      <c r="I180" s="80"/>
      <c r="J180" s="116"/>
      <c r="K180" s="235"/>
      <c r="L180" s="134"/>
      <c r="M180" s="236"/>
      <c r="N180" s="90">
        <f>IF(C180=0,"",C180/B179)</f>
        <v>0.82352941176470584</v>
      </c>
      <c r="O180" s="91">
        <v>14</v>
      </c>
      <c r="P180" s="241">
        <f t="shared" ref="P180:P186" si="16">IF(O180=0,"",O180/O179)</f>
        <v>0.82352941176470584</v>
      </c>
      <c r="Q180" s="241">
        <f t="shared" ref="Q180:Q186" si="17">IF(O180=0,"",100%-P180)</f>
        <v>0.17647058823529416</v>
      </c>
    </row>
    <row r="181" spans="1:18" ht="15.75" customHeight="1" x14ac:dyDescent="0.25">
      <c r="A181" s="79">
        <v>1801</v>
      </c>
      <c r="B181" s="80"/>
      <c r="C181" s="80"/>
      <c r="D181" s="80">
        <v>12</v>
      </c>
      <c r="E181" s="80"/>
      <c r="F181" s="80"/>
      <c r="G181" s="80"/>
      <c r="H181" s="80"/>
      <c r="I181" s="80"/>
      <c r="J181" s="116"/>
      <c r="K181" s="235"/>
      <c r="L181" s="134"/>
      <c r="M181" s="236"/>
      <c r="N181" s="90">
        <f>IF(D181=0,"",D181/C180)</f>
        <v>0.8571428571428571</v>
      </c>
      <c r="O181" s="91">
        <v>12</v>
      </c>
      <c r="P181" s="241">
        <f t="shared" si="16"/>
        <v>0.8571428571428571</v>
      </c>
      <c r="Q181" s="241">
        <f t="shared" si="17"/>
        <v>0.1428571428571429</v>
      </c>
      <c r="R181" s="93">
        <f>O181/O179</f>
        <v>0.70588235294117652</v>
      </c>
    </row>
    <row r="182" spans="1:18" ht="15.75" customHeight="1" x14ac:dyDescent="0.25">
      <c r="A182" s="79">
        <v>1802</v>
      </c>
      <c r="B182" s="80"/>
      <c r="C182" s="80"/>
      <c r="D182" s="80"/>
      <c r="E182" s="80">
        <v>5</v>
      </c>
      <c r="F182" s="80"/>
      <c r="G182" s="80"/>
      <c r="H182" s="80"/>
      <c r="I182" s="80"/>
      <c r="J182" s="116"/>
      <c r="K182" s="235"/>
      <c r="L182" s="134"/>
      <c r="M182" s="236"/>
      <c r="N182" s="90">
        <f>IF(E182=0,"",E182/D181)</f>
        <v>0.41666666666666669</v>
      </c>
      <c r="O182" s="91">
        <v>12</v>
      </c>
      <c r="P182" s="241">
        <f t="shared" si="16"/>
        <v>1</v>
      </c>
      <c r="Q182" s="241">
        <f t="shared" si="17"/>
        <v>0</v>
      </c>
    </row>
    <row r="183" spans="1:18" ht="15.75" customHeight="1" x14ac:dyDescent="0.25">
      <c r="A183" s="79">
        <v>1901</v>
      </c>
      <c r="B183" s="80"/>
      <c r="C183" s="80"/>
      <c r="D183" s="80"/>
      <c r="E183" s="80"/>
      <c r="F183" s="80">
        <v>5</v>
      </c>
      <c r="G183" s="80"/>
      <c r="H183" s="80"/>
      <c r="I183" s="80"/>
      <c r="J183" s="116"/>
      <c r="K183" s="235"/>
      <c r="L183" s="134"/>
      <c r="M183" s="236"/>
      <c r="N183" s="90">
        <f>IF(F183=0,"",F183/E182)</f>
        <v>1</v>
      </c>
      <c r="O183" s="91">
        <v>12</v>
      </c>
      <c r="P183" s="241">
        <f t="shared" si="16"/>
        <v>1</v>
      </c>
      <c r="Q183" s="241">
        <f t="shared" si="17"/>
        <v>0</v>
      </c>
    </row>
    <row r="184" spans="1:18" ht="15.75" customHeight="1" x14ac:dyDescent="0.25">
      <c r="A184" s="79">
        <v>1902</v>
      </c>
      <c r="B184" s="80"/>
      <c r="C184" s="80"/>
      <c r="D184" s="80"/>
      <c r="E184" s="80"/>
      <c r="F184" s="80"/>
      <c r="G184" s="80">
        <v>5</v>
      </c>
      <c r="H184" s="80"/>
      <c r="I184" s="80"/>
      <c r="J184" s="116"/>
      <c r="K184" s="235"/>
      <c r="L184" s="134"/>
      <c r="M184" s="236"/>
      <c r="N184" s="90">
        <f>IF(G184=0,"",G184/F183)</f>
        <v>1</v>
      </c>
      <c r="O184" s="91">
        <v>12</v>
      </c>
      <c r="P184" s="241">
        <f t="shared" si="16"/>
        <v>1</v>
      </c>
      <c r="Q184" s="241">
        <f t="shared" si="17"/>
        <v>0</v>
      </c>
    </row>
    <row r="185" spans="1:18" ht="15.75" customHeight="1" x14ac:dyDescent="0.25">
      <c r="A185" s="79">
        <v>2001</v>
      </c>
      <c r="B185" s="80"/>
      <c r="C185" s="80"/>
      <c r="D185" s="80"/>
      <c r="E185" s="80"/>
      <c r="F185" s="80"/>
      <c r="G185" s="80"/>
      <c r="H185" s="80">
        <v>4</v>
      </c>
      <c r="I185" s="80"/>
      <c r="J185" s="116"/>
      <c r="K185" s="235"/>
      <c r="L185" s="134"/>
      <c r="M185" s="236"/>
      <c r="N185" s="90">
        <f>IF(H185=0,"",H185/G184)</f>
        <v>0.8</v>
      </c>
      <c r="O185" s="91">
        <v>11</v>
      </c>
      <c r="P185" s="241">
        <f t="shared" si="16"/>
        <v>0.91666666666666663</v>
      </c>
      <c r="Q185" s="241">
        <f t="shared" si="17"/>
        <v>8.333333333333337E-2</v>
      </c>
    </row>
    <row r="186" spans="1:18" ht="15.75" customHeight="1" x14ac:dyDescent="0.25">
      <c r="A186" s="79">
        <v>2002</v>
      </c>
      <c r="B186" s="80"/>
      <c r="C186" s="80"/>
      <c r="D186" s="80"/>
      <c r="E186" s="80"/>
      <c r="F186" s="80"/>
      <c r="G186" s="80"/>
      <c r="H186" s="80"/>
      <c r="I186" s="80">
        <v>4</v>
      </c>
      <c r="J186" s="116">
        <v>4</v>
      </c>
      <c r="K186" s="235"/>
      <c r="L186" s="134"/>
      <c r="M186" s="236"/>
      <c r="N186" s="90">
        <f>IF(I186=0,"",I186/H185)</f>
        <v>1</v>
      </c>
      <c r="O186" s="91">
        <v>11</v>
      </c>
      <c r="P186" s="241">
        <f t="shared" si="16"/>
        <v>1</v>
      </c>
      <c r="Q186" s="241">
        <f t="shared" si="17"/>
        <v>0</v>
      </c>
    </row>
    <row r="187" spans="1:18" ht="15.75" customHeight="1" x14ac:dyDescent="0.25">
      <c r="A187" s="79">
        <v>2101</v>
      </c>
      <c r="B187" s="80"/>
      <c r="C187" s="80"/>
      <c r="D187" s="80"/>
      <c r="E187" s="80"/>
      <c r="F187" s="80"/>
      <c r="G187" s="80"/>
      <c r="H187" s="80"/>
      <c r="I187" s="80">
        <v>3</v>
      </c>
      <c r="J187" s="116"/>
      <c r="K187" s="235"/>
      <c r="L187" s="134"/>
      <c r="M187" s="134"/>
      <c r="N187" s="246"/>
      <c r="O187" s="91">
        <v>6</v>
      </c>
      <c r="P187" s="247"/>
      <c r="Q187" s="246"/>
    </row>
    <row r="188" spans="1:18" ht="15.75" customHeight="1" x14ac:dyDescent="0.25">
      <c r="A188" s="79">
        <v>2102</v>
      </c>
      <c r="B188" s="80"/>
      <c r="C188" s="80"/>
      <c r="D188" s="80"/>
      <c r="E188" s="80"/>
      <c r="F188" s="80"/>
      <c r="G188" s="80"/>
      <c r="H188" s="80"/>
      <c r="I188" s="80">
        <v>1</v>
      </c>
      <c r="J188" s="116">
        <v>5</v>
      </c>
      <c r="K188" s="235"/>
      <c r="L188" s="134"/>
      <c r="M188" s="237"/>
      <c r="N188" s="246"/>
      <c r="O188" s="91">
        <v>6</v>
      </c>
      <c r="P188" s="247"/>
      <c r="Q188" s="246"/>
    </row>
    <row r="189" spans="1:18" ht="15.75" customHeight="1" x14ac:dyDescent="0.25">
      <c r="A189" s="79">
        <v>2201</v>
      </c>
      <c r="B189" s="80"/>
      <c r="C189" s="80"/>
      <c r="D189" s="80"/>
      <c r="E189" s="80"/>
      <c r="F189" s="80"/>
      <c r="G189" s="80"/>
      <c r="H189" s="80"/>
      <c r="I189" s="80">
        <v>1</v>
      </c>
      <c r="J189" s="116"/>
      <c r="K189" s="235"/>
      <c r="L189" s="134"/>
      <c r="M189" s="237"/>
      <c r="N189" s="246"/>
      <c r="O189" s="96">
        <v>1</v>
      </c>
      <c r="P189" s="247"/>
      <c r="Q189" s="246"/>
    </row>
    <row r="190" spans="1:18" ht="15.75" customHeight="1" x14ac:dyDescent="0.25">
      <c r="A190" s="79">
        <v>2202</v>
      </c>
      <c r="B190" s="80"/>
      <c r="C190" s="80"/>
      <c r="D190" s="80"/>
      <c r="E190" s="80"/>
      <c r="F190" s="80"/>
      <c r="G190" s="80"/>
      <c r="H190" s="80"/>
      <c r="I190" s="80">
        <v>2</v>
      </c>
      <c r="J190" s="116">
        <v>2</v>
      </c>
      <c r="K190" s="235"/>
      <c r="L190" s="134"/>
      <c r="M190" s="237"/>
      <c r="N190" s="246"/>
      <c r="O190" s="96">
        <v>2</v>
      </c>
      <c r="P190" s="247"/>
      <c r="Q190" s="246"/>
    </row>
    <row r="191" spans="1:18" ht="15.75" customHeight="1" x14ac:dyDescent="0.25">
      <c r="A191" s="79">
        <v>2301</v>
      </c>
      <c r="B191" s="80"/>
      <c r="C191" s="80"/>
      <c r="D191" s="80"/>
      <c r="E191" s="80"/>
      <c r="F191" s="80"/>
      <c r="G191" s="80"/>
      <c r="H191" s="80"/>
      <c r="I191" s="80"/>
      <c r="J191" s="116"/>
      <c r="K191" s="235"/>
      <c r="L191" s="134"/>
      <c r="M191" s="237"/>
      <c r="N191" s="246"/>
      <c r="O191" s="96"/>
      <c r="P191" s="247"/>
      <c r="Q191" s="246"/>
    </row>
    <row r="192" spans="1:18" ht="15.75" customHeight="1" x14ac:dyDescent="0.25">
      <c r="A192" s="79">
        <v>2302</v>
      </c>
      <c r="B192" s="80"/>
      <c r="C192" s="80"/>
      <c r="D192" s="80"/>
      <c r="E192" s="80"/>
      <c r="F192" s="80"/>
      <c r="G192" s="80"/>
      <c r="H192" s="80"/>
      <c r="I192" s="80"/>
      <c r="J192" s="116"/>
      <c r="K192" s="235"/>
      <c r="L192" s="134"/>
      <c r="M192" s="237"/>
      <c r="N192" s="134"/>
      <c r="O192" s="237"/>
      <c r="P192" s="256"/>
      <c r="Q192" s="246"/>
    </row>
    <row r="193" spans="1:19" ht="15.75" customHeight="1" x14ac:dyDescent="0.25">
      <c r="A193" s="79">
        <v>2401</v>
      </c>
      <c r="B193" s="80"/>
      <c r="C193" s="80"/>
      <c r="D193" s="80"/>
      <c r="E193" s="80"/>
      <c r="F193" s="80"/>
      <c r="G193" s="80"/>
      <c r="H193" s="80"/>
      <c r="I193" s="80"/>
      <c r="J193" s="116"/>
      <c r="K193" s="235"/>
      <c r="L193" s="134"/>
      <c r="M193" s="237"/>
      <c r="N193" s="228" t="s">
        <v>80</v>
      </c>
      <c r="O193" s="102">
        <v>7</v>
      </c>
      <c r="P193" s="103">
        <f>IF(SUM(J185:J192)=0,"",SUM(J185:J192))</f>
        <v>11</v>
      </c>
      <c r="Q193" s="230" t="s">
        <v>10</v>
      </c>
    </row>
    <row r="194" spans="1:19" ht="15.75" customHeight="1" x14ac:dyDescent="0.25">
      <c r="A194" s="79">
        <v>2402</v>
      </c>
      <c r="B194" s="80"/>
      <c r="C194" s="80"/>
      <c r="D194" s="80"/>
      <c r="E194" s="80"/>
      <c r="F194" s="80"/>
      <c r="G194" s="80"/>
      <c r="H194" s="80"/>
      <c r="I194" s="80"/>
      <c r="J194" s="116"/>
      <c r="K194" s="235"/>
      <c r="L194" s="134"/>
      <c r="M194" s="237"/>
      <c r="N194" s="229" t="s">
        <v>81</v>
      </c>
      <c r="O194" s="104">
        <f>IF(O193/B179=0,"",O193/B179)</f>
        <v>0.41176470588235292</v>
      </c>
      <c r="P194" s="105">
        <f>IF(O193/P193=0,"",O193/P193)</f>
        <v>0.63636363636363635</v>
      </c>
      <c r="Q194" s="231" t="s">
        <v>82</v>
      </c>
    </row>
    <row r="195" spans="1:19" ht="15.75" customHeight="1" x14ac:dyDescent="0.25">
      <c r="A195" s="79">
        <v>2501</v>
      </c>
      <c r="B195" s="80"/>
      <c r="C195" s="80"/>
      <c r="D195" s="80"/>
      <c r="E195" s="80"/>
      <c r="F195" s="80"/>
      <c r="G195" s="80"/>
      <c r="H195" s="80"/>
      <c r="I195" s="80"/>
      <c r="J195" s="116"/>
      <c r="K195" s="238"/>
      <c r="L195" s="239"/>
      <c r="M195" s="240"/>
      <c r="N195" s="109"/>
      <c r="O195" s="110"/>
      <c r="P195" s="110"/>
      <c r="Q195" s="111"/>
    </row>
    <row r="196" spans="1:19" ht="18" customHeight="1" x14ac:dyDescent="0.25">
      <c r="A196" s="33"/>
      <c r="B196" s="327" t="s">
        <v>108</v>
      </c>
      <c r="C196" s="327"/>
      <c r="D196" s="327"/>
      <c r="E196" s="327"/>
      <c r="F196" s="327"/>
      <c r="G196" s="327"/>
      <c r="H196" s="327"/>
      <c r="I196" s="327"/>
      <c r="J196" s="112">
        <f>SUM(J179:J195)</f>
        <v>11</v>
      </c>
      <c r="K196" s="113">
        <f>IF(J186=0,"",J186/B179)</f>
        <v>0.23529411764705882</v>
      </c>
      <c r="L196" s="113">
        <f>IF(J196=0,"",J196/B179)</f>
        <v>0.6470588235294118</v>
      </c>
      <c r="M196" s="113">
        <f>L196-K196</f>
        <v>0.41176470588235298</v>
      </c>
      <c r="N196" s="5"/>
      <c r="O196" s="25"/>
      <c r="P196" s="24"/>
      <c r="Q196" s="5"/>
      <c r="R196" s="24"/>
      <c r="S196" s="5"/>
    </row>
    <row r="197" spans="1:19" ht="12.75" customHeight="1" x14ac:dyDescent="0.2"/>
    <row r="198" spans="1:19" ht="12.75" customHeight="1" x14ac:dyDescent="0.2"/>
    <row r="199" spans="1:19" ht="26.25" customHeight="1" x14ac:dyDescent="0.4">
      <c r="A199" s="77"/>
      <c r="B199" s="318" t="s">
        <v>96</v>
      </c>
      <c r="C199" s="318"/>
      <c r="D199" s="318"/>
      <c r="E199" s="318"/>
      <c r="F199" s="318"/>
      <c r="G199" s="318"/>
      <c r="H199" s="318"/>
      <c r="I199" s="318"/>
      <c r="J199" s="201" t="s">
        <v>112</v>
      </c>
      <c r="K199" s="29" t="s">
        <v>130</v>
      </c>
      <c r="L199" s="5"/>
      <c r="M199" s="5"/>
      <c r="N199" s="25"/>
      <c r="O199" s="5"/>
      <c r="P199" s="25"/>
      <c r="Q199" s="25"/>
      <c r="R199" s="25"/>
    </row>
    <row r="200" spans="1:19" ht="20.25" customHeight="1" x14ac:dyDescent="0.2">
      <c r="A200" s="330" t="s">
        <v>9</v>
      </c>
      <c r="B200" s="311" t="s">
        <v>97</v>
      </c>
      <c r="C200" s="312"/>
      <c r="D200" s="312"/>
      <c r="E200" s="312"/>
      <c r="F200" s="312"/>
      <c r="G200" s="312"/>
      <c r="H200" s="312"/>
      <c r="I200" s="312"/>
      <c r="J200" s="314" t="s">
        <v>10</v>
      </c>
      <c r="K200" s="307" t="s">
        <v>2</v>
      </c>
      <c r="L200" s="307" t="s">
        <v>3</v>
      </c>
      <c r="M200" s="316" t="s">
        <v>4</v>
      </c>
      <c r="N200" s="307" t="s">
        <v>5</v>
      </c>
      <c r="O200" s="317" t="s">
        <v>6</v>
      </c>
      <c r="P200" s="317" t="s">
        <v>7</v>
      </c>
      <c r="Q200" s="307" t="s">
        <v>8</v>
      </c>
    </row>
    <row r="201" spans="1:19" ht="15.75" customHeight="1" x14ac:dyDescent="0.25">
      <c r="A201" s="308"/>
      <c r="B201" s="79" t="s">
        <v>98</v>
      </c>
      <c r="C201" s="79" t="s">
        <v>99</v>
      </c>
      <c r="D201" s="79" t="s">
        <v>100</v>
      </c>
      <c r="E201" s="79" t="s">
        <v>101</v>
      </c>
      <c r="F201" s="79" t="s">
        <v>102</v>
      </c>
      <c r="G201" s="79" t="s">
        <v>103</v>
      </c>
      <c r="H201" s="79" t="s">
        <v>104</v>
      </c>
      <c r="I201" s="79" t="s">
        <v>105</v>
      </c>
      <c r="J201" s="315"/>
      <c r="K201" s="308"/>
      <c r="L201" s="308"/>
      <c r="M201" s="308"/>
      <c r="N201" s="308"/>
      <c r="O201" s="308"/>
      <c r="P201" s="308"/>
      <c r="Q201" s="308"/>
    </row>
    <row r="202" spans="1:19" ht="15.75" customHeight="1" x14ac:dyDescent="0.25">
      <c r="A202" s="79">
        <v>1702</v>
      </c>
      <c r="B202" s="80"/>
      <c r="C202" s="142"/>
      <c r="D202" s="142"/>
      <c r="E202" s="142"/>
      <c r="F202" s="142"/>
      <c r="G202" s="142"/>
      <c r="H202" s="142"/>
      <c r="I202" s="142"/>
      <c r="J202" s="146"/>
      <c r="K202" s="135"/>
      <c r="L202" s="54"/>
      <c r="M202" s="55"/>
      <c r="N202" s="131"/>
      <c r="O202" s="85">
        <f>B202</f>
        <v>0</v>
      </c>
      <c r="P202" s="132"/>
      <c r="Q202" s="131"/>
    </row>
    <row r="203" spans="1:19" ht="15.75" customHeight="1" x14ac:dyDescent="0.25">
      <c r="A203" s="79">
        <v>1801</v>
      </c>
      <c r="B203" s="142"/>
      <c r="C203" s="142"/>
      <c r="D203" s="142"/>
      <c r="E203" s="142"/>
      <c r="F203" s="142"/>
      <c r="G203" s="142"/>
      <c r="H203" s="142"/>
      <c r="I203" s="142"/>
      <c r="J203" s="146"/>
      <c r="K203" s="136"/>
      <c r="L203" s="5"/>
      <c r="M203" s="137"/>
      <c r="N203" s="161" t="str">
        <f>IF(C203=0,"",C203/B202)</f>
        <v/>
      </c>
      <c r="O203" s="91"/>
      <c r="P203" s="162" t="str">
        <f t="shared" ref="P203:P210" si="18">IF(O203=0,"",O203/O202)</f>
        <v/>
      </c>
      <c r="Q203" s="162" t="str">
        <f t="shared" ref="Q203:Q210" si="19">IF(O203=0,"",100%-P203)</f>
        <v/>
      </c>
    </row>
    <row r="204" spans="1:19" ht="15.75" customHeight="1" x14ac:dyDescent="0.25">
      <c r="A204" s="79">
        <v>1802</v>
      </c>
      <c r="B204" s="142"/>
      <c r="C204" s="142"/>
      <c r="D204" s="142"/>
      <c r="E204" s="142"/>
      <c r="F204" s="142"/>
      <c r="G204" s="142"/>
      <c r="H204" s="142"/>
      <c r="I204" s="142"/>
      <c r="J204" s="146"/>
      <c r="K204" s="136"/>
      <c r="L204" s="5"/>
      <c r="M204" s="137"/>
      <c r="N204" s="161" t="str">
        <f>IF(D204=0,"",D204/C203)</f>
        <v/>
      </c>
      <c r="O204" s="91"/>
      <c r="P204" s="162" t="str">
        <f t="shared" si="18"/>
        <v/>
      </c>
      <c r="Q204" s="162" t="str">
        <f t="shared" si="19"/>
        <v/>
      </c>
      <c r="R204" s="11" t="e">
        <f>O204/O202</f>
        <v>#DIV/0!</v>
      </c>
    </row>
    <row r="205" spans="1:19" ht="15.75" customHeight="1" x14ac:dyDescent="0.25">
      <c r="A205" s="79">
        <v>1901</v>
      </c>
      <c r="B205" s="142"/>
      <c r="C205" s="142"/>
      <c r="D205" s="142"/>
      <c r="E205" s="142"/>
      <c r="F205" s="142"/>
      <c r="G205" s="142"/>
      <c r="H205" s="142"/>
      <c r="I205" s="142"/>
      <c r="J205" s="146"/>
      <c r="K205" s="136"/>
      <c r="L205" s="5"/>
      <c r="M205" s="137"/>
      <c r="N205" s="161" t="str">
        <f>IF(E205=0,"",E205/D204)</f>
        <v/>
      </c>
      <c r="O205" s="91"/>
      <c r="P205" s="162" t="str">
        <f t="shared" si="18"/>
        <v/>
      </c>
      <c r="Q205" s="162" t="str">
        <f t="shared" si="19"/>
        <v/>
      </c>
    </row>
    <row r="206" spans="1:19" ht="15.75" customHeight="1" x14ac:dyDescent="0.25">
      <c r="A206" s="79">
        <v>1902</v>
      </c>
      <c r="B206" s="142"/>
      <c r="C206" s="142"/>
      <c r="D206" s="142"/>
      <c r="E206" s="142"/>
      <c r="F206" s="142"/>
      <c r="G206" s="142"/>
      <c r="H206" s="142"/>
      <c r="I206" s="142"/>
      <c r="J206" s="146"/>
      <c r="K206" s="136"/>
      <c r="L206" s="5"/>
      <c r="M206" s="137"/>
      <c r="N206" s="161" t="str">
        <f>IF(F206=0,"",F206/E205)</f>
        <v/>
      </c>
      <c r="O206" s="91"/>
      <c r="P206" s="162" t="str">
        <f t="shared" si="18"/>
        <v/>
      </c>
      <c r="Q206" s="162" t="str">
        <f t="shared" si="19"/>
        <v/>
      </c>
    </row>
    <row r="207" spans="1:19" ht="15.75" customHeight="1" x14ac:dyDescent="0.25">
      <c r="A207" s="79">
        <v>2001</v>
      </c>
      <c r="B207" s="142"/>
      <c r="C207" s="142"/>
      <c r="D207" s="142"/>
      <c r="E207" s="142"/>
      <c r="F207" s="142"/>
      <c r="G207" s="142"/>
      <c r="H207" s="142"/>
      <c r="I207" s="142"/>
      <c r="J207" s="146"/>
      <c r="K207" s="136"/>
      <c r="L207" s="5"/>
      <c r="M207" s="137"/>
      <c r="N207" s="161" t="str">
        <f>IF(G207=0,"",G207/F206)</f>
        <v/>
      </c>
      <c r="O207" s="91"/>
      <c r="P207" s="162" t="str">
        <f t="shared" si="18"/>
        <v/>
      </c>
      <c r="Q207" s="162" t="str">
        <f t="shared" si="19"/>
        <v/>
      </c>
    </row>
    <row r="208" spans="1:19" ht="15.75" customHeight="1" x14ac:dyDescent="0.25">
      <c r="A208" s="79">
        <v>2002</v>
      </c>
      <c r="B208" s="142"/>
      <c r="C208" s="142"/>
      <c r="D208" s="142"/>
      <c r="E208" s="142"/>
      <c r="F208" s="142"/>
      <c r="G208" s="142"/>
      <c r="H208" s="142"/>
      <c r="I208" s="142"/>
      <c r="J208" s="146"/>
      <c r="K208" s="136"/>
      <c r="L208" s="5"/>
      <c r="M208" s="137"/>
      <c r="N208" s="161" t="str">
        <f>IF(H208=0,"",H208/G207)</f>
        <v/>
      </c>
      <c r="O208" s="91"/>
      <c r="P208" s="162" t="str">
        <f t="shared" si="18"/>
        <v/>
      </c>
      <c r="Q208" s="162" t="str">
        <f t="shared" si="19"/>
        <v/>
      </c>
    </row>
    <row r="209" spans="1:17" ht="15.75" customHeight="1" x14ac:dyDescent="0.25">
      <c r="A209" s="79">
        <v>2101</v>
      </c>
      <c r="B209" s="142"/>
      <c r="C209" s="142"/>
      <c r="D209" s="142"/>
      <c r="E209" s="142"/>
      <c r="F209" s="142"/>
      <c r="G209" s="142"/>
      <c r="H209" s="142"/>
      <c r="I209" s="142"/>
      <c r="J209" s="146"/>
      <c r="K209" s="136"/>
      <c r="L209" s="5"/>
      <c r="M209" s="137"/>
      <c r="N209" s="161" t="str">
        <f>IF(I209=0,"",I209/H208)</f>
        <v/>
      </c>
      <c r="O209" s="91"/>
      <c r="P209" s="162" t="str">
        <f t="shared" si="18"/>
        <v/>
      </c>
      <c r="Q209" s="162" t="str">
        <f t="shared" si="19"/>
        <v/>
      </c>
    </row>
    <row r="210" spans="1:17" ht="15.75" customHeight="1" x14ac:dyDescent="0.25">
      <c r="A210" s="79">
        <v>2102</v>
      </c>
      <c r="B210" s="142"/>
      <c r="C210" s="142"/>
      <c r="D210" s="142"/>
      <c r="E210" s="142"/>
      <c r="F210" s="142"/>
      <c r="G210" s="142"/>
      <c r="H210" s="142"/>
      <c r="I210" s="142"/>
      <c r="J210" s="146"/>
      <c r="K210" s="136"/>
      <c r="L210" s="5"/>
      <c r="M210" s="137"/>
      <c r="N210" s="163"/>
      <c r="O210" s="91"/>
      <c r="P210" s="164" t="str">
        <f t="shared" si="18"/>
        <v/>
      </c>
      <c r="Q210" s="164" t="str">
        <f t="shared" si="19"/>
        <v/>
      </c>
    </row>
    <row r="211" spans="1:17" ht="15.75" customHeight="1" x14ac:dyDescent="0.25">
      <c r="A211" s="79">
        <v>2201</v>
      </c>
      <c r="B211" s="142"/>
      <c r="C211" s="142"/>
      <c r="D211" s="142"/>
      <c r="E211" s="142"/>
      <c r="F211" s="142"/>
      <c r="G211" s="142"/>
      <c r="H211" s="142"/>
      <c r="I211" s="142"/>
      <c r="J211" s="146"/>
      <c r="K211" s="136"/>
      <c r="L211" s="5"/>
      <c r="M211" s="25"/>
      <c r="N211" s="138"/>
      <c r="O211" s="139"/>
      <c r="P211" s="140"/>
      <c r="Q211" s="141"/>
    </row>
    <row r="212" spans="1:17" ht="15.75" customHeight="1" x14ac:dyDescent="0.25">
      <c r="A212" s="79">
        <v>2202</v>
      </c>
      <c r="B212" s="142"/>
      <c r="C212" s="142"/>
      <c r="D212" s="142"/>
      <c r="E212" s="142"/>
      <c r="F212" s="142"/>
      <c r="G212" s="142"/>
      <c r="H212" s="142"/>
      <c r="I212" s="142"/>
      <c r="J212" s="146"/>
      <c r="K212" s="136"/>
      <c r="L212" s="5"/>
      <c r="M212" s="25"/>
      <c r="N212" s="126"/>
      <c r="O212" s="143"/>
      <c r="P212" s="144"/>
      <c r="Q212" s="126"/>
    </row>
    <row r="213" spans="1:17" ht="15.75" customHeight="1" x14ac:dyDescent="0.25">
      <c r="A213" s="79">
        <v>2301</v>
      </c>
      <c r="B213" s="142"/>
      <c r="C213" s="142"/>
      <c r="D213" s="142"/>
      <c r="E213" s="142"/>
      <c r="F213" s="142"/>
      <c r="G213" s="142"/>
      <c r="H213" s="142"/>
      <c r="I213" s="142"/>
      <c r="J213" s="146"/>
      <c r="K213" s="136"/>
      <c r="L213" s="5"/>
      <c r="M213" s="25"/>
      <c r="N213" s="126"/>
      <c r="O213" s="143"/>
      <c r="P213" s="144"/>
      <c r="Q213" s="126"/>
    </row>
    <row r="214" spans="1:17" ht="15.75" customHeight="1" x14ac:dyDescent="0.25">
      <c r="A214" s="79">
        <v>2302</v>
      </c>
      <c r="B214" s="142"/>
      <c r="C214" s="142"/>
      <c r="D214" s="142"/>
      <c r="E214" s="142"/>
      <c r="F214" s="142"/>
      <c r="G214" s="142"/>
      <c r="H214" s="142"/>
      <c r="I214" s="142"/>
      <c r="J214" s="146"/>
      <c r="K214" s="136"/>
      <c r="L214" s="5"/>
      <c r="M214" s="25"/>
      <c r="N214" s="126"/>
      <c r="O214" s="143"/>
      <c r="P214" s="144"/>
      <c r="Q214" s="126"/>
    </row>
    <row r="215" spans="1:17" ht="15.75" customHeight="1" x14ac:dyDescent="0.25">
      <c r="A215" s="79">
        <v>2401</v>
      </c>
      <c r="B215" s="142"/>
      <c r="C215" s="142"/>
      <c r="D215" s="142"/>
      <c r="E215" s="142"/>
      <c r="F215" s="142"/>
      <c r="G215" s="142"/>
      <c r="H215" s="142"/>
      <c r="I215" s="142"/>
      <c r="J215" s="146"/>
      <c r="K215" s="136"/>
      <c r="L215" s="5"/>
      <c r="M215" s="25"/>
      <c r="N215" s="5"/>
      <c r="O215" s="25"/>
      <c r="P215" s="24"/>
      <c r="Q215" s="126"/>
    </row>
    <row r="216" spans="1:17" ht="15.75" customHeight="1" x14ac:dyDescent="0.25">
      <c r="A216" s="79">
        <v>2402</v>
      </c>
      <c r="B216" s="142"/>
      <c r="C216" s="142"/>
      <c r="D216" s="142"/>
      <c r="E216" s="142"/>
      <c r="F216" s="142"/>
      <c r="G216" s="142"/>
      <c r="H216" s="142"/>
      <c r="I216" s="142"/>
      <c r="J216" s="146"/>
      <c r="K216" s="136"/>
      <c r="L216" s="5"/>
      <c r="M216" s="25"/>
      <c r="N216" s="228" t="s">
        <v>80</v>
      </c>
      <c r="O216" s="102"/>
      <c r="P216" s="103" t="str">
        <f>IF(SUM(J208:J215)=0,"",SUM(J208:J215))</f>
        <v/>
      </c>
      <c r="Q216" s="230" t="s">
        <v>10</v>
      </c>
    </row>
    <row r="217" spans="1:17" ht="15.75" customHeight="1" x14ac:dyDescent="0.25">
      <c r="A217" s="79">
        <v>2501</v>
      </c>
      <c r="B217" s="142"/>
      <c r="C217" s="142"/>
      <c r="D217" s="142"/>
      <c r="E217" s="142"/>
      <c r="F217" s="142"/>
      <c r="G217" s="142"/>
      <c r="H217" s="142"/>
      <c r="I217" s="142"/>
      <c r="J217" s="146"/>
      <c r="K217" s="136"/>
      <c r="L217" s="5"/>
      <c r="M217" s="25"/>
      <c r="N217" s="229" t="s">
        <v>81</v>
      </c>
      <c r="O217" s="104" t="e">
        <f>IF(O216/B202=0,"",O216/B202)</f>
        <v>#DIV/0!</v>
      </c>
      <c r="P217" s="105" t="e">
        <f>IF(O216/P216=0,"",O216/P216)</f>
        <v>#VALUE!</v>
      </c>
      <c r="Q217" s="231" t="s">
        <v>82</v>
      </c>
    </row>
    <row r="218" spans="1:17" ht="15.75" customHeight="1" x14ac:dyDescent="0.25">
      <c r="A218" s="79">
        <v>2502</v>
      </c>
      <c r="B218" s="142"/>
      <c r="C218" s="142"/>
      <c r="D218" s="142"/>
      <c r="E218" s="142"/>
      <c r="F218" s="142"/>
      <c r="G218" s="142"/>
      <c r="H218" s="142"/>
      <c r="I218" s="142"/>
      <c r="J218" s="146"/>
      <c r="K218" s="145"/>
      <c r="L218" s="109"/>
      <c r="M218" s="110"/>
      <c r="N218" s="109"/>
      <c r="O218" s="110"/>
      <c r="P218" s="110"/>
      <c r="Q218" s="111"/>
    </row>
    <row r="219" spans="1:17" ht="18" customHeight="1" x14ac:dyDescent="0.25">
      <c r="A219" s="33"/>
      <c r="B219" s="327" t="s">
        <v>108</v>
      </c>
      <c r="C219" s="327"/>
      <c r="D219" s="327"/>
      <c r="E219" s="327"/>
      <c r="F219" s="327"/>
      <c r="G219" s="327"/>
      <c r="H219" s="327"/>
      <c r="I219" s="327"/>
      <c r="J219" s="112">
        <f>SUM(J202:J215)</f>
        <v>0</v>
      </c>
      <c r="K219" s="113" t="str">
        <f>IF(J210=0,"",J210/B202)</f>
        <v/>
      </c>
      <c r="L219" s="113" t="str">
        <f>IF(J219=0,"",J219/B202)</f>
        <v/>
      </c>
      <c r="M219" s="113" t="str">
        <f>IF(J210=0,"",L219-K219)</f>
        <v/>
      </c>
      <c r="N219" s="5"/>
      <c r="O219" s="25"/>
      <c r="P219" s="24"/>
      <c r="Q219" s="5"/>
    </row>
    <row r="220" spans="1:17" ht="12.75" customHeight="1" x14ac:dyDescent="0.2"/>
    <row r="221" spans="1:17" ht="12.75" customHeight="1" x14ac:dyDescent="0.2"/>
    <row r="222" spans="1:17" ht="26.25" customHeight="1" x14ac:dyDescent="0.4">
      <c r="A222" s="77"/>
      <c r="B222" s="318" t="s">
        <v>96</v>
      </c>
      <c r="C222" s="318"/>
      <c r="D222" s="318"/>
      <c r="E222" s="318"/>
      <c r="F222" s="318"/>
      <c r="G222" s="318"/>
      <c r="H222" s="318"/>
      <c r="I222" s="318"/>
      <c r="J222" s="201" t="s">
        <v>113</v>
      </c>
      <c r="L222" s="5"/>
      <c r="M222" s="5"/>
      <c r="N222" s="25"/>
      <c r="O222" s="5"/>
      <c r="P222" s="25"/>
      <c r="Q222" s="25"/>
    </row>
    <row r="223" spans="1:17" ht="20.25" customHeight="1" x14ac:dyDescent="0.2">
      <c r="A223" s="330" t="s">
        <v>9</v>
      </c>
      <c r="B223" s="311" t="s">
        <v>97</v>
      </c>
      <c r="C223" s="312"/>
      <c r="D223" s="312"/>
      <c r="E223" s="312"/>
      <c r="F223" s="312"/>
      <c r="G223" s="312"/>
      <c r="H223" s="312"/>
      <c r="I223" s="312"/>
      <c r="J223" s="314" t="s">
        <v>10</v>
      </c>
      <c r="K223" s="307" t="s">
        <v>2</v>
      </c>
      <c r="L223" s="307" t="s">
        <v>3</v>
      </c>
      <c r="M223" s="316" t="s">
        <v>4</v>
      </c>
      <c r="N223" s="307" t="s">
        <v>5</v>
      </c>
      <c r="O223" s="317" t="s">
        <v>6</v>
      </c>
      <c r="P223" s="317" t="s">
        <v>7</v>
      </c>
      <c r="Q223" s="307" t="s">
        <v>8</v>
      </c>
    </row>
    <row r="224" spans="1:17" ht="15.75" customHeight="1" x14ac:dyDescent="0.25">
      <c r="A224" s="308"/>
      <c r="B224" s="79" t="s">
        <v>98</v>
      </c>
      <c r="C224" s="79" t="s">
        <v>99</v>
      </c>
      <c r="D224" s="79" t="s">
        <v>100</v>
      </c>
      <c r="E224" s="79" t="s">
        <v>101</v>
      </c>
      <c r="F224" s="79" t="s">
        <v>102</v>
      </c>
      <c r="G224" s="79" t="s">
        <v>103</v>
      </c>
      <c r="H224" s="79" t="s">
        <v>104</v>
      </c>
      <c r="I224" s="79" t="s">
        <v>105</v>
      </c>
      <c r="J224" s="315"/>
      <c r="K224" s="308"/>
      <c r="L224" s="308"/>
      <c r="M224" s="308"/>
      <c r="N224" s="308"/>
      <c r="O224" s="308"/>
      <c r="P224" s="308"/>
      <c r="Q224" s="308"/>
    </row>
    <row r="225" spans="1:18" ht="15.75" customHeight="1" x14ac:dyDescent="0.25">
      <c r="A225" s="79">
        <v>1801</v>
      </c>
      <c r="B225" s="80">
        <v>18</v>
      </c>
      <c r="C225" s="80"/>
      <c r="D225" s="80"/>
      <c r="E225" s="80"/>
      <c r="F225" s="80"/>
      <c r="G225" s="80"/>
      <c r="H225" s="80"/>
      <c r="I225" s="80"/>
      <c r="J225" s="116"/>
      <c r="K225" s="232"/>
      <c r="L225" s="233"/>
      <c r="M225" s="234"/>
      <c r="N225" s="242"/>
      <c r="O225" s="85">
        <f>B225</f>
        <v>18</v>
      </c>
      <c r="P225" s="243"/>
      <c r="Q225" s="242"/>
    </row>
    <row r="226" spans="1:18" ht="15.75" customHeight="1" x14ac:dyDescent="0.25">
      <c r="A226" s="79">
        <v>1802</v>
      </c>
      <c r="B226" s="80"/>
      <c r="C226" s="80">
        <v>13</v>
      </c>
      <c r="D226" s="80"/>
      <c r="E226" s="80"/>
      <c r="F226" s="80"/>
      <c r="G226" s="80"/>
      <c r="H226" s="80"/>
      <c r="I226" s="80"/>
      <c r="J226" s="116"/>
      <c r="K226" s="235"/>
      <c r="L226" s="134"/>
      <c r="M226" s="236"/>
      <c r="N226" s="90">
        <f>IF(C226=0,"",C226/B225)</f>
        <v>0.72222222222222221</v>
      </c>
      <c r="O226" s="91">
        <v>13</v>
      </c>
      <c r="P226" s="241">
        <f t="shared" ref="P226:P232" si="20">IF(O226=0,"",O226/O225)</f>
        <v>0.72222222222222221</v>
      </c>
      <c r="Q226" s="241">
        <f t="shared" ref="Q226:Q232" si="21">IF(O226=0,"",100%-P226)</f>
        <v>0.27777777777777779</v>
      </c>
    </row>
    <row r="227" spans="1:18" ht="15.75" customHeight="1" x14ac:dyDescent="0.25">
      <c r="A227" s="79">
        <v>1901</v>
      </c>
      <c r="B227" s="80"/>
      <c r="C227" s="80"/>
      <c r="D227" s="80">
        <v>11</v>
      </c>
      <c r="E227" s="80"/>
      <c r="F227" s="80"/>
      <c r="G227" s="80"/>
      <c r="H227" s="80"/>
      <c r="I227" s="80"/>
      <c r="J227" s="116"/>
      <c r="K227" s="235"/>
      <c r="L227" s="134"/>
      <c r="M227" s="236"/>
      <c r="N227" s="90">
        <f>IF(D227=0,"",D227/C226)</f>
        <v>0.84615384615384615</v>
      </c>
      <c r="O227" s="91">
        <v>11</v>
      </c>
      <c r="P227" s="241">
        <f t="shared" si="20"/>
        <v>0.84615384615384615</v>
      </c>
      <c r="Q227" s="241">
        <f t="shared" si="21"/>
        <v>0.15384615384615385</v>
      </c>
      <c r="R227" s="117">
        <f>O227/O225</f>
        <v>0.61111111111111116</v>
      </c>
    </row>
    <row r="228" spans="1:18" ht="15.75" customHeight="1" x14ac:dyDescent="0.25">
      <c r="A228" s="79">
        <v>1902</v>
      </c>
      <c r="B228" s="80"/>
      <c r="C228" s="80"/>
      <c r="D228" s="80"/>
      <c r="E228" s="80">
        <v>10</v>
      </c>
      <c r="F228" s="80"/>
      <c r="G228" s="80"/>
      <c r="H228" s="80"/>
      <c r="I228" s="80"/>
      <c r="J228" s="116"/>
      <c r="K228" s="235"/>
      <c r="L228" s="134"/>
      <c r="M228" s="236"/>
      <c r="N228" s="90">
        <f>IF(E228=0,"",E228/D227)</f>
        <v>0.90909090909090906</v>
      </c>
      <c r="O228" s="91">
        <v>10</v>
      </c>
      <c r="P228" s="241">
        <f t="shared" si="20"/>
        <v>0.90909090909090906</v>
      </c>
      <c r="Q228" s="241">
        <f t="shared" si="21"/>
        <v>9.0909090909090939E-2</v>
      </c>
    </row>
    <row r="229" spans="1:18" ht="15.75" customHeight="1" x14ac:dyDescent="0.25">
      <c r="A229" s="79">
        <v>2001</v>
      </c>
      <c r="B229" s="80"/>
      <c r="C229" s="80"/>
      <c r="D229" s="80"/>
      <c r="E229" s="80"/>
      <c r="F229" s="80">
        <v>5</v>
      </c>
      <c r="G229" s="80"/>
      <c r="H229" s="80"/>
      <c r="I229" s="80"/>
      <c r="J229" s="116"/>
      <c r="K229" s="235"/>
      <c r="L229" s="134"/>
      <c r="M229" s="236"/>
      <c r="N229" s="90">
        <f>IF(F229=0,"",F229/E228)</f>
        <v>0.5</v>
      </c>
      <c r="O229" s="91">
        <v>9</v>
      </c>
      <c r="P229" s="241">
        <f t="shared" si="20"/>
        <v>0.9</v>
      </c>
      <c r="Q229" s="241">
        <f t="shared" si="21"/>
        <v>9.9999999999999978E-2</v>
      </c>
    </row>
    <row r="230" spans="1:18" ht="15.75" customHeight="1" x14ac:dyDescent="0.25">
      <c r="A230" s="79">
        <v>2002</v>
      </c>
      <c r="B230" s="80"/>
      <c r="C230" s="80"/>
      <c r="D230" s="80"/>
      <c r="E230" s="80"/>
      <c r="F230" s="80"/>
      <c r="G230" s="80">
        <v>5</v>
      </c>
      <c r="H230" s="80"/>
      <c r="I230" s="80"/>
      <c r="J230" s="116"/>
      <c r="K230" s="235"/>
      <c r="L230" s="134"/>
      <c r="M230" s="236"/>
      <c r="N230" s="90">
        <f>IF(G230=0,"",G230/F229)</f>
        <v>1</v>
      </c>
      <c r="O230" s="91">
        <v>9</v>
      </c>
      <c r="P230" s="241">
        <f t="shared" si="20"/>
        <v>1</v>
      </c>
      <c r="Q230" s="241">
        <f t="shared" si="21"/>
        <v>0</v>
      </c>
    </row>
    <row r="231" spans="1:18" ht="15.75" customHeight="1" x14ac:dyDescent="0.25">
      <c r="A231" s="79">
        <v>2101</v>
      </c>
      <c r="B231" s="80"/>
      <c r="C231" s="80"/>
      <c r="D231" s="80"/>
      <c r="E231" s="80"/>
      <c r="F231" s="80"/>
      <c r="G231" s="80"/>
      <c r="H231" s="80">
        <v>1</v>
      </c>
      <c r="I231" s="80"/>
      <c r="J231" s="116"/>
      <c r="K231" s="235"/>
      <c r="L231" s="134"/>
      <c r="M231" s="236"/>
      <c r="N231" s="90">
        <f>IF(H231=0,"",H231/G230)</f>
        <v>0.2</v>
      </c>
      <c r="O231" s="91">
        <v>8</v>
      </c>
      <c r="P231" s="241">
        <f t="shared" si="20"/>
        <v>0.88888888888888884</v>
      </c>
      <c r="Q231" s="241">
        <f t="shared" si="21"/>
        <v>0.11111111111111116</v>
      </c>
    </row>
    <row r="232" spans="1:18" ht="15.75" customHeight="1" x14ac:dyDescent="0.25">
      <c r="A232" s="79">
        <v>2102</v>
      </c>
      <c r="B232" s="80"/>
      <c r="C232" s="80"/>
      <c r="D232" s="80"/>
      <c r="E232" s="80"/>
      <c r="F232" s="80"/>
      <c r="G232" s="80"/>
      <c r="H232" s="80"/>
      <c r="I232" s="80">
        <v>1</v>
      </c>
      <c r="J232" s="116">
        <v>4</v>
      </c>
      <c r="K232" s="235"/>
      <c r="L232" s="134"/>
      <c r="M232" s="236"/>
      <c r="N232" s="90">
        <f>IF(I232=0,"",I232/H231)</f>
        <v>1</v>
      </c>
      <c r="O232" s="91">
        <v>7</v>
      </c>
      <c r="P232" s="241">
        <f t="shared" si="20"/>
        <v>0.875</v>
      </c>
      <c r="Q232" s="241">
        <f t="shared" si="21"/>
        <v>0.125</v>
      </c>
    </row>
    <row r="233" spans="1:18" ht="15.75" customHeight="1" x14ac:dyDescent="0.25">
      <c r="A233" s="79">
        <v>2201</v>
      </c>
      <c r="B233" s="80"/>
      <c r="C233" s="80"/>
      <c r="D233" s="80"/>
      <c r="E233" s="80"/>
      <c r="F233" s="80"/>
      <c r="G233" s="80"/>
      <c r="H233" s="80"/>
      <c r="I233" s="80">
        <v>1</v>
      </c>
      <c r="J233" s="116">
        <v>1</v>
      </c>
      <c r="K233" s="235"/>
      <c r="L233" s="134"/>
      <c r="M233" s="134"/>
      <c r="N233" s="246"/>
      <c r="O233" s="91">
        <v>3</v>
      </c>
      <c r="P233" s="247"/>
      <c r="Q233" s="246"/>
    </row>
    <row r="234" spans="1:18" ht="15.75" customHeight="1" x14ac:dyDescent="0.25">
      <c r="A234" s="79">
        <v>2202</v>
      </c>
      <c r="B234" s="80"/>
      <c r="C234" s="80"/>
      <c r="D234" s="80"/>
      <c r="E234" s="80"/>
      <c r="F234" s="80"/>
      <c r="G234" s="80"/>
      <c r="H234" s="80"/>
      <c r="I234" s="80">
        <v>2</v>
      </c>
      <c r="J234" s="116">
        <v>2</v>
      </c>
      <c r="K234" s="235"/>
      <c r="L234" s="134"/>
      <c r="M234" s="237"/>
      <c r="N234" s="246"/>
      <c r="O234" s="91">
        <v>2</v>
      </c>
      <c r="P234" s="247"/>
      <c r="Q234" s="246"/>
    </row>
    <row r="235" spans="1:18" ht="15.75" customHeight="1" x14ac:dyDescent="0.25">
      <c r="A235" s="79">
        <v>2301</v>
      </c>
      <c r="B235" s="80"/>
      <c r="C235" s="80"/>
      <c r="D235" s="80"/>
      <c r="E235" s="80"/>
      <c r="F235" s="80"/>
      <c r="G235" s="80"/>
      <c r="H235" s="80"/>
      <c r="I235" s="80"/>
      <c r="J235" s="116"/>
      <c r="K235" s="235"/>
      <c r="L235" s="134"/>
      <c r="M235" s="237"/>
      <c r="N235" s="246"/>
      <c r="O235" s="96"/>
      <c r="P235" s="247"/>
      <c r="Q235" s="246"/>
    </row>
    <row r="236" spans="1:18" ht="15.75" customHeight="1" x14ac:dyDescent="0.25">
      <c r="A236" s="79">
        <v>2302</v>
      </c>
      <c r="B236" s="80"/>
      <c r="C236" s="80"/>
      <c r="D236" s="80"/>
      <c r="E236" s="80"/>
      <c r="F236" s="80"/>
      <c r="G236" s="80"/>
      <c r="H236" s="80"/>
      <c r="I236" s="80"/>
      <c r="J236" s="116"/>
      <c r="K236" s="235"/>
      <c r="L236" s="134"/>
      <c r="M236" s="237"/>
      <c r="N236" s="246"/>
      <c r="O236" s="96"/>
      <c r="P236" s="247"/>
      <c r="Q236" s="246"/>
    </row>
    <row r="237" spans="1:18" ht="15.75" customHeight="1" x14ac:dyDescent="0.25">
      <c r="A237" s="79">
        <v>2401</v>
      </c>
      <c r="B237" s="80"/>
      <c r="C237" s="80"/>
      <c r="D237" s="80"/>
      <c r="E237" s="80"/>
      <c r="F237" s="80"/>
      <c r="G237" s="80"/>
      <c r="H237" s="80"/>
      <c r="I237" s="80"/>
      <c r="J237" s="116"/>
      <c r="K237" s="235"/>
      <c r="L237" s="134"/>
      <c r="M237" s="237"/>
      <c r="N237" s="246"/>
      <c r="O237" s="96"/>
      <c r="P237" s="247"/>
      <c r="Q237" s="246"/>
    </row>
    <row r="238" spans="1:18" ht="15.75" customHeight="1" x14ac:dyDescent="0.25">
      <c r="A238" s="79">
        <v>2402</v>
      </c>
      <c r="B238" s="80"/>
      <c r="C238" s="80"/>
      <c r="D238" s="80"/>
      <c r="E238" s="80"/>
      <c r="F238" s="80"/>
      <c r="G238" s="80"/>
      <c r="H238" s="80"/>
      <c r="I238" s="80"/>
      <c r="J238" s="116"/>
      <c r="K238" s="235"/>
      <c r="L238" s="134"/>
      <c r="M238" s="237"/>
      <c r="N238" s="134"/>
      <c r="O238" s="237"/>
      <c r="P238" s="256"/>
      <c r="Q238" s="246"/>
    </row>
    <row r="239" spans="1:18" ht="15.75" customHeight="1" x14ac:dyDescent="0.25">
      <c r="A239" s="79">
        <v>2501</v>
      </c>
      <c r="B239" s="80"/>
      <c r="C239" s="80"/>
      <c r="D239" s="80"/>
      <c r="E239" s="80"/>
      <c r="F239" s="80"/>
      <c r="G239" s="80"/>
      <c r="H239" s="80"/>
      <c r="I239" s="80"/>
      <c r="J239" s="116"/>
      <c r="K239" s="235"/>
      <c r="L239" s="134"/>
      <c r="M239" s="237"/>
      <c r="N239" s="228" t="s">
        <v>80</v>
      </c>
      <c r="O239" s="102">
        <v>7</v>
      </c>
      <c r="P239" s="103">
        <f>IF(SUM(J231:J238)=0,"",SUM(J231:J238))</f>
        <v>7</v>
      </c>
      <c r="Q239" s="230" t="s">
        <v>10</v>
      </c>
    </row>
    <row r="240" spans="1:18" ht="15.75" customHeight="1" x14ac:dyDescent="0.25">
      <c r="A240" s="79">
        <v>2502</v>
      </c>
      <c r="B240" s="80"/>
      <c r="C240" s="80"/>
      <c r="D240" s="80"/>
      <c r="E240" s="80"/>
      <c r="F240" s="80"/>
      <c r="G240" s="80"/>
      <c r="H240" s="80"/>
      <c r="I240" s="80"/>
      <c r="J240" s="116"/>
      <c r="K240" s="235"/>
      <c r="L240" s="134"/>
      <c r="M240" s="237"/>
      <c r="N240" s="229" t="s">
        <v>81</v>
      </c>
      <c r="O240" s="104">
        <f>IF(O239/B225=0,"",O239/B225)</f>
        <v>0.3888888888888889</v>
      </c>
      <c r="P240" s="105">
        <f>IF(O239/P239=0,"",O239/P239)</f>
        <v>1</v>
      </c>
      <c r="Q240" s="231" t="s">
        <v>82</v>
      </c>
    </row>
    <row r="241" spans="1:17" ht="15.75" customHeight="1" x14ac:dyDescent="0.25">
      <c r="A241" s="79">
        <v>2601</v>
      </c>
      <c r="B241" s="80"/>
      <c r="C241" s="80"/>
      <c r="D241" s="80"/>
      <c r="E241" s="80"/>
      <c r="F241" s="80"/>
      <c r="G241" s="80"/>
      <c r="H241" s="80"/>
      <c r="I241" s="80"/>
      <c r="J241" s="116"/>
      <c r="K241" s="238"/>
      <c r="L241" s="239"/>
      <c r="M241" s="240"/>
      <c r="N241" s="109"/>
      <c r="O241" s="110"/>
      <c r="P241" s="110"/>
      <c r="Q241" s="111"/>
    </row>
    <row r="242" spans="1:17" ht="18" customHeight="1" x14ac:dyDescent="0.25">
      <c r="A242" s="33"/>
      <c r="B242" s="327" t="s">
        <v>108</v>
      </c>
      <c r="C242" s="327"/>
      <c r="D242" s="327"/>
      <c r="E242" s="327"/>
      <c r="F242" s="327"/>
      <c r="G242" s="327"/>
      <c r="H242" s="327"/>
      <c r="I242" s="327"/>
      <c r="J242" s="112">
        <f>SUM(J225:J238)</f>
        <v>7</v>
      </c>
      <c r="K242" s="113">
        <f>IF(J232=0,"",J232/B225)</f>
        <v>0.22222222222222221</v>
      </c>
      <c r="L242" s="113">
        <f>IF(J242=0,"",J242/B225)</f>
        <v>0.3888888888888889</v>
      </c>
      <c r="M242" s="113">
        <f>IF(J233=0,"",L242-K242)</f>
        <v>0.16666666666666669</v>
      </c>
      <c r="N242" s="5"/>
      <c r="O242" s="25"/>
      <c r="P242" s="24"/>
      <c r="Q242" s="5"/>
    </row>
    <row r="243" spans="1:17" ht="12.75" customHeight="1" x14ac:dyDescent="0.2"/>
    <row r="244" spans="1:17" ht="12.75" customHeight="1" x14ac:dyDescent="0.2"/>
    <row r="245" spans="1:17" ht="26.25" customHeight="1" x14ac:dyDescent="0.4">
      <c r="A245" s="77"/>
      <c r="B245" s="318" t="s">
        <v>96</v>
      </c>
      <c r="C245" s="318"/>
      <c r="D245" s="318"/>
      <c r="E245" s="318"/>
      <c r="F245" s="318"/>
      <c r="G245" s="318"/>
      <c r="H245" s="318"/>
      <c r="I245" s="318"/>
      <c r="J245" s="201" t="s">
        <v>114</v>
      </c>
      <c r="K245" s="29" t="s">
        <v>130</v>
      </c>
      <c r="L245" s="5"/>
      <c r="M245" s="5"/>
      <c r="N245" s="25"/>
      <c r="O245" s="5"/>
      <c r="P245" s="25"/>
      <c r="Q245" s="25"/>
    </row>
    <row r="246" spans="1:17" ht="20.25" customHeight="1" x14ac:dyDescent="0.2">
      <c r="A246" s="330" t="s">
        <v>9</v>
      </c>
      <c r="B246" s="311" t="s">
        <v>97</v>
      </c>
      <c r="C246" s="312"/>
      <c r="D246" s="312"/>
      <c r="E246" s="312"/>
      <c r="F246" s="312"/>
      <c r="G246" s="312"/>
      <c r="H246" s="312"/>
      <c r="I246" s="312"/>
      <c r="J246" s="314" t="s">
        <v>10</v>
      </c>
      <c r="K246" s="307" t="s">
        <v>2</v>
      </c>
      <c r="L246" s="307" t="s">
        <v>3</v>
      </c>
      <c r="M246" s="316" t="s">
        <v>4</v>
      </c>
      <c r="N246" s="307" t="s">
        <v>5</v>
      </c>
      <c r="O246" s="317" t="s">
        <v>6</v>
      </c>
      <c r="P246" s="317" t="s">
        <v>7</v>
      </c>
      <c r="Q246" s="307" t="s">
        <v>8</v>
      </c>
    </row>
    <row r="247" spans="1:17" ht="15.75" customHeight="1" x14ac:dyDescent="0.25">
      <c r="A247" s="308"/>
      <c r="B247" s="79" t="s">
        <v>98</v>
      </c>
      <c r="C247" s="79" t="s">
        <v>99</v>
      </c>
      <c r="D247" s="79" t="s">
        <v>100</v>
      </c>
      <c r="E247" s="79" t="s">
        <v>101</v>
      </c>
      <c r="F247" s="79" t="s">
        <v>102</v>
      </c>
      <c r="G247" s="79" t="s">
        <v>103</v>
      </c>
      <c r="H247" s="79" t="s">
        <v>104</v>
      </c>
      <c r="I247" s="79" t="s">
        <v>105</v>
      </c>
      <c r="J247" s="315"/>
      <c r="K247" s="308"/>
      <c r="L247" s="308"/>
      <c r="M247" s="308"/>
      <c r="N247" s="308"/>
      <c r="O247" s="308"/>
      <c r="P247" s="308"/>
      <c r="Q247" s="308"/>
    </row>
    <row r="248" spans="1:17" ht="15.75" customHeight="1" x14ac:dyDescent="0.25">
      <c r="A248" s="79">
        <v>1802</v>
      </c>
      <c r="B248" s="80"/>
      <c r="C248" s="142"/>
      <c r="D248" s="142"/>
      <c r="E248" s="142"/>
      <c r="F248" s="142"/>
      <c r="G248" s="142"/>
      <c r="H248" s="142"/>
      <c r="I248" s="142"/>
      <c r="J248" s="146"/>
      <c r="K248" s="135"/>
      <c r="L248" s="54"/>
      <c r="M248" s="55"/>
      <c r="N248" s="131"/>
      <c r="O248" s="85">
        <f>B248</f>
        <v>0</v>
      </c>
      <c r="P248" s="132"/>
      <c r="Q248" s="131"/>
    </row>
    <row r="249" spans="1:17" ht="15.75" customHeight="1" x14ac:dyDescent="0.25">
      <c r="A249" s="79">
        <v>1901</v>
      </c>
      <c r="B249" s="142"/>
      <c r="C249" s="142"/>
      <c r="D249" s="142"/>
      <c r="E249" s="142"/>
      <c r="F249" s="142"/>
      <c r="G249" s="142"/>
      <c r="H249" s="142"/>
      <c r="I249" s="142"/>
      <c r="J249" s="146"/>
      <c r="K249" s="136"/>
      <c r="L249" s="5"/>
      <c r="M249" s="137"/>
      <c r="N249" s="161" t="str">
        <f>IF(C249=0,"",C249/B248)</f>
        <v/>
      </c>
      <c r="O249" s="91"/>
      <c r="P249" s="162" t="str">
        <f t="shared" ref="P249:P256" si="22">IF(O249=0,"",O249/O248)</f>
        <v/>
      </c>
      <c r="Q249" s="162" t="str">
        <f t="shared" ref="Q249:Q256" si="23">IF(O249=0,"",100%-P249)</f>
        <v/>
      </c>
    </row>
    <row r="250" spans="1:17" ht="15.75" customHeight="1" x14ac:dyDescent="0.25">
      <c r="A250" s="79">
        <v>1902</v>
      </c>
      <c r="B250" s="142"/>
      <c r="C250" s="142"/>
      <c r="D250" s="142"/>
      <c r="E250" s="142"/>
      <c r="F250" s="142"/>
      <c r="G250" s="142"/>
      <c r="H250" s="142"/>
      <c r="I250" s="142"/>
      <c r="J250" s="146"/>
      <c r="K250" s="136"/>
      <c r="L250" s="5"/>
      <c r="M250" s="137"/>
      <c r="N250" s="161" t="str">
        <f>IF(D250=0,"",D250/C249)</f>
        <v/>
      </c>
      <c r="O250" s="91"/>
      <c r="P250" s="162" t="str">
        <f t="shared" si="22"/>
        <v/>
      </c>
      <c r="Q250" s="162" t="str">
        <f t="shared" si="23"/>
        <v/>
      </c>
    </row>
    <row r="251" spans="1:17" ht="15.75" customHeight="1" x14ac:dyDescent="0.25">
      <c r="A251" s="79">
        <v>2001</v>
      </c>
      <c r="B251" s="142"/>
      <c r="C251" s="142"/>
      <c r="D251" s="142"/>
      <c r="E251" s="142"/>
      <c r="F251" s="142"/>
      <c r="G251" s="142"/>
      <c r="H251" s="142"/>
      <c r="I251" s="142"/>
      <c r="J251" s="146"/>
      <c r="K251" s="136"/>
      <c r="L251" s="5"/>
      <c r="M251" s="137"/>
      <c r="N251" s="161" t="str">
        <f>IF(E251=0,"",E251/D250)</f>
        <v/>
      </c>
      <c r="O251" s="91"/>
      <c r="P251" s="162" t="str">
        <f t="shared" si="22"/>
        <v/>
      </c>
      <c r="Q251" s="162" t="str">
        <f t="shared" si="23"/>
        <v/>
      </c>
    </row>
    <row r="252" spans="1:17" ht="15.75" customHeight="1" x14ac:dyDescent="0.25">
      <c r="A252" s="79">
        <v>2002</v>
      </c>
      <c r="B252" s="142"/>
      <c r="C252" s="142"/>
      <c r="D252" s="142"/>
      <c r="E252" s="142"/>
      <c r="F252" s="142"/>
      <c r="G252" s="142"/>
      <c r="H252" s="142"/>
      <c r="I252" s="142"/>
      <c r="J252" s="146"/>
      <c r="K252" s="136"/>
      <c r="L252" s="5"/>
      <c r="M252" s="137"/>
      <c r="N252" s="161" t="str">
        <f>IF(F252=0,"",F252/E251)</f>
        <v/>
      </c>
      <c r="O252" s="91"/>
      <c r="P252" s="162" t="str">
        <f t="shared" si="22"/>
        <v/>
      </c>
      <c r="Q252" s="162" t="str">
        <f t="shared" si="23"/>
        <v/>
      </c>
    </row>
    <row r="253" spans="1:17" ht="15.75" customHeight="1" x14ac:dyDescent="0.25">
      <c r="A253" s="79">
        <v>2101</v>
      </c>
      <c r="B253" s="142"/>
      <c r="C253" s="142"/>
      <c r="D253" s="142"/>
      <c r="E253" s="142"/>
      <c r="F253" s="142"/>
      <c r="G253" s="142"/>
      <c r="H253" s="142"/>
      <c r="I253" s="142"/>
      <c r="J253" s="146"/>
      <c r="K253" s="136"/>
      <c r="L253" s="5"/>
      <c r="M253" s="137"/>
      <c r="N253" s="161" t="str">
        <f>IF(G253=0,"",G253/F252)</f>
        <v/>
      </c>
      <c r="O253" s="91"/>
      <c r="P253" s="162" t="str">
        <f t="shared" si="22"/>
        <v/>
      </c>
      <c r="Q253" s="162" t="str">
        <f t="shared" si="23"/>
        <v/>
      </c>
    </row>
    <row r="254" spans="1:17" ht="15.75" customHeight="1" x14ac:dyDescent="0.25">
      <c r="A254" s="79">
        <v>2102</v>
      </c>
      <c r="B254" s="142"/>
      <c r="C254" s="142"/>
      <c r="D254" s="142"/>
      <c r="E254" s="142"/>
      <c r="F254" s="142"/>
      <c r="G254" s="142"/>
      <c r="H254" s="142"/>
      <c r="I254" s="142"/>
      <c r="J254" s="146"/>
      <c r="K254" s="136"/>
      <c r="L254" s="5"/>
      <c r="M254" s="137"/>
      <c r="N254" s="161" t="str">
        <f>IF(H254=0,"",H254/G253)</f>
        <v/>
      </c>
      <c r="O254" s="91"/>
      <c r="P254" s="162" t="str">
        <f t="shared" si="22"/>
        <v/>
      </c>
      <c r="Q254" s="162" t="str">
        <f t="shared" si="23"/>
        <v/>
      </c>
    </row>
    <row r="255" spans="1:17" ht="15.75" customHeight="1" x14ac:dyDescent="0.25">
      <c r="A255" s="79">
        <v>2201</v>
      </c>
      <c r="B255" s="142"/>
      <c r="C255" s="142"/>
      <c r="D255" s="142"/>
      <c r="E255" s="142"/>
      <c r="F255" s="142"/>
      <c r="G255" s="142"/>
      <c r="H255" s="142"/>
      <c r="I255" s="142"/>
      <c r="J255" s="146"/>
      <c r="K255" s="136"/>
      <c r="L255" s="5"/>
      <c r="M255" s="137"/>
      <c r="N255" s="161" t="str">
        <f>IF(I255=0,"",I255/H254)</f>
        <v/>
      </c>
      <c r="O255" s="91"/>
      <c r="P255" s="162" t="str">
        <f t="shared" si="22"/>
        <v/>
      </c>
      <c r="Q255" s="162" t="str">
        <f t="shared" si="23"/>
        <v/>
      </c>
    </row>
    <row r="256" spans="1:17" ht="15.75" customHeight="1" x14ac:dyDescent="0.25">
      <c r="A256" s="79">
        <v>2202</v>
      </c>
      <c r="B256" s="142"/>
      <c r="C256" s="142"/>
      <c r="D256" s="142"/>
      <c r="E256" s="142"/>
      <c r="F256" s="142"/>
      <c r="G256" s="142"/>
      <c r="H256" s="142"/>
      <c r="I256" s="142"/>
      <c r="J256" s="146"/>
      <c r="K256" s="136"/>
      <c r="L256" s="5"/>
      <c r="M256" s="137"/>
      <c r="N256" s="163"/>
      <c r="O256" s="91"/>
      <c r="P256" s="164" t="str">
        <f t="shared" si="22"/>
        <v/>
      </c>
      <c r="Q256" s="164" t="str">
        <f t="shared" si="23"/>
        <v/>
      </c>
    </row>
    <row r="257" spans="1:18" ht="15.75" customHeight="1" x14ac:dyDescent="0.25">
      <c r="A257" s="79">
        <v>2301</v>
      </c>
      <c r="B257" s="142"/>
      <c r="C257" s="142"/>
      <c r="D257" s="142"/>
      <c r="E257" s="142"/>
      <c r="F257" s="142"/>
      <c r="G257" s="142"/>
      <c r="H257" s="142"/>
      <c r="I257" s="142"/>
      <c r="J257" s="146"/>
      <c r="K257" s="136"/>
      <c r="L257" s="5"/>
      <c r="M257" s="25"/>
      <c r="N257" s="138"/>
      <c r="O257" s="139"/>
      <c r="P257" s="140"/>
      <c r="Q257" s="141"/>
    </row>
    <row r="258" spans="1:18" ht="15.75" customHeight="1" x14ac:dyDescent="0.25">
      <c r="A258" s="79">
        <v>2302</v>
      </c>
      <c r="B258" s="142"/>
      <c r="C258" s="142"/>
      <c r="D258" s="142"/>
      <c r="E258" s="142"/>
      <c r="F258" s="142"/>
      <c r="G258" s="142"/>
      <c r="H258" s="142"/>
      <c r="I258" s="142"/>
      <c r="J258" s="146"/>
      <c r="K258" s="136"/>
      <c r="L258" s="5"/>
      <c r="M258" s="25"/>
      <c r="N258" s="126"/>
      <c r="O258" s="143"/>
      <c r="P258" s="144"/>
      <c r="Q258" s="126"/>
    </row>
    <row r="259" spans="1:18" ht="15.75" customHeight="1" x14ac:dyDescent="0.25">
      <c r="A259" s="79">
        <v>2401</v>
      </c>
      <c r="B259" s="142"/>
      <c r="C259" s="142"/>
      <c r="D259" s="142"/>
      <c r="E259" s="142"/>
      <c r="F259" s="142"/>
      <c r="G259" s="142"/>
      <c r="H259" s="142"/>
      <c r="I259" s="142"/>
      <c r="J259" s="146"/>
      <c r="K259" s="136"/>
      <c r="L259" s="5"/>
      <c r="M259" s="25"/>
      <c r="N259" s="126"/>
      <c r="O259" s="143"/>
      <c r="P259" s="144"/>
      <c r="Q259" s="126"/>
    </row>
    <row r="260" spans="1:18" ht="15.75" customHeight="1" x14ac:dyDescent="0.25">
      <c r="A260" s="79">
        <v>2402</v>
      </c>
      <c r="B260" s="142"/>
      <c r="C260" s="142"/>
      <c r="D260" s="142"/>
      <c r="E260" s="142"/>
      <c r="F260" s="142"/>
      <c r="G260" s="142"/>
      <c r="H260" s="142"/>
      <c r="I260" s="142"/>
      <c r="J260" s="146"/>
      <c r="K260" s="136"/>
      <c r="L260" s="5"/>
      <c r="M260" s="25"/>
      <c r="N260" s="5"/>
      <c r="O260" s="25"/>
      <c r="P260" s="24"/>
      <c r="Q260" s="126"/>
    </row>
    <row r="261" spans="1:18" ht="15.75" customHeight="1" x14ac:dyDescent="0.25">
      <c r="A261" s="79">
        <v>2501</v>
      </c>
      <c r="B261" s="142"/>
      <c r="C261" s="142"/>
      <c r="D261" s="142"/>
      <c r="E261" s="142"/>
      <c r="F261" s="142"/>
      <c r="G261" s="142"/>
      <c r="H261" s="142"/>
      <c r="I261" s="142"/>
      <c r="J261" s="146"/>
      <c r="K261" s="136"/>
      <c r="L261" s="5"/>
      <c r="M261" s="25"/>
      <c r="N261" s="228" t="s">
        <v>80</v>
      </c>
      <c r="O261" s="102"/>
      <c r="P261" s="103" t="str">
        <f>IF(SUM(J254:J260)=0,"",SUM(J254:J260))</f>
        <v/>
      </c>
      <c r="Q261" s="230" t="s">
        <v>10</v>
      </c>
    </row>
    <row r="262" spans="1:18" ht="15.75" customHeight="1" x14ac:dyDescent="0.25">
      <c r="A262" s="79">
        <v>2502</v>
      </c>
      <c r="B262" s="142"/>
      <c r="C262" s="142"/>
      <c r="D262" s="142"/>
      <c r="E262" s="142"/>
      <c r="F262" s="142"/>
      <c r="G262" s="142"/>
      <c r="H262" s="142"/>
      <c r="I262" s="142"/>
      <c r="J262" s="146"/>
      <c r="K262" s="136"/>
      <c r="L262" s="5"/>
      <c r="M262" s="25"/>
      <c r="N262" s="229" t="s">
        <v>81</v>
      </c>
      <c r="O262" s="104" t="e">
        <f>IF(O261/B248=0,"",O261/B248)</f>
        <v>#DIV/0!</v>
      </c>
      <c r="P262" s="105" t="e">
        <f>IF(O261/P261=0,"",O261/P261)</f>
        <v>#VALUE!</v>
      </c>
      <c r="Q262" s="231" t="s">
        <v>82</v>
      </c>
    </row>
    <row r="263" spans="1:18" ht="15.75" customHeight="1" x14ac:dyDescent="0.25">
      <c r="A263" s="79">
        <v>2601</v>
      </c>
      <c r="B263" s="142"/>
      <c r="C263" s="142"/>
      <c r="D263" s="142"/>
      <c r="E263" s="142"/>
      <c r="F263" s="142"/>
      <c r="G263" s="142"/>
      <c r="H263" s="142"/>
      <c r="I263" s="142"/>
      <c r="J263" s="146"/>
      <c r="K263" s="145"/>
      <c r="L263" s="109"/>
      <c r="M263" s="110"/>
      <c r="N263" s="109"/>
      <c r="O263" s="110"/>
      <c r="P263" s="110"/>
      <c r="Q263" s="111"/>
    </row>
    <row r="264" spans="1:18" ht="18" customHeight="1" x14ac:dyDescent="0.25">
      <c r="A264" s="33"/>
      <c r="B264" s="327" t="s">
        <v>108</v>
      </c>
      <c r="C264" s="327"/>
      <c r="D264" s="327"/>
      <c r="E264" s="327"/>
      <c r="F264" s="327"/>
      <c r="G264" s="327"/>
      <c r="H264" s="327"/>
      <c r="I264" s="327"/>
      <c r="J264" s="112">
        <f>SUM(J248:J260)</f>
        <v>0</v>
      </c>
      <c r="K264" s="113" t="str">
        <f>IF(J256=0,"",J256/B248)</f>
        <v/>
      </c>
      <c r="L264" s="113" t="str">
        <f>IF(J264=0,"",J264/B248)</f>
        <v/>
      </c>
      <c r="M264" s="113" t="str">
        <f>IF(J256=0,"",L264-K264)</f>
        <v/>
      </c>
      <c r="N264" s="5"/>
      <c r="O264" s="25"/>
      <c r="P264" s="24"/>
      <c r="Q264" s="5"/>
    </row>
    <row r="265" spans="1:18" ht="12.75" customHeight="1" x14ac:dyDescent="0.2"/>
    <row r="266" spans="1:18" ht="12.75" customHeight="1" x14ac:dyDescent="0.2"/>
    <row r="267" spans="1:18" ht="26.25" customHeight="1" x14ac:dyDescent="0.4">
      <c r="A267" s="77"/>
      <c r="B267" s="318" t="s">
        <v>96</v>
      </c>
      <c r="C267" s="318"/>
      <c r="D267" s="318"/>
      <c r="E267" s="318"/>
      <c r="F267" s="318"/>
      <c r="G267" s="318"/>
      <c r="H267" s="318"/>
      <c r="I267" s="318"/>
      <c r="J267" s="201" t="s">
        <v>115</v>
      </c>
      <c r="L267" s="5"/>
      <c r="M267" s="5"/>
      <c r="N267" s="25"/>
      <c r="O267" s="5"/>
      <c r="P267" s="25"/>
      <c r="Q267" s="25"/>
    </row>
    <row r="268" spans="1:18" ht="20.25" customHeight="1" x14ac:dyDescent="0.2">
      <c r="A268" s="330" t="s">
        <v>9</v>
      </c>
      <c r="B268" s="311" t="s">
        <v>97</v>
      </c>
      <c r="C268" s="312"/>
      <c r="D268" s="312"/>
      <c r="E268" s="312"/>
      <c r="F268" s="312"/>
      <c r="G268" s="312"/>
      <c r="H268" s="312"/>
      <c r="I268" s="312"/>
      <c r="J268" s="314" t="s">
        <v>10</v>
      </c>
      <c r="K268" s="307" t="s">
        <v>2</v>
      </c>
      <c r="L268" s="307" t="s">
        <v>3</v>
      </c>
      <c r="M268" s="316" t="s">
        <v>4</v>
      </c>
      <c r="N268" s="307" t="s">
        <v>5</v>
      </c>
      <c r="O268" s="317" t="s">
        <v>6</v>
      </c>
      <c r="P268" s="317" t="s">
        <v>7</v>
      </c>
      <c r="Q268" s="307" t="s">
        <v>8</v>
      </c>
    </row>
    <row r="269" spans="1:18" ht="15.75" customHeight="1" x14ac:dyDescent="0.25">
      <c r="A269" s="308"/>
      <c r="B269" s="79" t="s">
        <v>98</v>
      </c>
      <c r="C269" s="79" t="s">
        <v>99</v>
      </c>
      <c r="D269" s="79" t="s">
        <v>100</v>
      </c>
      <c r="E269" s="79" t="s">
        <v>101</v>
      </c>
      <c r="F269" s="79" t="s">
        <v>102</v>
      </c>
      <c r="G269" s="79" t="s">
        <v>103</v>
      </c>
      <c r="H269" s="79" t="s">
        <v>104</v>
      </c>
      <c r="I269" s="79" t="s">
        <v>105</v>
      </c>
      <c r="J269" s="315"/>
      <c r="K269" s="308"/>
      <c r="L269" s="308"/>
      <c r="M269" s="308"/>
      <c r="N269" s="308"/>
      <c r="O269" s="308"/>
      <c r="P269" s="308"/>
      <c r="Q269" s="308"/>
    </row>
    <row r="270" spans="1:18" ht="15.75" customHeight="1" x14ac:dyDescent="0.25">
      <c r="A270" s="79">
        <v>1901</v>
      </c>
      <c r="B270" s="80">
        <v>18</v>
      </c>
      <c r="C270" s="80"/>
      <c r="D270" s="80"/>
      <c r="E270" s="80"/>
      <c r="F270" s="80"/>
      <c r="G270" s="80"/>
      <c r="H270" s="80"/>
      <c r="I270" s="80"/>
      <c r="J270" s="116"/>
      <c r="K270" s="232"/>
      <c r="L270" s="233"/>
      <c r="M270" s="234"/>
      <c r="N270" s="242"/>
      <c r="O270" s="85">
        <f>B270</f>
        <v>18</v>
      </c>
      <c r="P270" s="243"/>
      <c r="Q270" s="242"/>
    </row>
    <row r="271" spans="1:18" ht="15.75" customHeight="1" x14ac:dyDescent="0.25">
      <c r="A271" s="79">
        <v>1902</v>
      </c>
      <c r="B271" s="80"/>
      <c r="C271" s="80">
        <v>15</v>
      </c>
      <c r="D271" s="80"/>
      <c r="E271" s="80"/>
      <c r="F271" s="80"/>
      <c r="G271" s="80"/>
      <c r="H271" s="80"/>
      <c r="I271" s="80"/>
      <c r="J271" s="116"/>
      <c r="K271" s="235"/>
      <c r="L271" s="134"/>
      <c r="M271" s="236"/>
      <c r="N271" s="90">
        <f>IF(C271=0,"",C271/B270)</f>
        <v>0.83333333333333337</v>
      </c>
      <c r="O271" s="91">
        <v>16</v>
      </c>
      <c r="P271" s="241">
        <f t="shared" ref="P271:P277" si="24">IF(O271=0,"",O271/O270)</f>
        <v>0.88888888888888884</v>
      </c>
      <c r="Q271" s="241">
        <f t="shared" ref="Q271:Q277" si="25">IF(O271=0,"",100%-P271)</f>
        <v>0.11111111111111116</v>
      </c>
    </row>
    <row r="272" spans="1:18" ht="15.75" customHeight="1" x14ac:dyDescent="0.25">
      <c r="A272" s="79">
        <v>2001</v>
      </c>
      <c r="B272" s="80"/>
      <c r="C272" s="80"/>
      <c r="D272" s="80">
        <v>12</v>
      </c>
      <c r="E272" s="80"/>
      <c r="F272" s="80"/>
      <c r="G272" s="80"/>
      <c r="H272" s="80"/>
      <c r="I272" s="80"/>
      <c r="J272" s="116"/>
      <c r="K272" s="235"/>
      <c r="L272" s="134"/>
      <c r="M272" s="236" t="s">
        <v>28</v>
      </c>
      <c r="N272" s="90">
        <f>IF(D272=0,"",D272/C271)</f>
        <v>0.8</v>
      </c>
      <c r="O272" s="91">
        <v>13</v>
      </c>
      <c r="P272" s="241">
        <f t="shared" si="24"/>
        <v>0.8125</v>
      </c>
      <c r="Q272" s="241">
        <f t="shared" si="25"/>
        <v>0.1875</v>
      </c>
      <c r="R272" s="117">
        <f>O272/O270</f>
        <v>0.72222222222222221</v>
      </c>
    </row>
    <row r="273" spans="1:17" ht="15.75" customHeight="1" x14ac:dyDescent="0.25">
      <c r="A273" s="79">
        <v>2002</v>
      </c>
      <c r="B273" s="80"/>
      <c r="C273" s="80"/>
      <c r="D273" s="80"/>
      <c r="E273" s="80">
        <v>7</v>
      </c>
      <c r="F273" s="80"/>
      <c r="G273" s="80"/>
      <c r="H273" s="80"/>
      <c r="I273" s="80"/>
      <c r="J273" s="116"/>
      <c r="K273" s="235"/>
      <c r="L273" s="134"/>
      <c r="M273" s="236"/>
      <c r="N273" s="90">
        <f>IF(E273=0,"",E273/D272)</f>
        <v>0.58333333333333337</v>
      </c>
      <c r="O273" s="91">
        <v>11</v>
      </c>
      <c r="P273" s="241">
        <f t="shared" si="24"/>
        <v>0.84615384615384615</v>
      </c>
      <c r="Q273" s="241">
        <f t="shared" si="25"/>
        <v>0.15384615384615385</v>
      </c>
    </row>
    <row r="274" spans="1:17" ht="15.75" customHeight="1" x14ac:dyDescent="0.25">
      <c r="A274" s="79">
        <v>2101</v>
      </c>
      <c r="B274" s="80"/>
      <c r="C274" s="80"/>
      <c r="D274" s="80"/>
      <c r="E274" s="80"/>
      <c r="F274" s="80">
        <v>7</v>
      </c>
      <c r="G274" s="80"/>
      <c r="H274" s="80"/>
      <c r="I274" s="80"/>
      <c r="J274" s="116"/>
      <c r="K274" s="235"/>
      <c r="L274" s="134"/>
      <c r="M274" s="236"/>
      <c r="N274" s="90">
        <f>IF(F274=0,"",F274/E273)</f>
        <v>1</v>
      </c>
      <c r="O274" s="91">
        <v>11</v>
      </c>
      <c r="P274" s="241">
        <f t="shared" si="24"/>
        <v>1</v>
      </c>
      <c r="Q274" s="241">
        <f t="shared" si="25"/>
        <v>0</v>
      </c>
    </row>
    <row r="275" spans="1:17" ht="15.75" customHeight="1" x14ac:dyDescent="0.25">
      <c r="A275" s="79">
        <v>2102</v>
      </c>
      <c r="B275" s="80"/>
      <c r="C275" s="80"/>
      <c r="D275" s="80"/>
      <c r="E275" s="80"/>
      <c r="F275" s="80"/>
      <c r="G275" s="80">
        <v>7</v>
      </c>
      <c r="H275" s="80"/>
      <c r="I275" s="80"/>
      <c r="J275" s="116"/>
      <c r="K275" s="235"/>
      <c r="L275" s="134"/>
      <c r="M275" s="236"/>
      <c r="N275" s="90">
        <f>IF(G275=0,"",G275/F274)</f>
        <v>1</v>
      </c>
      <c r="O275" s="91">
        <v>9</v>
      </c>
      <c r="P275" s="241">
        <f t="shared" si="24"/>
        <v>0.81818181818181823</v>
      </c>
      <c r="Q275" s="241">
        <f t="shared" si="25"/>
        <v>0.18181818181818177</v>
      </c>
    </row>
    <row r="276" spans="1:17" ht="15.75" customHeight="1" x14ac:dyDescent="0.25">
      <c r="A276" s="79">
        <v>2201</v>
      </c>
      <c r="B276" s="80"/>
      <c r="C276" s="80"/>
      <c r="D276" s="80"/>
      <c r="E276" s="80"/>
      <c r="F276" s="80"/>
      <c r="G276" s="80"/>
      <c r="H276" s="80">
        <v>7</v>
      </c>
      <c r="I276" s="80"/>
      <c r="J276" s="116"/>
      <c r="K276" s="235"/>
      <c r="L276" s="134"/>
      <c r="M276" s="236"/>
      <c r="N276" s="90">
        <f>IF(H276=0,"",H276/G275)</f>
        <v>1</v>
      </c>
      <c r="O276" s="91">
        <v>9</v>
      </c>
      <c r="P276" s="241">
        <f t="shared" si="24"/>
        <v>1</v>
      </c>
      <c r="Q276" s="241">
        <f t="shared" si="25"/>
        <v>0</v>
      </c>
    </row>
    <row r="277" spans="1:17" ht="15.75" customHeight="1" x14ac:dyDescent="0.25">
      <c r="A277" s="79">
        <v>2202</v>
      </c>
      <c r="B277" s="80"/>
      <c r="C277" s="80"/>
      <c r="D277" s="80"/>
      <c r="E277" s="80"/>
      <c r="F277" s="80"/>
      <c r="G277" s="80"/>
      <c r="H277" s="80"/>
      <c r="I277" s="80">
        <v>7</v>
      </c>
      <c r="J277" s="116">
        <v>3</v>
      </c>
      <c r="K277" s="235"/>
      <c r="L277" s="134"/>
      <c r="M277" s="236"/>
      <c r="N277" s="90">
        <f>IF(I277=0,"",I277/H276)</f>
        <v>1</v>
      </c>
      <c r="O277" s="91">
        <v>9</v>
      </c>
      <c r="P277" s="241">
        <f t="shared" si="24"/>
        <v>1</v>
      </c>
      <c r="Q277" s="241">
        <f t="shared" si="25"/>
        <v>0</v>
      </c>
    </row>
    <row r="278" spans="1:17" ht="15.75" customHeight="1" x14ac:dyDescent="0.25">
      <c r="A278" s="79">
        <v>2301</v>
      </c>
      <c r="B278" s="80"/>
      <c r="C278" s="80"/>
      <c r="D278" s="80"/>
      <c r="E278" s="80"/>
      <c r="F278" s="80"/>
      <c r="G278" s="80"/>
      <c r="H278" s="80"/>
      <c r="I278" s="80">
        <v>6</v>
      </c>
      <c r="J278" s="116">
        <v>2</v>
      </c>
      <c r="K278" s="235"/>
      <c r="L278" s="134"/>
      <c r="M278" s="134"/>
      <c r="N278" s="246"/>
      <c r="O278" s="91">
        <v>6</v>
      </c>
      <c r="P278" s="247"/>
      <c r="Q278" s="246"/>
    </row>
    <row r="279" spans="1:17" ht="15.75" customHeight="1" x14ac:dyDescent="0.25">
      <c r="A279" s="79">
        <v>2302</v>
      </c>
      <c r="B279" s="80"/>
      <c r="C279" s="80"/>
      <c r="D279" s="80"/>
      <c r="E279" s="80"/>
      <c r="F279" s="80"/>
      <c r="G279" s="80"/>
      <c r="H279" s="80"/>
      <c r="I279" s="80">
        <v>1</v>
      </c>
      <c r="J279" s="116"/>
      <c r="K279" s="235"/>
      <c r="L279" s="134"/>
      <c r="M279" s="237"/>
      <c r="N279" s="246"/>
      <c r="O279" s="91">
        <v>3</v>
      </c>
      <c r="P279" s="247"/>
      <c r="Q279" s="246"/>
    </row>
    <row r="280" spans="1:17" ht="15.75" customHeight="1" x14ac:dyDescent="0.25">
      <c r="A280" s="79">
        <v>2401</v>
      </c>
      <c r="B280" s="80"/>
      <c r="C280" s="80"/>
      <c r="D280" s="80"/>
      <c r="E280" s="80"/>
      <c r="F280" s="80"/>
      <c r="G280" s="80"/>
      <c r="H280" s="80"/>
      <c r="I280" s="80">
        <v>2</v>
      </c>
      <c r="J280" s="116">
        <v>1</v>
      </c>
      <c r="K280" s="235"/>
      <c r="L280" s="134"/>
      <c r="M280" s="237"/>
      <c r="N280" s="246"/>
      <c r="O280" s="96">
        <v>3</v>
      </c>
      <c r="P280" s="247"/>
      <c r="Q280" s="246"/>
    </row>
    <row r="281" spans="1:17" ht="15.75" customHeight="1" x14ac:dyDescent="0.25">
      <c r="A281" s="79">
        <v>2402</v>
      </c>
      <c r="B281" s="80"/>
      <c r="C281" s="80"/>
      <c r="D281" s="80"/>
      <c r="E281" s="80"/>
      <c r="F281" s="80"/>
      <c r="G281" s="80"/>
      <c r="H281" s="80"/>
      <c r="I281" s="80">
        <v>3</v>
      </c>
      <c r="J281" s="116">
        <v>2</v>
      </c>
      <c r="K281" s="235"/>
      <c r="L281" s="134"/>
      <c r="M281" s="237"/>
      <c r="N281" s="246"/>
      <c r="O281" s="96">
        <v>3</v>
      </c>
      <c r="P281" s="247"/>
      <c r="Q281" s="246"/>
    </row>
    <row r="282" spans="1:17" ht="15.75" customHeight="1" x14ac:dyDescent="0.25">
      <c r="A282" s="79">
        <v>2501</v>
      </c>
      <c r="B282" s="80"/>
      <c r="C282" s="80"/>
      <c r="D282" s="80"/>
      <c r="E282" s="80"/>
      <c r="F282" s="80"/>
      <c r="G282" s="80"/>
      <c r="H282" s="80"/>
      <c r="I282" s="80"/>
      <c r="J282" s="116"/>
      <c r="K282" s="235"/>
      <c r="L282" s="134"/>
      <c r="M282" s="237"/>
      <c r="N282" s="134"/>
      <c r="O282" s="237"/>
      <c r="P282" s="256"/>
      <c r="Q282" s="246"/>
    </row>
    <row r="283" spans="1:17" ht="15.75" customHeight="1" x14ac:dyDescent="0.25">
      <c r="A283" s="79">
        <v>2502</v>
      </c>
      <c r="B283" s="80"/>
      <c r="C283" s="80"/>
      <c r="D283" s="80"/>
      <c r="E283" s="80"/>
      <c r="F283" s="80"/>
      <c r="G283" s="80"/>
      <c r="H283" s="80"/>
      <c r="I283" s="80"/>
      <c r="J283" s="116"/>
      <c r="K283" s="235"/>
      <c r="L283" s="134"/>
      <c r="M283" s="237"/>
      <c r="N283" s="228" t="s">
        <v>80</v>
      </c>
      <c r="O283" s="102">
        <v>6</v>
      </c>
      <c r="P283" s="103">
        <f>IF(SUM(J276:J282)=0,"",SUM(J276:J282))</f>
        <v>8</v>
      </c>
      <c r="Q283" s="230" t="s">
        <v>10</v>
      </c>
    </row>
    <row r="284" spans="1:17" ht="15.75" customHeight="1" x14ac:dyDescent="0.25">
      <c r="A284" s="79">
        <v>2601</v>
      </c>
      <c r="B284" s="80"/>
      <c r="C284" s="80"/>
      <c r="D284" s="80"/>
      <c r="E284" s="80"/>
      <c r="F284" s="80"/>
      <c r="G284" s="80"/>
      <c r="H284" s="80"/>
      <c r="I284" s="80"/>
      <c r="J284" s="116"/>
      <c r="K284" s="235"/>
      <c r="L284" s="134"/>
      <c r="M284" s="237"/>
      <c r="N284" s="229" t="s">
        <v>81</v>
      </c>
      <c r="O284" s="104">
        <f>IF(O283/B270=0,"",O283/B270)</f>
        <v>0.33333333333333331</v>
      </c>
      <c r="P284" s="105">
        <f>IF(O283/P283=0,"",O283/P283)</f>
        <v>0.75</v>
      </c>
      <c r="Q284" s="231" t="s">
        <v>82</v>
      </c>
    </row>
    <row r="285" spans="1:17" ht="15.75" customHeight="1" x14ac:dyDescent="0.25">
      <c r="A285" s="79">
        <v>2601</v>
      </c>
      <c r="B285" s="80"/>
      <c r="C285" s="80"/>
      <c r="D285" s="80"/>
      <c r="E285" s="80"/>
      <c r="F285" s="80"/>
      <c r="G285" s="80"/>
      <c r="H285" s="80"/>
      <c r="I285" s="80"/>
      <c r="J285" s="116"/>
      <c r="K285" s="238"/>
      <c r="L285" s="239"/>
      <c r="M285" s="240"/>
      <c r="N285" s="109"/>
      <c r="O285" s="110"/>
      <c r="P285" s="110"/>
      <c r="Q285" s="111"/>
    </row>
    <row r="286" spans="1:17" ht="18" customHeight="1" x14ac:dyDescent="0.25">
      <c r="A286" s="33"/>
      <c r="B286" s="327" t="s">
        <v>108</v>
      </c>
      <c r="C286" s="327"/>
      <c r="D286" s="327"/>
      <c r="E286" s="327"/>
      <c r="F286" s="327"/>
      <c r="G286" s="327"/>
      <c r="H286" s="327"/>
      <c r="I286" s="327"/>
      <c r="J286" s="112">
        <f>SUM(J270:J282)</f>
        <v>8</v>
      </c>
      <c r="K286" s="113">
        <f>IF(J277=0,"",J277/B270)</f>
        <v>0.16666666666666666</v>
      </c>
      <c r="L286" s="113">
        <f>IF(J286=0,"",J286/B270)</f>
        <v>0.44444444444444442</v>
      </c>
      <c r="M286" s="113">
        <f>L286-K286</f>
        <v>0.27777777777777779</v>
      </c>
      <c r="N286" s="5"/>
      <c r="O286" s="25"/>
      <c r="P286" s="24"/>
      <c r="Q286" s="5"/>
    </row>
    <row r="287" spans="1:17" ht="12.75" customHeight="1" x14ac:dyDescent="0.2"/>
    <row r="288" spans="1:17" ht="12.75" customHeight="1" x14ac:dyDescent="0.2"/>
    <row r="289" spans="1:17" ht="26.25" customHeight="1" x14ac:dyDescent="0.4">
      <c r="A289" s="77"/>
      <c r="B289" s="318" t="s">
        <v>96</v>
      </c>
      <c r="C289" s="318"/>
      <c r="D289" s="318"/>
      <c r="E289" s="318"/>
      <c r="F289" s="318"/>
      <c r="G289" s="318"/>
      <c r="H289" s="318"/>
      <c r="I289" s="318"/>
      <c r="J289" s="201" t="s">
        <v>116</v>
      </c>
      <c r="K289" s="29" t="s">
        <v>130</v>
      </c>
      <c r="L289" s="5"/>
      <c r="M289" s="5"/>
      <c r="N289" s="25"/>
      <c r="O289" s="5"/>
      <c r="P289" s="25"/>
      <c r="Q289" s="25"/>
    </row>
    <row r="290" spans="1:17" ht="20.25" customHeight="1" x14ac:dyDescent="0.2">
      <c r="A290" s="330" t="s">
        <v>9</v>
      </c>
      <c r="B290" s="311" t="s">
        <v>97</v>
      </c>
      <c r="C290" s="312"/>
      <c r="D290" s="312"/>
      <c r="E290" s="312"/>
      <c r="F290" s="312"/>
      <c r="G290" s="312"/>
      <c r="H290" s="312"/>
      <c r="I290" s="312"/>
      <c r="J290" s="314" t="s">
        <v>10</v>
      </c>
      <c r="K290" s="307" t="s">
        <v>2</v>
      </c>
      <c r="L290" s="307" t="s">
        <v>3</v>
      </c>
      <c r="M290" s="316" t="s">
        <v>4</v>
      </c>
      <c r="N290" s="307" t="s">
        <v>5</v>
      </c>
      <c r="O290" s="317" t="s">
        <v>6</v>
      </c>
      <c r="P290" s="317" t="s">
        <v>7</v>
      </c>
      <c r="Q290" s="307" t="s">
        <v>8</v>
      </c>
    </row>
    <row r="291" spans="1:17" ht="15.75" customHeight="1" x14ac:dyDescent="0.25">
      <c r="A291" s="308"/>
      <c r="B291" s="79" t="s">
        <v>98</v>
      </c>
      <c r="C291" s="79" t="s">
        <v>99</v>
      </c>
      <c r="D291" s="79" t="s">
        <v>100</v>
      </c>
      <c r="E291" s="79" t="s">
        <v>101</v>
      </c>
      <c r="F291" s="79" t="s">
        <v>102</v>
      </c>
      <c r="G291" s="79" t="s">
        <v>103</v>
      </c>
      <c r="H291" s="79" t="s">
        <v>104</v>
      </c>
      <c r="I291" s="79" t="s">
        <v>105</v>
      </c>
      <c r="J291" s="315"/>
      <c r="K291" s="308"/>
      <c r="L291" s="308"/>
      <c r="M291" s="308"/>
      <c r="N291" s="308"/>
      <c r="O291" s="308"/>
      <c r="P291" s="308"/>
      <c r="Q291" s="308"/>
    </row>
    <row r="292" spans="1:17" ht="15.75" customHeight="1" x14ac:dyDescent="0.25">
      <c r="A292" s="79">
        <v>1902</v>
      </c>
      <c r="B292" s="80"/>
      <c r="C292" s="80"/>
      <c r="D292" s="80"/>
      <c r="E292" s="80"/>
      <c r="F292" s="80"/>
      <c r="G292" s="80"/>
      <c r="H292" s="80"/>
      <c r="I292" s="80"/>
      <c r="J292" s="116"/>
      <c r="K292" s="232"/>
      <c r="L292" s="233"/>
      <c r="M292" s="234"/>
      <c r="N292" s="242"/>
      <c r="O292" s="85">
        <f>B292</f>
        <v>0</v>
      </c>
      <c r="P292" s="243"/>
      <c r="Q292" s="242"/>
    </row>
    <row r="293" spans="1:17" ht="15.75" customHeight="1" x14ac:dyDescent="0.25">
      <c r="A293" s="79">
        <v>2001</v>
      </c>
      <c r="B293" s="80"/>
      <c r="C293" s="80"/>
      <c r="D293" s="80"/>
      <c r="E293" s="80"/>
      <c r="F293" s="80"/>
      <c r="G293" s="80"/>
      <c r="H293" s="80"/>
      <c r="I293" s="80"/>
      <c r="J293" s="116"/>
      <c r="K293" s="235"/>
      <c r="L293" s="134"/>
      <c r="M293" s="236"/>
      <c r="N293" s="90" t="str">
        <f>IF(C293=0,"",C293/B292)</f>
        <v/>
      </c>
      <c r="O293" s="91"/>
      <c r="P293" s="241" t="str">
        <f t="shared" ref="P293:P300" si="26">IF(O293=0,"",O293/O292)</f>
        <v/>
      </c>
      <c r="Q293" s="241" t="str">
        <f t="shared" ref="Q293:Q300" si="27">IF(O293=0,"",100%-P293)</f>
        <v/>
      </c>
    </row>
    <row r="294" spans="1:17" ht="15.75" customHeight="1" x14ac:dyDescent="0.25">
      <c r="A294" s="79">
        <v>2002</v>
      </c>
      <c r="B294" s="80"/>
      <c r="C294" s="80"/>
      <c r="D294" s="80"/>
      <c r="E294" s="80"/>
      <c r="F294" s="80"/>
      <c r="G294" s="80"/>
      <c r="H294" s="80"/>
      <c r="I294" s="80"/>
      <c r="J294" s="116"/>
      <c r="K294" s="235"/>
      <c r="L294" s="134"/>
      <c r="M294" s="236" t="s">
        <v>28</v>
      </c>
      <c r="N294" s="90" t="str">
        <f>IF(D294=0,"",D294/C293)</f>
        <v/>
      </c>
      <c r="O294" s="91"/>
      <c r="P294" s="241" t="str">
        <f t="shared" si="26"/>
        <v/>
      </c>
      <c r="Q294" s="241" t="str">
        <f t="shared" si="27"/>
        <v/>
      </c>
    </row>
    <row r="295" spans="1:17" ht="15.75" customHeight="1" x14ac:dyDescent="0.25">
      <c r="A295" s="79">
        <v>2101</v>
      </c>
      <c r="B295" s="80"/>
      <c r="C295" s="80"/>
      <c r="D295" s="80"/>
      <c r="E295" s="80"/>
      <c r="F295" s="80"/>
      <c r="G295" s="80"/>
      <c r="H295" s="80"/>
      <c r="I295" s="80"/>
      <c r="J295" s="116"/>
      <c r="K295" s="235"/>
      <c r="L295" s="134"/>
      <c r="M295" s="236"/>
      <c r="N295" s="90" t="str">
        <f>IF(E295=0,"",E295/D294)</f>
        <v/>
      </c>
      <c r="O295" s="91"/>
      <c r="P295" s="241" t="str">
        <f t="shared" si="26"/>
        <v/>
      </c>
      <c r="Q295" s="241" t="str">
        <f t="shared" si="27"/>
        <v/>
      </c>
    </row>
    <row r="296" spans="1:17" ht="15.75" customHeight="1" x14ac:dyDescent="0.25">
      <c r="A296" s="79">
        <v>2102</v>
      </c>
      <c r="B296" s="80"/>
      <c r="C296" s="80"/>
      <c r="D296" s="80"/>
      <c r="E296" s="80"/>
      <c r="F296" s="80"/>
      <c r="G296" s="80"/>
      <c r="H296" s="80"/>
      <c r="I296" s="80"/>
      <c r="J296" s="116"/>
      <c r="K296" s="235"/>
      <c r="L296" s="134"/>
      <c r="M296" s="236"/>
      <c r="N296" s="90" t="str">
        <f>IF(F296=0,"",F296/E295)</f>
        <v/>
      </c>
      <c r="O296" s="91"/>
      <c r="P296" s="241" t="str">
        <f t="shared" si="26"/>
        <v/>
      </c>
      <c r="Q296" s="241" t="str">
        <f t="shared" si="27"/>
        <v/>
      </c>
    </row>
    <row r="297" spans="1:17" ht="15.75" customHeight="1" x14ac:dyDescent="0.25">
      <c r="A297" s="79">
        <v>2201</v>
      </c>
      <c r="B297" s="80"/>
      <c r="C297" s="80"/>
      <c r="D297" s="80"/>
      <c r="E297" s="80"/>
      <c r="F297" s="80"/>
      <c r="G297" s="80"/>
      <c r="H297" s="80"/>
      <c r="I297" s="80"/>
      <c r="J297" s="116"/>
      <c r="K297" s="235"/>
      <c r="L297" s="134"/>
      <c r="M297" s="236"/>
      <c r="N297" s="90" t="str">
        <f>IF(G297=0,"",G297/F296)</f>
        <v/>
      </c>
      <c r="O297" s="91"/>
      <c r="P297" s="241" t="str">
        <f t="shared" si="26"/>
        <v/>
      </c>
      <c r="Q297" s="241" t="str">
        <f t="shared" si="27"/>
        <v/>
      </c>
    </row>
    <row r="298" spans="1:17" ht="15.75" customHeight="1" x14ac:dyDescent="0.25">
      <c r="A298" s="79">
        <v>2202</v>
      </c>
      <c r="B298" s="80"/>
      <c r="C298" s="80"/>
      <c r="D298" s="80"/>
      <c r="E298" s="80"/>
      <c r="F298" s="80"/>
      <c r="G298" s="80"/>
      <c r="H298" s="80"/>
      <c r="I298" s="80"/>
      <c r="J298" s="116"/>
      <c r="K298" s="235"/>
      <c r="L298" s="134"/>
      <c r="M298" s="236"/>
      <c r="N298" s="90" t="str">
        <f>IF(H298=0,"",H298/G297)</f>
        <v/>
      </c>
      <c r="O298" s="91"/>
      <c r="P298" s="241" t="str">
        <f t="shared" si="26"/>
        <v/>
      </c>
      <c r="Q298" s="241" t="str">
        <f t="shared" si="27"/>
        <v/>
      </c>
    </row>
    <row r="299" spans="1:17" ht="15.75" customHeight="1" x14ac:dyDescent="0.25">
      <c r="A299" s="79">
        <v>2301</v>
      </c>
      <c r="B299" s="80"/>
      <c r="C299" s="80"/>
      <c r="D299" s="80"/>
      <c r="E299" s="80"/>
      <c r="F299" s="80"/>
      <c r="G299" s="80"/>
      <c r="H299" s="80"/>
      <c r="I299" s="80"/>
      <c r="J299" s="116"/>
      <c r="K299" s="235"/>
      <c r="L299" s="134"/>
      <c r="M299" s="236"/>
      <c r="N299" s="90" t="str">
        <f>IF(I299=0,"",I299/H298)</f>
        <v/>
      </c>
      <c r="O299" s="91"/>
      <c r="P299" s="241" t="str">
        <f t="shared" si="26"/>
        <v/>
      </c>
      <c r="Q299" s="241" t="str">
        <f t="shared" si="27"/>
        <v/>
      </c>
    </row>
    <row r="300" spans="1:17" ht="15.75" customHeight="1" x14ac:dyDescent="0.25">
      <c r="A300" s="79">
        <v>2302</v>
      </c>
      <c r="B300" s="80"/>
      <c r="C300" s="80"/>
      <c r="D300" s="80"/>
      <c r="E300" s="80"/>
      <c r="F300" s="80"/>
      <c r="G300" s="80"/>
      <c r="H300" s="80"/>
      <c r="I300" s="80"/>
      <c r="J300" s="116"/>
      <c r="K300" s="235"/>
      <c r="L300" s="134"/>
      <c r="M300" s="236"/>
      <c r="N300" s="133"/>
      <c r="O300" s="91"/>
      <c r="P300" s="133" t="str">
        <f t="shared" si="26"/>
        <v/>
      </c>
      <c r="Q300" s="133" t="str">
        <f t="shared" si="27"/>
        <v/>
      </c>
    </row>
    <row r="301" spans="1:17" ht="15.75" customHeight="1" x14ac:dyDescent="0.25">
      <c r="A301" s="79">
        <v>2401</v>
      </c>
      <c r="B301" s="80"/>
      <c r="C301" s="80"/>
      <c r="D301" s="80"/>
      <c r="E301" s="80"/>
      <c r="F301" s="80"/>
      <c r="G301" s="80"/>
      <c r="H301" s="80"/>
      <c r="I301" s="80"/>
      <c r="J301" s="116"/>
      <c r="K301" s="235"/>
      <c r="L301" s="134"/>
      <c r="M301" s="237"/>
      <c r="N301" s="193"/>
      <c r="O301" s="91"/>
      <c r="P301" s="193"/>
      <c r="Q301" s="264"/>
    </row>
    <row r="302" spans="1:17" ht="15.75" customHeight="1" x14ac:dyDescent="0.25">
      <c r="A302" s="79">
        <v>2402</v>
      </c>
      <c r="B302" s="80"/>
      <c r="C302" s="80"/>
      <c r="D302" s="80"/>
      <c r="E302" s="80"/>
      <c r="F302" s="80"/>
      <c r="G302" s="80"/>
      <c r="H302" s="80"/>
      <c r="I302" s="80"/>
      <c r="J302" s="116"/>
      <c r="K302" s="235"/>
      <c r="L302" s="134"/>
      <c r="M302" s="237"/>
      <c r="N302" s="246"/>
      <c r="O302" s="96"/>
      <c r="P302" s="247"/>
      <c r="Q302" s="246"/>
    </row>
    <row r="303" spans="1:17" ht="15.75" customHeight="1" x14ac:dyDescent="0.25">
      <c r="A303" s="79">
        <v>2501</v>
      </c>
      <c r="B303" s="80"/>
      <c r="C303" s="80"/>
      <c r="D303" s="80"/>
      <c r="E303" s="80"/>
      <c r="F303" s="80"/>
      <c r="G303" s="80"/>
      <c r="H303" s="80"/>
      <c r="I303" s="80"/>
      <c r="J303" s="116"/>
      <c r="K303" s="235"/>
      <c r="L303" s="134"/>
      <c r="M303" s="237"/>
      <c r="N303" s="246"/>
      <c r="O303" s="96"/>
      <c r="P303" s="247"/>
      <c r="Q303" s="246"/>
    </row>
    <row r="304" spans="1:17" ht="15.75" customHeight="1" x14ac:dyDescent="0.25">
      <c r="A304" s="79">
        <v>2502</v>
      </c>
      <c r="B304" s="80"/>
      <c r="C304" s="80"/>
      <c r="D304" s="80"/>
      <c r="E304" s="80"/>
      <c r="F304" s="80"/>
      <c r="G304" s="80"/>
      <c r="H304" s="80"/>
      <c r="I304" s="80"/>
      <c r="J304" s="116"/>
      <c r="K304" s="235"/>
      <c r="L304" s="134"/>
      <c r="M304" s="237"/>
      <c r="N304" s="134"/>
      <c r="O304" s="237"/>
      <c r="P304" s="256"/>
      <c r="Q304" s="246"/>
    </row>
    <row r="305" spans="1:18" ht="15.75" customHeight="1" x14ac:dyDescent="0.25">
      <c r="A305" s="79">
        <v>2601</v>
      </c>
      <c r="B305" s="80"/>
      <c r="C305" s="80"/>
      <c r="D305" s="80"/>
      <c r="E305" s="80"/>
      <c r="F305" s="80"/>
      <c r="G305" s="80"/>
      <c r="H305" s="80"/>
      <c r="I305" s="80"/>
      <c r="J305" s="116"/>
      <c r="K305" s="235"/>
      <c r="L305" s="134"/>
      <c r="M305" s="237"/>
      <c r="N305" s="228" t="s">
        <v>80</v>
      </c>
      <c r="O305" s="102"/>
      <c r="P305" s="103" t="str">
        <f>IF(SUM(J298:J304)=0,"",SUM(J298:J304))</f>
        <v/>
      </c>
      <c r="Q305" s="230" t="s">
        <v>10</v>
      </c>
    </row>
    <row r="306" spans="1:18" ht="15.75" customHeight="1" x14ac:dyDescent="0.25">
      <c r="A306" s="79">
        <v>2602</v>
      </c>
      <c r="B306" s="80"/>
      <c r="C306" s="80"/>
      <c r="D306" s="80"/>
      <c r="E306" s="80"/>
      <c r="F306" s="80"/>
      <c r="G306" s="80"/>
      <c r="H306" s="80"/>
      <c r="I306" s="80"/>
      <c r="J306" s="116"/>
      <c r="K306" s="235"/>
      <c r="L306" s="134"/>
      <c r="M306" s="237"/>
      <c r="N306" s="229" t="s">
        <v>81</v>
      </c>
      <c r="O306" s="104" t="e">
        <f>IF(O305/B292=0,"",O305/B292)</f>
        <v>#DIV/0!</v>
      </c>
      <c r="P306" s="105" t="e">
        <f>IF(O305/P305=0,"",O305/P305)</f>
        <v>#VALUE!</v>
      </c>
      <c r="Q306" s="231" t="s">
        <v>82</v>
      </c>
    </row>
    <row r="307" spans="1:18" ht="15.75" customHeight="1" x14ac:dyDescent="0.25">
      <c r="A307" s="79">
        <v>2701</v>
      </c>
      <c r="B307" s="80"/>
      <c r="C307" s="80"/>
      <c r="D307" s="80"/>
      <c r="E307" s="80"/>
      <c r="F307" s="80"/>
      <c r="G307" s="80"/>
      <c r="H307" s="80"/>
      <c r="I307" s="80"/>
      <c r="J307" s="116"/>
      <c r="K307" s="238"/>
      <c r="L307" s="239"/>
      <c r="M307" s="240"/>
      <c r="N307" s="109"/>
      <c r="O307" s="110"/>
      <c r="P307" s="110"/>
      <c r="Q307" s="111"/>
    </row>
    <row r="308" spans="1:18" ht="18" customHeight="1" x14ac:dyDescent="0.25">
      <c r="A308" s="33"/>
      <c r="B308" s="327" t="s">
        <v>108</v>
      </c>
      <c r="C308" s="327"/>
      <c r="D308" s="327"/>
      <c r="E308" s="327"/>
      <c r="F308" s="327"/>
      <c r="G308" s="327"/>
      <c r="H308" s="327"/>
      <c r="I308" s="327"/>
      <c r="J308" s="112">
        <f>SUM(J292:J304)</f>
        <v>0</v>
      </c>
      <c r="K308" s="113" t="str">
        <f>IF(J300=0,"",J300/B292)</f>
        <v/>
      </c>
      <c r="L308" s="113" t="str">
        <f>IF(J308=0,"",J308/B292)</f>
        <v/>
      </c>
      <c r="M308" s="113" t="str">
        <f>IF(J300=0,"",L308-K308)</f>
        <v/>
      </c>
      <c r="N308" s="5"/>
      <c r="O308" s="25"/>
      <c r="P308" s="24"/>
      <c r="Q308" s="5"/>
    </row>
    <row r="309" spans="1:18" ht="12.75" customHeight="1" x14ac:dyDescent="0.2"/>
    <row r="310" spans="1:18" ht="12.75" customHeight="1" x14ac:dyDescent="0.2"/>
    <row r="311" spans="1:18" ht="26.25" customHeight="1" x14ac:dyDescent="0.4">
      <c r="A311" s="77"/>
      <c r="B311" s="318" t="s">
        <v>96</v>
      </c>
      <c r="C311" s="318"/>
      <c r="D311" s="318"/>
      <c r="E311" s="318"/>
      <c r="F311" s="318"/>
      <c r="G311" s="318"/>
      <c r="H311" s="318"/>
      <c r="I311" s="318"/>
      <c r="J311" s="201" t="s">
        <v>117</v>
      </c>
      <c r="K311" s="29"/>
      <c r="L311" s="5"/>
      <c r="M311" s="5"/>
      <c r="N311" s="25"/>
      <c r="O311" s="5"/>
      <c r="P311" s="25"/>
      <c r="Q311" s="25"/>
    </row>
    <row r="312" spans="1:18" ht="20.25" customHeight="1" x14ac:dyDescent="0.2">
      <c r="A312" s="330" t="s">
        <v>9</v>
      </c>
      <c r="B312" s="311" t="s">
        <v>97</v>
      </c>
      <c r="C312" s="312"/>
      <c r="D312" s="312"/>
      <c r="E312" s="312"/>
      <c r="F312" s="312"/>
      <c r="G312" s="312"/>
      <c r="H312" s="312"/>
      <c r="I312" s="312"/>
      <c r="J312" s="314" t="s">
        <v>10</v>
      </c>
      <c r="K312" s="307" t="s">
        <v>2</v>
      </c>
      <c r="L312" s="307" t="s">
        <v>3</v>
      </c>
      <c r="M312" s="316" t="s">
        <v>4</v>
      </c>
      <c r="N312" s="307" t="s">
        <v>5</v>
      </c>
      <c r="O312" s="317" t="s">
        <v>6</v>
      </c>
      <c r="P312" s="317" t="s">
        <v>7</v>
      </c>
      <c r="Q312" s="307" t="s">
        <v>8</v>
      </c>
    </row>
    <row r="313" spans="1:18" ht="15.75" customHeight="1" x14ac:dyDescent="0.25">
      <c r="A313" s="308"/>
      <c r="B313" s="79" t="s">
        <v>98</v>
      </c>
      <c r="C313" s="79" t="s">
        <v>99</v>
      </c>
      <c r="D313" s="79" t="s">
        <v>100</v>
      </c>
      <c r="E313" s="79" t="s">
        <v>101</v>
      </c>
      <c r="F313" s="79" t="s">
        <v>102</v>
      </c>
      <c r="G313" s="79" t="s">
        <v>103</v>
      </c>
      <c r="H313" s="79" t="s">
        <v>104</v>
      </c>
      <c r="I313" s="79" t="s">
        <v>105</v>
      </c>
      <c r="J313" s="315"/>
      <c r="K313" s="308"/>
      <c r="L313" s="308"/>
      <c r="M313" s="308"/>
      <c r="N313" s="308"/>
      <c r="O313" s="308"/>
      <c r="P313" s="308"/>
      <c r="Q313" s="308"/>
    </row>
    <row r="314" spans="1:18" ht="15.75" customHeight="1" x14ac:dyDescent="0.25">
      <c r="A314" s="79">
        <v>2001</v>
      </c>
      <c r="B314" s="80">
        <v>23</v>
      </c>
      <c r="C314" s="80"/>
      <c r="D314" s="80"/>
      <c r="E314" s="80"/>
      <c r="F314" s="80"/>
      <c r="G314" s="80"/>
      <c r="H314" s="80"/>
      <c r="I314" s="80"/>
      <c r="J314" s="116"/>
      <c r="K314" s="232"/>
      <c r="L314" s="233"/>
      <c r="M314" s="234"/>
      <c r="N314" s="242"/>
      <c r="O314" s="85">
        <f>B314</f>
        <v>23</v>
      </c>
      <c r="P314" s="243"/>
      <c r="Q314" s="242"/>
    </row>
    <row r="315" spans="1:18" ht="15.75" customHeight="1" x14ac:dyDescent="0.25">
      <c r="A315" s="79">
        <v>2002</v>
      </c>
      <c r="B315" s="80"/>
      <c r="C315" s="80">
        <v>17</v>
      </c>
      <c r="D315" s="80"/>
      <c r="E315" s="80"/>
      <c r="F315" s="80"/>
      <c r="G315" s="80"/>
      <c r="H315" s="80"/>
      <c r="I315" s="80"/>
      <c r="J315" s="116"/>
      <c r="K315" s="235"/>
      <c r="L315" s="134"/>
      <c r="M315" s="236"/>
      <c r="N315" s="90">
        <f>IF(C315=0,"",C315/B314)</f>
        <v>0.73913043478260865</v>
      </c>
      <c r="O315" s="91">
        <v>19</v>
      </c>
      <c r="P315" s="241">
        <f t="shared" ref="P315:P321" si="28">IF(O315=0,"",O315/O314)</f>
        <v>0.82608695652173914</v>
      </c>
      <c r="Q315" s="241">
        <f t="shared" ref="Q315:Q321" si="29">IF(O315=0,"",100%-P315)</f>
        <v>0.17391304347826086</v>
      </c>
    </row>
    <row r="316" spans="1:18" ht="15.75" customHeight="1" x14ac:dyDescent="0.25">
      <c r="A316" s="79">
        <v>2101</v>
      </c>
      <c r="B316" s="80"/>
      <c r="C316" s="80"/>
      <c r="D316" s="80">
        <v>16</v>
      </c>
      <c r="E316" s="80"/>
      <c r="F316" s="80"/>
      <c r="G316" s="80"/>
      <c r="H316" s="80"/>
      <c r="I316" s="80"/>
      <c r="J316" s="116"/>
      <c r="K316" s="235"/>
      <c r="L316" s="134"/>
      <c r="M316" s="236" t="s">
        <v>28</v>
      </c>
      <c r="N316" s="90">
        <f>IF(D316=0,"",D316/C315)</f>
        <v>0.94117647058823528</v>
      </c>
      <c r="O316" s="91">
        <v>16</v>
      </c>
      <c r="P316" s="241">
        <f t="shared" si="28"/>
        <v>0.84210526315789469</v>
      </c>
      <c r="Q316" s="241">
        <f t="shared" si="29"/>
        <v>0.15789473684210531</v>
      </c>
      <c r="R316" s="117">
        <f>O316/O314</f>
        <v>0.69565217391304346</v>
      </c>
    </row>
    <row r="317" spans="1:18" ht="15.75" customHeight="1" x14ac:dyDescent="0.25">
      <c r="A317" s="79">
        <v>2102</v>
      </c>
      <c r="B317" s="80"/>
      <c r="C317" s="80"/>
      <c r="D317" s="80"/>
      <c r="E317" s="80">
        <v>12</v>
      </c>
      <c r="F317" s="80"/>
      <c r="G317" s="80"/>
      <c r="H317" s="80"/>
      <c r="I317" s="80"/>
      <c r="J317" s="116"/>
      <c r="K317" s="235"/>
      <c r="L317" s="134"/>
      <c r="M317" s="236"/>
      <c r="N317" s="90">
        <f>IF(E317=0,"",E317/D316)</f>
        <v>0.75</v>
      </c>
      <c r="O317" s="91">
        <v>13</v>
      </c>
      <c r="P317" s="241">
        <f t="shared" si="28"/>
        <v>0.8125</v>
      </c>
      <c r="Q317" s="241">
        <f t="shared" si="29"/>
        <v>0.1875</v>
      </c>
    </row>
    <row r="318" spans="1:18" ht="15.75" customHeight="1" x14ac:dyDescent="0.25">
      <c r="A318" s="79">
        <v>2201</v>
      </c>
      <c r="B318" s="80"/>
      <c r="C318" s="80"/>
      <c r="D318" s="80"/>
      <c r="E318" s="80"/>
      <c r="F318" s="80">
        <v>12</v>
      </c>
      <c r="G318" s="80"/>
      <c r="H318" s="80"/>
      <c r="I318" s="80"/>
      <c r="J318" s="116"/>
      <c r="K318" s="235"/>
      <c r="L318" s="134"/>
      <c r="M318" s="236"/>
      <c r="N318" s="90">
        <f>IF(F318=0,"",F318/E317)</f>
        <v>1</v>
      </c>
      <c r="O318" s="91">
        <v>13</v>
      </c>
      <c r="P318" s="241">
        <f t="shared" si="28"/>
        <v>1</v>
      </c>
      <c r="Q318" s="241">
        <f t="shared" si="29"/>
        <v>0</v>
      </c>
    </row>
    <row r="319" spans="1:18" ht="15.75" customHeight="1" x14ac:dyDescent="0.25">
      <c r="A319" s="79">
        <v>2202</v>
      </c>
      <c r="B319" s="80"/>
      <c r="C319" s="80"/>
      <c r="D319" s="80"/>
      <c r="E319" s="80"/>
      <c r="F319" s="80"/>
      <c r="G319" s="80">
        <v>12</v>
      </c>
      <c r="H319" s="80"/>
      <c r="I319" s="80"/>
      <c r="J319" s="116"/>
      <c r="K319" s="235"/>
      <c r="L319" s="134"/>
      <c r="M319" s="236"/>
      <c r="N319" s="90">
        <f>IF(G319=0,"",G319/F318)</f>
        <v>1</v>
      </c>
      <c r="O319" s="91">
        <v>13</v>
      </c>
      <c r="P319" s="241">
        <f t="shared" si="28"/>
        <v>1</v>
      </c>
      <c r="Q319" s="241">
        <f t="shared" si="29"/>
        <v>0</v>
      </c>
    </row>
    <row r="320" spans="1:18" ht="15.75" customHeight="1" x14ac:dyDescent="0.25">
      <c r="A320" s="79">
        <v>2301</v>
      </c>
      <c r="B320" s="80"/>
      <c r="C320" s="80"/>
      <c r="D320" s="80"/>
      <c r="E320" s="80"/>
      <c r="F320" s="80"/>
      <c r="G320" s="80"/>
      <c r="H320" s="80">
        <v>12</v>
      </c>
      <c r="I320" s="80"/>
      <c r="J320" s="116"/>
      <c r="K320" s="235"/>
      <c r="L320" s="134"/>
      <c r="M320" s="236"/>
      <c r="N320" s="90">
        <f>IF(H320=0,"",H320/G319)</f>
        <v>1</v>
      </c>
      <c r="O320" s="91">
        <v>13</v>
      </c>
      <c r="P320" s="241">
        <f t="shared" si="28"/>
        <v>1</v>
      </c>
      <c r="Q320" s="241">
        <f t="shared" si="29"/>
        <v>0</v>
      </c>
    </row>
    <row r="321" spans="1:17" ht="15.75" customHeight="1" x14ac:dyDescent="0.25">
      <c r="A321" s="79">
        <v>2302</v>
      </c>
      <c r="B321" s="80"/>
      <c r="C321" s="80"/>
      <c r="D321" s="80"/>
      <c r="E321" s="80"/>
      <c r="F321" s="80"/>
      <c r="G321" s="80"/>
      <c r="H321" s="80"/>
      <c r="I321" s="80">
        <v>12</v>
      </c>
      <c r="J321" s="116">
        <v>8</v>
      </c>
      <c r="K321" s="235"/>
      <c r="L321" s="134"/>
      <c r="M321" s="236"/>
      <c r="N321" s="90">
        <f>IF(I321=0,"",I321/H320)</f>
        <v>1</v>
      </c>
      <c r="O321" s="91">
        <v>13</v>
      </c>
      <c r="P321" s="241">
        <f t="shared" si="28"/>
        <v>1</v>
      </c>
      <c r="Q321" s="241">
        <f t="shared" si="29"/>
        <v>0</v>
      </c>
    </row>
    <row r="322" spans="1:17" ht="15.75" customHeight="1" x14ac:dyDescent="0.25">
      <c r="A322" s="79">
        <v>2401</v>
      </c>
      <c r="B322" s="80"/>
      <c r="C322" s="80"/>
      <c r="D322" s="80"/>
      <c r="E322" s="80"/>
      <c r="F322" s="80"/>
      <c r="G322" s="80"/>
      <c r="H322" s="80"/>
      <c r="I322" s="80">
        <v>3</v>
      </c>
      <c r="J322" s="116">
        <v>1</v>
      </c>
      <c r="K322" s="235"/>
      <c r="L322" s="134"/>
      <c r="M322" s="134"/>
      <c r="N322" s="246"/>
      <c r="O322" s="91">
        <v>3</v>
      </c>
      <c r="P322" s="247"/>
      <c r="Q322" s="246"/>
    </row>
    <row r="323" spans="1:17" ht="15.75" customHeight="1" x14ac:dyDescent="0.25">
      <c r="A323" s="79">
        <v>2401</v>
      </c>
      <c r="B323" s="80"/>
      <c r="C323" s="80"/>
      <c r="D323" s="80"/>
      <c r="E323" s="80"/>
      <c r="F323" s="80"/>
      <c r="G323" s="80"/>
      <c r="H323" s="80"/>
      <c r="I323" s="80">
        <v>1</v>
      </c>
      <c r="J323" s="116"/>
      <c r="K323" s="235"/>
      <c r="L323" s="134"/>
      <c r="M323" s="237"/>
      <c r="N323" s="246"/>
      <c r="O323" s="91">
        <v>1</v>
      </c>
      <c r="P323" s="247"/>
      <c r="Q323" s="246"/>
    </row>
    <row r="324" spans="1:17" ht="15.75" customHeight="1" x14ac:dyDescent="0.25">
      <c r="A324" s="79">
        <v>2402</v>
      </c>
      <c r="B324" s="80"/>
      <c r="C324" s="80"/>
      <c r="D324" s="80"/>
      <c r="E324" s="80"/>
      <c r="F324" s="80"/>
      <c r="G324" s="80"/>
      <c r="H324" s="80"/>
      <c r="I324" s="80">
        <v>1</v>
      </c>
      <c r="J324" s="116"/>
      <c r="K324" s="235"/>
      <c r="L324" s="134"/>
      <c r="M324" s="237"/>
      <c r="N324" s="246"/>
      <c r="O324" s="96">
        <v>1</v>
      </c>
      <c r="P324" s="247"/>
      <c r="Q324" s="246"/>
    </row>
    <row r="325" spans="1:17" ht="15.75" customHeight="1" x14ac:dyDescent="0.25">
      <c r="A325" s="79">
        <v>2501</v>
      </c>
      <c r="B325" s="80"/>
      <c r="C325" s="80"/>
      <c r="D325" s="80"/>
      <c r="E325" s="80"/>
      <c r="F325" s="80"/>
      <c r="G325" s="80"/>
      <c r="H325" s="80"/>
      <c r="I325" s="80"/>
      <c r="J325" s="116"/>
      <c r="K325" s="235"/>
      <c r="L325" s="134"/>
      <c r="M325" s="237"/>
      <c r="N325" s="246"/>
      <c r="O325" s="96"/>
      <c r="P325" s="247"/>
      <c r="Q325" s="246"/>
    </row>
    <row r="326" spans="1:17" ht="15.75" customHeight="1" x14ac:dyDescent="0.25">
      <c r="A326" s="79">
        <v>2502</v>
      </c>
      <c r="B326" s="80"/>
      <c r="C326" s="80"/>
      <c r="D326" s="80"/>
      <c r="E326" s="80"/>
      <c r="F326" s="80"/>
      <c r="G326" s="80"/>
      <c r="H326" s="80"/>
      <c r="I326" s="80"/>
      <c r="J326" s="116"/>
      <c r="K326" s="235"/>
      <c r="L326" s="134"/>
      <c r="M326" s="237"/>
      <c r="N326" s="134"/>
      <c r="O326" s="237"/>
      <c r="P326" s="256"/>
      <c r="Q326" s="246"/>
    </row>
    <row r="327" spans="1:17" ht="15.75" customHeight="1" x14ac:dyDescent="0.25">
      <c r="A327" s="79">
        <v>2601</v>
      </c>
      <c r="B327" s="80"/>
      <c r="C327" s="80"/>
      <c r="D327" s="80"/>
      <c r="E327" s="80"/>
      <c r="F327" s="80"/>
      <c r="G327" s="80"/>
      <c r="H327" s="80"/>
      <c r="I327" s="80"/>
      <c r="J327" s="116"/>
      <c r="K327" s="235"/>
      <c r="L327" s="134"/>
      <c r="M327" s="237"/>
      <c r="N327" s="228" t="s">
        <v>80</v>
      </c>
      <c r="O327" s="102">
        <v>2</v>
      </c>
      <c r="P327" s="103">
        <f>IF(SUM(J320:J326)=0,"",SUM(J320:J326))</f>
        <v>9</v>
      </c>
      <c r="Q327" s="230" t="s">
        <v>10</v>
      </c>
    </row>
    <row r="328" spans="1:17" ht="15.75" customHeight="1" x14ac:dyDescent="0.25">
      <c r="A328" s="79">
        <v>2602</v>
      </c>
      <c r="B328" s="80"/>
      <c r="C328" s="80"/>
      <c r="D328" s="80"/>
      <c r="E328" s="80"/>
      <c r="F328" s="80"/>
      <c r="G328" s="80"/>
      <c r="H328" s="80"/>
      <c r="I328" s="80"/>
      <c r="J328" s="116"/>
      <c r="K328" s="235"/>
      <c r="L328" s="134"/>
      <c r="M328" s="237"/>
      <c r="N328" s="229" t="s">
        <v>81</v>
      </c>
      <c r="O328" s="104">
        <f>IF(O327/B314=0,"",O327/B314)</f>
        <v>8.6956521739130432E-2</v>
      </c>
      <c r="P328" s="105">
        <f>IF(O327/P327=0,"",O327/P327)</f>
        <v>0.22222222222222221</v>
      </c>
      <c r="Q328" s="231" t="s">
        <v>82</v>
      </c>
    </row>
    <row r="329" spans="1:17" ht="15.75" customHeight="1" x14ac:dyDescent="0.25">
      <c r="A329" s="79">
        <v>2701</v>
      </c>
      <c r="B329" s="80"/>
      <c r="C329" s="80"/>
      <c r="D329" s="80"/>
      <c r="E329" s="80"/>
      <c r="F329" s="80"/>
      <c r="G329" s="80"/>
      <c r="H329" s="80"/>
      <c r="I329" s="80"/>
      <c r="J329" s="116"/>
      <c r="K329" s="238"/>
      <c r="L329" s="239"/>
      <c r="M329" s="240"/>
      <c r="N329" s="109"/>
      <c r="O329" s="110"/>
      <c r="P329" s="110"/>
      <c r="Q329" s="111"/>
    </row>
    <row r="330" spans="1:17" ht="18" customHeight="1" x14ac:dyDescent="0.25">
      <c r="A330" s="33"/>
      <c r="B330" s="327" t="s">
        <v>108</v>
      </c>
      <c r="C330" s="327"/>
      <c r="D330" s="327"/>
      <c r="E330" s="327"/>
      <c r="F330" s="327"/>
      <c r="G330" s="327"/>
      <c r="H330" s="327"/>
      <c r="I330" s="327"/>
      <c r="J330" s="112">
        <f>SUM(J314:J326)</f>
        <v>9</v>
      </c>
      <c r="K330" s="113">
        <f>IF(J321=0,"",J321/B314)</f>
        <v>0.34782608695652173</v>
      </c>
      <c r="L330" s="113">
        <f>IF(J330=0,"",J330/B314)</f>
        <v>0.39130434782608697</v>
      </c>
      <c r="M330" s="113">
        <f>IF(J321=0,"",L330-K330)</f>
        <v>4.3478260869565244E-2</v>
      </c>
      <c r="N330" s="5"/>
      <c r="O330" s="25"/>
      <c r="P330" s="24"/>
      <c r="Q330" s="5"/>
    </row>
    <row r="331" spans="1:17" ht="12.75" customHeight="1" x14ac:dyDescent="0.2"/>
    <row r="332" spans="1:17" s="200" customFormat="1" ht="12.75" customHeight="1" x14ac:dyDescent="0.2">
      <c r="J332" s="260"/>
    </row>
    <row r="333" spans="1:17" ht="26.25" x14ac:dyDescent="0.4">
      <c r="A333" s="280"/>
      <c r="B333" s="338" t="s">
        <v>96</v>
      </c>
      <c r="C333" s="338"/>
      <c r="D333" s="338"/>
      <c r="E333" s="338"/>
      <c r="F333" s="338"/>
      <c r="G333" s="338"/>
      <c r="H333" s="338"/>
      <c r="I333" s="338"/>
      <c r="J333" s="281" t="s">
        <v>118</v>
      </c>
      <c r="K333" s="29" t="s">
        <v>131</v>
      </c>
      <c r="L333" s="5"/>
      <c r="M333" s="5"/>
      <c r="N333" s="25"/>
      <c r="O333" s="5"/>
      <c r="P333" s="25"/>
      <c r="Q333" s="25"/>
    </row>
    <row r="334" spans="1:17" ht="12.75" customHeight="1" x14ac:dyDescent="0.2"/>
    <row r="335" spans="1:17" ht="12.75" customHeight="1" x14ac:dyDescent="0.2"/>
    <row r="336" spans="1:17" ht="26.25" customHeight="1" x14ac:dyDescent="0.4">
      <c r="A336" s="77"/>
      <c r="B336" s="318" t="s">
        <v>96</v>
      </c>
      <c r="C336" s="318"/>
      <c r="D336" s="318"/>
      <c r="E336" s="318"/>
      <c r="F336" s="318"/>
      <c r="G336" s="318"/>
      <c r="H336" s="318"/>
      <c r="I336" s="318"/>
      <c r="J336" s="201" t="s">
        <v>119</v>
      </c>
      <c r="K336" s="29"/>
      <c r="L336" s="5"/>
      <c r="M336" s="5"/>
      <c r="N336" s="25"/>
      <c r="O336" s="5"/>
      <c r="P336" s="25"/>
      <c r="Q336" s="25"/>
    </row>
    <row r="337" spans="1:18" ht="20.25" customHeight="1" x14ac:dyDescent="0.2">
      <c r="A337" s="330" t="s">
        <v>9</v>
      </c>
      <c r="B337" s="311" t="s">
        <v>97</v>
      </c>
      <c r="C337" s="312"/>
      <c r="D337" s="312"/>
      <c r="E337" s="312"/>
      <c r="F337" s="312"/>
      <c r="G337" s="312"/>
      <c r="H337" s="312"/>
      <c r="I337" s="312"/>
      <c r="J337" s="314" t="s">
        <v>10</v>
      </c>
      <c r="K337" s="307" t="s">
        <v>2</v>
      </c>
      <c r="L337" s="307" t="s">
        <v>3</v>
      </c>
      <c r="M337" s="316" t="s">
        <v>4</v>
      </c>
      <c r="N337" s="307" t="s">
        <v>5</v>
      </c>
      <c r="O337" s="317" t="s">
        <v>6</v>
      </c>
      <c r="P337" s="317" t="s">
        <v>7</v>
      </c>
      <c r="Q337" s="307" t="s">
        <v>8</v>
      </c>
    </row>
    <row r="338" spans="1:18" ht="15.75" customHeight="1" x14ac:dyDescent="0.25">
      <c r="A338" s="308"/>
      <c r="B338" s="79" t="s">
        <v>98</v>
      </c>
      <c r="C338" s="79" t="s">
        <v>99</v>
      </c>
      <c r="D338" s="79" t="s">
        <v>100</v>
      </c>
      <c r="E338" s="79" t="s">
        <v>101</v>
      </c>
      <c r="F338" s="79" t="s">
        <v>102</v>
      </c>
      <c r="G338" s="79" t="s">
        <v>103</v>
      </c>
      <c r="H338" s="79" t="s">
        <v>104</v>
      </c>
      <c r="I338" s="79" t="s">
        <v>105</v>
      </c>
      <c r="J338" s="315"/>
      <c r="K338" s="308"/>
      <c r="L338" s="308"/>
      <c r="M338" s="308"/>
      <c r="N338" s="308"/>
      <c r="O338" s="308"/>
      <c r="P338" s="308"/>
      <c r="Q338" s="308"/>
    </row>
    <row r="339" spans="1:18" ht="15.75" customHeight="1" x14ac:dyDescent="0.25">
      <c r="A339" s="79">
        <v>2101</v>
      </c>
      <c r="B339" s="80">
        <v>18</v>
      </c>
      <c r="C339" s="80"/>
      <c r="D339" s="80"/>
      <c r="E339" s="80"/>
      <c r="F339" s="80"/>
      <c r="G339" s="80"/>
      <c r="H339" s="80"/>
      <c r="I339" s="80"/>
      <c r="J339" s="116"/>
      <c r="K339" s="232"/>
      <c r="L339" s="233"/>
      <c r="M339" s="234"/>
      <c r="N339" s="242"/>
      <c r="O339" s="85">
        <f>B339</f>
        <v>18</v>
      </c>
      <c r="P339" s="243"/>
      <c r="Q339" s="242"/>
    </row>
    <row r="340" spans="1:18" ht="15.75" customHeight="1" x14ac:dyDescent="0.25">
      <c r="A340" s="79">
        <v>2102</v>
      </c>
      <c r="B340" s="80"/>
      <c r="C340" s="80">
        <v>10</v>
      </c>
      <c r="D340" s="80"/>
      <c r="E340" s="80"/>
      <c r="F340" s="80"/>
      <c r="G340" s="80"/>
      <c r="H340" s="80"/>
      <c r="I340" s="80"/>
      <c r="J340" s="116"/>
      <c r="K340" s="235"/>
      <c r="L340" s="134"/>
      <c r="M340" s="236"/>
      <c r="N340" s="90">
        <f>IF(C340=0,"",C340/B339)</f>
        <v>0.55555555555555558</v>
      </c>
      <c r="O340" s="91">
        <v>10</v>
      </c>
      <c r="P340" s="241">
        <f t="shared" ref="P340:P346" si="30">IF(O340=0,"",O340/O339)</f>
        <v>0.55555555555555558</v>
      </c>
      <c r="Q340" s="241">
        <f t="shared" ref="Q340:Q346" si="31">IF(O340=0,"",100%-P340)</f>
        <v>0.44444444444444442</v>
      </c>
    </row>
    <row r="341" spans="1:18" ht="15.75" customHeight="1" x14ac:dyDescent="0.25">
      <c r="A341" s="79">
        <v>2201</v>
      </c>
      <c r="B341" s="80"/>
      <c r="C341" s="80"/>
      <c r="D341" s="80">
        <v>7</v>
      </c>
      <c r="E341" s="80"/>
      <c r="F341" s="80"/>
      <c r="G341" s="80"/>
      <c r="H341" s="80"/>
      <c r="I341" s="80"/>
      <c r="J341" s="116"/>
      <c r="K341" s="235"/>
      <c r="L341" s="134"/>
      <c r="M341" s="236" t="s">
        <v>28</v>
      </c>
      <c r="N341" s="90">
        <f>IF(D341=0,"",D341/C340)</f>
        <v>0.7</v>
      </c>
      <c r="O341" s="91">
        <v>7</v>
      </c>
      <c r="P341" s="241">
        <f t="shared" si="30"/>
        <v>0.7</v>
      </c>
      <c r="Q341" s="241">
        <f t="shared" si="31"/>
        <v>0.30000000000000004</v>
      </c>
      <c r="R341" s="117">
        <f>O341/O339</f>
        <v>0.3888888888888889</v>
      </c>
    </row>
    <row r="342" spans="1:18" ht="15.75" customHeight="1" x14ac:dyDescent="0.25">
      <c r="A342" s="79">
        <v>2202</v>
      </c>
      <c r="B342" s="80"/>
      <c r="C342" s="80"/>
      <c r="D342" s="80"/>
      <c r="E342" s="80">
        <v>6</v>
      </c>
      <c r="F342" s="80"/>
      <c r="G342" s="80"/>
      <c r="H342" s="80"/>
      <c r="I342" s="80"/>
      <c r="J342" s="116"/>
      <c r="K342" s="235"/>
      <c r="L342" s="134"/>
      <c r="M342" s="236"/>
      <c r="N342" s="90">
        <f>IF(E342=0,"",E342/D341)</f>
        <v>0.8571428571428571</v>
      </c>
      <c r="O342" s="91">
        <v>6</v>
      </c>
      <c r="P342" s="241">
        <f t="shared" si="30"/>
        <v>0.8571428571428571</v>
      </c>
      <c r="Q342" s="241">
        <f t="shared" si="31"/>
        <v>0.1428571428571429</v>
      </c>
    </row>
    <row r="343" spans="1:18" ht="15.75" customHeight="1" x14ac:dyDescent="0.25">
      <c r="A343" s="79">
        <v>2301</v>
      </c>
      <c r="B343" s="80"/>
      <c r="C343" s="80"/>
      <c r="D343" s="80"/>
      <c r="E343" s="80"/>
      <c r="F343" s="80">
        <v>6</v>
      </c>
      <c r="G343" s="80"/>
      <c r="H343" s="80"/>
      <c r="I343" s="80"/>
      <c r="J343" s="116"/>
      <c r="K343" s="235"/>
      <c r="L343" s="134"/>
      <c r="M343" s="236"/>
      <c r="N343" s="90">
        <f>IF(F343=0,"",F343/E342)</f>
        <v>1</v>
      </c>
      <c r="O343" s="91">
        <v>6</v>
      </c>
      <c r="P343" s="241">
        <f t="shared" si="30"/>
        <v>1</v>
      </c>
      <c r="Q343" s="241">
        <f t="shared" si="31"/>
        <v>0</v>
      </c>
    </row>
    <row r="344" spans="1:18" ht="15.75" customHeight="1" x14ac:dyDescent="0.25">
      <c r="A344" s="79">
        <v>2302</v>
      </c>
      <c r="B344" s="80"/>
      <c r="C344" s="80"/>
      <c r="D344" s="80"/>
      <c r="E344" s="80"/>
      <c r="F344" s="80"/>
      <c r="G344" s="80">
        <v>6</v>
      </c>
      <c r="H344" s="80"/>
      <c r="I344" s="80"/>
      <c r="J344" s="116"/>
      <c r="K344" s="235"/>
      <c r="L344" s="134"/>
      <c r="M344" s="236"/>
      <c r="N344" s="90">
        <f>IF(G344=0,"",G344/F343)</f>
        <v>1</v>
      </c>
      <c r="O344" s="91">
        <v>6</v>
      </c>
      <c r="P344" s="241">
        <f t="shared" si="30"/>
        <v>1</v>
      </c>
      <c r="Q344" s="241">
        <f t="shared" si="31"/>
        <v>0</v>
      </c>
    </row>
    <row r="345" spans="1:18" ht="15.75" customHeight="1" x14ac:dyDescent="0.25">
      <c r="A345" s="79">
        <v>2401</v>
      </c>
      <c r="B345" s="80"/>
      <c r="C345" s="80"/>
      <c r="D345" s="80"/>
      <c r="E345" s="80"/>
      <c r="F345" s="80"/>
      <c r="G345" s="80"/>
      <c r="H345" s="80">
        <v>6</v>
      </c>
      <c r="I345" s="80"/>
      <c r="J345" s="116"/>
      <c r="K345" s="235"/>
      <c r="L345" s="134"/>
      <c r="M345" s="236"/>
      <c r="N345" s="90">
        <f>IF(H345=0,"",H345/G344)</f>
        <v>1</v>
      </c>
      <c r="O345" s="91">
        <v>6</v>
      </c>
      <c r="P345" s="241">
        <f t="shared" si="30"/>
        <v>1</v>
      </c>
      <c r="Q345" s="241">
        <f t="shared" si="31"/>
        <v>0</v>
      </c>
    </row>
    <row r="346" spans="1:18" ht="15.75" customHeight="1" x14ac:dyDescent="0.25">
      <c r="A346" s="79">
        <v>2402</v>
      </c>
      <c r="B346" s="80"/>
      <c r="C346" s="80"/>
      <c r="D346" s="80"/>
      <c r="E346" s="80"/>
      <c r="F346" s="80"/>
      <c r="G346" s="80"/>
      <c r="H346" s="80"/>
      <c r="I346" s="80">
        <v>5</v>
      </c>
      <c r="J346" s="116">
        <v>2</v>
      </c>
      <c r="K346" s="235"/>
      <c r="L346" s="134"/>
      <c r="M346" s="236"/>
      <c r="N346" s="90">
        <f>IF(I346=0,"",I346/H345)</f>
        <v>0.83333333333333337</v>
      </c>
      <c r="O346" s="91">
        <v>5</v>
      </c>
      <c r="P346" s="241">
        <f t="shared" si="30"/>
        <v>0.83333333333333337</v>
      </c>
      <c r="Q346" s="241">
        <f t="shared" si="31"/>
        <v>0.16666666666666663</v>
      </c>
    </row>
    <row r="347" spans="1:18" ht="15.75" customHeight="1" x14ac:dyDescent="0.25">
      <c r="A347" s="79">
        <v>2501</v>
      </c>
      <c r="B347" s="80"/>
      <c r="C347" s="80"/>
      <c r="D347" s="80"/>
      <c r="E347" s="80"/>
      <c r="F347" s="80"/>
      <c r="G347" s="80"/>
      <c r="H347" s="80"/>
      <c r="I347" s="80">
        <v>3</v>
      </c>
      <c r="J347" s="116"/>
      <c r="K347" s="235"/>
      <c r="L347" s="134"/>
      <c r="M347" s="134"/>
      <c r="N347" s="134"/>
      <c r="O347" s="91">
        <v>3</v>
      </c>
      <c r="P347" s="247"/>
      <c r="Q347" s="246"/>
    </row>
    <row r="348" spans="1:18" ht="15.75" customHeight="1" x14ac:dyDescent="0.25">
      <c r="A348" s="79">
        <v>2502</v>
      </c>
      <c r="B348" s="80"/>
      <c r="C348" s="80"/>
      <c r="D348" s="80"/>
      <c r="E348" s="80"/>
      <c r="F348" s="80"/>
      <c r="G348" s="80"/>
      <c r="H348" s="80"/>
      <c r="I348" s="80">
        <v>1</v>
      </c>
      <c r="J348" s="116"/>
      <c r="K348" s="235"/>
      <c r="L348" s="134"/>
      <c r="M348" s="237"/>
      <c r="N348" s="246"/>
      <c r="O348" s="91">
        <v>2</v>
      </c>
      <c r="P348" s="247"/>
      <c r="Q348" s="246"/>
    </row>
    <row r="349" spans="1:18" ht="15.75" customHeight="1" x14ac:dyDescent="0.25">
      <c r="A349" s="79">
        <v>2601</v>
      </c>
      <c r="B349" s="80"/>
      <c r="C349" s="80"/>
      <c r="D349" s="80"/>
      <c r="E349" s="80"/>
      <c r="F349" s="80"/>
      <c r="G349" s="80"/>
      <c r="H349" s="80"/>
      <c r="I349" s="80"/>
      <c r="J349" s="116"/>
      <c r="K349" s="235"/>
      <c r="L349" s="134"/>
      <c r="M349" s="237"/>
      <c r="N349" s="246"/>
      <c r="O349" s="96"/>
      <c r="P349" s="247"/>
      <c r="Q349" s="246"/>
    </row>
    <row r="350" spans="1:18" ht="15.75" customHeight="1" x14ac:dyDescent="0.25">
      <c r="A350" s="79">
        <v>2602</v>
      </c>
      <c r="B350" s="80"/>
      <c r="C350" s="80"/>
      <c r="D350" s="80"/>
      <c r="E350" s="80"/>
      <c r="F350" s="80"/>
      <c r="G350" s="80"/>
      <c r="H350" s="80"/>
      <c r="I350" s="80"/>
      <c r="J350" s="116"/>
      <c r="K350" s="235"/>
      <c r="L350" s="134"/>
      <c r="M350" s="237"/>
      <c r="N350" s="246"/>
      <c r="O350" s="96"/>
      <c r="P350" s="247"/>
      <c r="Q350" s="246"/>
    </row>
    <row r="351" spans="1:18" ht="15.75" customHeight="1" x14ac:dyDescent="0.25">
      <c r="A351" s="79">
        <v>2701</v>
      </c>
      <c r="B351" s="80"/>
      <c r="C351" s="80"/>
      <c r="D351" s="80"/>
      <c r="E351" s="80"/>
      <c r="F351" s="80"/>
      <c r="G351" s="80"/>
      <c r="H351" s="80"/>
      <c r="I351" s="80"/>
      <c r="J351" s="116"/>
      <c r="K351" s="235"/>
      <c r="L351" s="134"/>
      <c r="M351" s="237"/>
      <c r="N351" s="134"/>
      <c r="O351" s="237"/>
      <c r="P351" s="256"/>
      <c r="Q351" s="246"/>
    </row>
    <row r="352" spans="1:18" ht="15.75" customHeight="1" x14ac:dyDescent="0.25">
      <c r="A352" s="79">
        <v>2702</v>
      </c>
      <c r="B352" s="80"/>
      <c r="C352" s="80"/>
      <c r="D352" s="80"/>
      <c r="E352" s="80"/>
      <c r="F352" s="80"/>
      <c r="G352" s="80"/>
      <c r="H352" s="80"/>
      <c r="I352" s="80"/>
      <c r="J352" s="116"/>
      <c r="K352" s="235"/>
      <c r="L352" s="134"/>
      <c r="M352" s="237"/>
      <c r="N352" s="228" t="s">
        <v>80</v>
      </c>
      <c r="O352" s="102"/>
      <c r="P352" s="103">
        <f>IF(SUM(J345:J351)=0,"",SUM(J345:J351))</f>
        <v>2</v>
      </c>
      <c r="Q352" s="230" t="s">
        <v>10</v>
      </c>
    </row>
    <row r="353" spans="1:18" ht="15.75" customHeight="1" x14ac:dyDescent="0.25">
      <c r="A353" s="79">
        <v>2801</v>
      </c>
      <c r="B353" s="80"/>
      <c r="C353" s="80"/>
      <c r="D353" s="80"/>
      <c r="E353" s="80"/>
      <c r="F353" s="80"/>
      <c r="G353" s="80"/>
      <c r="H353" s="80"/>
      <c r="I353" s="80"/>
      <c r="J353" s="116"/>
      <c r="K353" s="235"/>
      <c r="L353" s="134"/>
      <c r="M353" s="237"/>
      <c r="N353" s="229" t="s">
        <v>81</v>
      </c>
      <c r="O353" s="104" t="str">
        <f>IF(O352/B339=0,"",O352/B339)</f>
        <v/>
      </c>
      <c r="P353" s="105" t="str">
        <f>IF(O352/P352=0,"",O352/P352)</f>
        <v/>
      </c>
      <c r="Q353" s="231" t="s">
        <v>82</v>
      </c>
    </row>
    <row r="354" spans="1:18" ht="15.75" customHeight="1" x14ac:dyDescent="0.25">
      <c r="A354" s="79">
        <v>2802</v>
      </c>
      <c r="B354" s="80"/>
      <c r="C354" s="80"/>
      <c r="D354" s="80"/>
      <c r="E354" s="80"/>
      <c r="F354" s="80"/>
      <c r="G354" s="80"/>
      <c r="H354" s="80"/>
      <c r="I354" s="80"/>
      <c r="J354" s="116"/>
      <c r="K354" s="238"/>
      <c r="L354" s="239"/>
      <c r="M354" s="240"/>
      <c r="N354" s="109"/>
      <c r="O354" s="110"/>
      <c r="P354" s="110"/>
      <c r="Q354" s="111"/>
    </row>
    <row r="355" spans="1:18" ht="18" customHeight="1" x14ac:dyDescent="0.25">
      <c r="A355" s="33"/>
      <c r="B355" s="327" t="s">
        <v>108</v>
      </c>
      <c r="C355" s="327"/>
      <c r="D355" s="327"/>
      <c r="E355" s="327"/>
      <c r="F355" s="327"/>
      <c r="G355" s="327"/>
      <c r="H355" s="327"/>
      <c r="I355" s="327"/>
      <c r="J355" s="112">
        <f>SUM(J339:J351)</f>
        <v>2</v>
      </c>
      <c r="K355" s="113">
        <f>IF(J346=0,"",J346/B339)</f>
        <v>0.1111111111111111</v>
      </c>
      <c r="L355" s="113">
        <f>IF(J355=0,"",J355/B339)</f>
        <v>0.1111111111111111</v>
      </c>
      <c r="M355" s="113">
        <f>L355-K355</f>
        <v>0</v>
      </c>
      <c r="N355" s="5"/>
      <c r="O355" s="25"/>
      <c r="P355" s="24"/>
      <c r="Q355" s="5"/>
    </row>
    <row r="356" spans="1:18" ht="12.75" customHeight="1" x14ac:dyDescent="0.2"/>
    <row r="357" spans="1:18" ht="12.75" customHeight="1" x14ac:dyDescent="0.2"/>
    <row r="358" spans="1:18" ht="26.25" customHeight="1" x14ac:dyDescent="0.4">
      <c r="A358" s="77"/>
      <c r="B358" s="318" t="s">
        <v>96</v>
      </c>
      <c r="C358" s="318"/>
      <c r="D358" s="318"/>
      <c r="E358" s="318"/>
      <c r="F358" s="318"/>
      <c r="G358" s="318"/>
      <c r="H358" s="318"/>
      <c r="I358" s="318"/>
      <c r="J358" s="201" t="s">
        <v>121</v>
      </c>
      <c r="K358" s="29"/>
      <c r="L358" s="5"/>
      <c r="M358" s="5"/>
      <c r="N358" s="25"/>
      <c r="O358" s="5"/>
      <c r="P358" s="25"/>
      <c r="Q358" s="25"/>
    </row>
    <row r="359" spans="1:18" ht="20.25" customHeight="1" x14ac:dyDescent="0.2">
      <c r="A359" s="330" t="s">
        <v>9</v>
      </c>
      <c r="B359" s="311" t="s">
        <v>97</v>
      </c>
      <c r="C359" s="312"/>
      <c r="D359" s="312"/>
      <c r="E359" s="312"/>
      <c r="F359" s="312"/>
      <c r="G359" s="312"/>
      <c r="H359" s="312"/>
      <c r="I359" s="312"/>
      <c r="J359" s="314" t="s">
        <v>10</v>
      </c>
      <c r="K359" s="307" t="s">
        <v>2</v>
      </c>
      <c r="L359" s="307" t="s">
        <v>3</v>
      </c>
      <c r="M359" s="316" t="s">
        <v>4</v>
      </c>
      <c r="N359" s="307" t="s">
        <v>5</v>
      </c>
      <c r="O359" s="317" t="s">
        <v>6</v>
      </c>
      <c r="P359" s="317" t="s">
        <v>7</v>
      </c>
      <c r="Q359" s="307" t="s">
        <v>8</v>
      </c>
    </row>
    <row r="360" spans="1:18" ht="15.75" customHeight="1" x14ac:dyDescent="0.25">
      <c r="A360" s="308"/>
      <c r="B360" s="79" t="s">
        <v>98</v>
      </c>
      <c r="C360" s="79" t="s">
        <v>99</v>
      </c>
      <c r="D360" s="79" t="s">
        <v>100</v>
      </c>
      <c r="E360" s="79" t="s">
        <v>101</v>
      </c>
      <c r="F360" s="79" t="s">
        <v>102</v>
      </c>
      <c r="G360" s="79" t="s">
        <v>103</v>
      </c>
      <c r="H360" s="79" t="s">
        <v>104</v>
      </c>
      <c r="I360" s="79" t="s">
        <v>105</v>
      </c>
      <c r="J360" s="315"/>
      <c r="K360" s="308"/>
      <c r="L360" s="308"/>
      <c r="M360" s="308"/>
      <c r="N360" s="308"/>
      <c r="O360" s="308"/>
      <c r="P360" s="308"/>
      <c r="Q360" s="308"/>
    </row>
    <row r="361" spans="1:18" ht="15.75" customHeight="1" x14ac:dyDescent="0.25">
      <c r="A361" s="79">
        <v>2201</v>
      </c>
      <c r="B361" s="80">
        <v>32</v>
      </c>
      <c r="C361" s="80"/>
      <c r="D361" s="80"/>
      <c r="E361" s="80"/>
      <c r="F361" s="80"/>
      <c r="G361" s="80"/>
      <c r="H361" s="80"/>
      <c r="I361" s="80"/>
      <c r="J361" s="116"/>
      <c r="K361" s="232"/>
      <c r="L361" s="233"/>
      <c r="M361" s="234"/>
      <c r="N361" s="242"/>
      <c r="O361" s="85">
        <f>B361</f>
        <v>32</v>
      </c>
      <c r="P361" s="243"/>
      <c r="Q361" s="242"/>
    </row>
    <row r="362" spans="1:18" ht="15.75" customHeight="1" x14ac:dyDescent="0.25">
      <c r="A362" s="79">
        <v>2202</v>
      </c>
      <c r="B362" s="80"/>
      <c r="C362" s="80">
        <v>17</v>
      </c>
      <c r="D362" s="80"/>
      <c r="E362" s="80"/>
      <c r="F362" s="80"/>
      <c r="G362" s="80"/>
      <c r="H362" s="80"/>
      <c r="I362" s="80"/>
      <c r="J362" s="116"/>
      <c r="K362" s="235"/>
      <c r="L362" s="134"/>
      <c r="M362" s="236"/>
      <c r="N362" s="90">
        <f>IF(C362=0,"",C362/B361)</f>
        <v>0.53125</v>
      </c>
      <c r="O362" s="91">
        <v>19</v>
      </c>
      <c r="P362" s="241">
        <f t="shared" ref="P362:P368" si="32">IF(O362=0,"",O362/O361)</f>
        <v>0.59375</v>
      </c>
      <c r="Q362" s="241">
        <f t="shared" ref="Q362:Q368" si="33">IF(O362=0,"",100%-P362)</f>
        <v>0.40625</v>
      </c>
    </row>
    <row r="363" spans="1:18" ht="15.75" customHeight="1" x14ac:dyDescent="0.25">
      <c r="A363" s="79">
        <v>2301</v>
      </c>
      <c r="B363" s="80"/>
      <c r="C363" s="80"/>
      <c r="D363" s="80">
        <v>14</v>
      </c>
      <c r="E363" s="80"/>
      <c r="F363" s="80"/>
      <c r="G363" s="80"/>
      <c r="H363" s="80"/>
      <c r="I363" s="80"/>
      <c r="J363" s="116"/>
      <c r="K363" s="235"/>
      <c r="L363" s="134"/>
      <c r="M363" s="236" t="s">
        <v>28</v>
      </c>
      <c r="N363" s="90">
        <f>IF(D363=0,"",D363/C362)</f>
        <v>0.82352941176470584</v>
      </c>
      <c r="O363" s="91">
        <v>14</v>
      </c>
      <c r="P363" s="241">
        <f t="shared" si="32"/>
        <v>0.73684210526315785</v>
      </c>
      <c r="Q363" s="241">
        <f t="shared" si="33"/>
        <v>0.26315789473684215</v>
      </c>
      <c r="R363" s="117">
        <f>O363/O361</f>
        <v>0.4375</v>
      </c>
    </row>
    <row r="364" spans="1:18" ht="15.75" customHeight="1" x14ac:dyDescent="0.25">
      <c r="A364" s="79">
        <v>2302</v>
      </c>
      <c r="B364" s="80"/>
      <c r="C364" s="80"/>
      <c r="D364" s="80"/>
      <c r="E364" s="80">
        <v>13</v>
      </c>
      <c r="F364" s="80"/>
      <c r="G364" s="80"/>
      <c r="H364" s="80"/>
      <c r="I364" s="80"/>
      <c r="J364" s="116"/>
      <c r="K364" s="235"/>
      <c r="L364" s="134"/>
      <c r="M364" s="236"/>
      <c r="N364" s="90">
        <f>IF(E364=0,"",E364/D363)</f>
        <v>0.9285714285714286</v>
      </c>
      <c r="O364" s="91">
        <v>14</v>
      </c>
      <c r="P364" s="241">
        <f t="shared" si="32"/>
        <v>1</v>
      </c>
      <c r="Q364" s="241">
        <f t="shared" si="33"/>
        <v>0</v>
      </c>
    </row>
    <row r="365" spans="1:18" ht="15.75" customHeight="1" x14ac:dyDescent="0.25">
      <c r="A365" s="79">
        <v>2401</v>
      </c>
      <c r="B365" s="80"/>
      <c r="C365" s="80"/>
      <c r="D365" s="80"/>
      <c r="E365" s="80"/>
      <c r="F365" s="80">
        <v>13</v>
      </c>
      <c r="G365" s="80"/>
      <c r="H365" s="80"/>
      <c r="I365" s="80"/>
      <c r="J365" s="116"/>
      <c r="K365" s="235"/>
      <c r="L365" s="134"/>
      <c r="M365" s="236"/>
      <c r="N365" s="90">
        <f>IF(F365=0,"",F365/E364)</f>
        <v>1</v>
      </c>
      <c r="O365" s="91">
        <v>13</v>
      </c>
      <c r="P365" s="241">
        <f t="shared" si="32"/>
        <v>0.9285714285714286</v>
      </c>
      <c r="Q365" s="241">
        <f t="shared" si="33"/>
        <v>7.1428571428571397E-2</v>
      </c>
    </row>
    <row r="366" spans="1:18" ht="15.75" customHeight="1" x14ac:dyDescent="0.25">
      <c r="A366" s="79">
        <v>2402</v>
      </c>
      <c r="B366" s="80"/>
      <c r="C366" s="80"/>
      <c r="D366" s="80"/>
      <c r="E366" s="80"/>
      <c r="F366" s="80"/>
      <c r="G366" s="80">
        <v>7</v>
      </c>
      <c r="H366" s="80"/>
      <c r="I366" s="80"/>
      <c r="J366" s="116"/>
      <c r="K366" s="235"/>
      <c r="L366" s="134"/>
      <c r="M366" s="236"/>
      <c r="N366" s="90">
        <f>IF(G366=0,"",G366/F365)</f>
        <v>0.53846153846153844</v>
      </c>
      <c r="O366" s="91">
        <v>11</v>
      </c>
      <c r="P366" s="241">
        <f t="shared" si="32"/>
        <v>0.84615384615384615</v>
      </c>
      <c r="Q366" s="241">
        <f t="shared" si="33"/>
        <v>0.15384615384615385</v>
      </c>
    </row>
    <row r="367" spans="1:18" ht="15.75" customHeight="1" x14ac:dyDescent="0.25">
      <c r="A367" s="79">
        <v>2501</v>
      </c>
      <c r="B367" s="80"/>
      <c r="C367" s="80"/>
      <c r="D367" s="80"/>
      <c r="E367" s="80"/>
      <c r="F367" s="195"/>
      <c r="G367" s="195"/>
      <c r="H367" s="195">
        <v>2</v>
      </c>
      <c r="I367" s="80"/>
      <c r="J367" s="116"/>
      <c r="K367" s="235"/>
      <c r="L367" s="134"/>
      <c r="M367" s="236"/>
      <c r="N367" s="196">
        <f>IF(H367=0,"",H367/G366)</f>
        <v>0.2857142857142857</v>
      </c>
      <c r="O367" s="91">
        <v>11</v>
      </c>
      <c r="P367" s="299">
        <f t="shared" si="32"/>
        <v>1</v>
      </c>
      <c r="Q367" s="299">
        <f t="shared" si="33"/>
        <v>0</v>
      </c>
    </row>
    <row r="368" spans="1:18" ht="15.75" customHeight="1" x14ac:dyDescent="0.25">
      <c r="A368" s="79">
        <v>2502</v>
      </c>
      <c r="B368" s="80"/>
      <c r="C368" s="80"/>
      <c r="D368" s="80"/>
      <c r="E368" s="80"/>
      <c r="F368" s="80"/>
      <c r="G368" s="80"/>
      <c r="H368" s="80"/>
      <c r="I368" s="80">
        <v>1</v>
      </c>
      <c r="J368" s="116">
        <v>1</v>
      </c>
      <c r="K368" s="235"/>
      <c r="L368" s="134"/>
      <c r="M368" s="236"/>
      <c r="N368" s="90">
        <f>IF(I368=0,"",I368/H367)</f>
        <v>0.5</v>
      </c>
      <c r="O368" s="91">
        <v>11</v>
      </c>
      <c r="P368" s="241">
        <f t="shared" si="32"/>
        <v>1</v>
      </c>
      <c r="Q368" s="241">
        <f t="shared" si="33"/>
        <v>0</v>
      </c>
    </row>
    <row r="369" spans="1:18" ht="15.75" customHeight="1" x14ac:dyDescent="0.25">
      <c r="A369" s="79">
        <v>2601</v>
      </c>
      <c r="B369" s="80"/>
      <c r="C369" s="80"/>
      <c r="D369" s="80"/>
      <c r="E369" s="80"/>
      <c r="F369" s="80"/>
      <c r="G369" s="80"/>
      <c r="H369" s="80"/>
      <c r="I369" s="80"/>
      <c r="J369" s="116"/>
      <c r="K369" s="235"/>
      <c r="L369" s="134"/>
      <c r="M369" s="134"/>
      <c r="N369" s="246"/>
      <c r="O369" s="91"/>
      <c r="P369" s="247"/>
      <c r="Q369" s="246"/>
    </row>
    <row r="370" spans="1:18" ht="15.75" customHeight="1" x14ac:dyDescent="0.25">
      <c r="A370" s="79">
        <v>2602</v>
      </c>
      <c r="B370" s="80"/>
      <c r="C370" s="80"/>
      <c r="D370" s="80"/>
      <c r="E370" s="80"/>
      <c r="F370" s="80"/>
      <c r="G370" s="80"/>
      <c r="H370" s="80"/>
      <c r="I370" s="80"/>
      <c r="J370" s="116"/>
      <c r="K370" s="235"/>
      <c r="L370" s="134"/>
      <c r="M370" s="237"/>
      <c r="N370" s="246"/>
      <c r="O370" s="91"/>
      <c r="P370" s="247"/>
      <c r="Q370" s="246"/>
    </row>
    <row r="371" spans="1:18" ht="15.75" customHeight="1" x14ac:dyDescent="0.25">
      <c r="A371" s="79">
        <v>2701</v>
      </c>
      <c r="B371" s="80"/>
      <c r="C371" s="80"/>
      <c r="D371" s="80"/>
      <c r="E371" s="80"/>
      <c r="F371" s="80"/>
      <c r="G371" s="80"/>
      <c r="H371" s="80"/>
      <c r="I371" s="80"/>
      <c r="J371" s="116"/>
      <c r="K371" s="235"/>
      <c r="L371" s="134"/>
      <c r="M371" s="237"/>
      <c r="N371" s="246"/>
      <c r="O371" s="96"/>
      <c r="P371" s="247"/>
      <c r="Q371" s="246"/>
    </row>
    <row r="372" spans="1:18" ht="15.75" customHeight="1" x14ac:dyDescent="0.25">
      <c r="A372" s="79">
        <v>2702</v>
      </c>
      <c r="B372" s="80"/>
      <c r="C372" s="80"/>
      <c r="D372" s="80"/>
      <c r="E372" s="80"/>
      <c r="F372" s="80"/>
      <c r="G372" s="80"/>
      <c r="H372" s="80"/>
      <c r="I372" s="80"/>
      <c r="J372" s="116"/>
      <c r="K372" s="235"/>
      <c r="L372" s="134"/>
      <c r="M372" s="237"/>
      <c r="N372" s="246"/>
      <c r="O372" s="96"/>
      <c r="P372" s="247"/>
      <c r="Q372" s="246"/>
    </row>
    <row r="373" spans="1:18" ht="15.75" customHeight="1" x14ac:dyDescent="0.25">
      <c r="A373" s="79">
        <v>2801</v>
      </c>
      <c r="B373" s="80"/>
      <c r="C373" s="80"/>
      <c r="D373" s="80"/>
      <c r="E373" s="80"/>
      <c r="F373" s="80"/>
      <c r="G373" s="80"/>
      <c r="H373" s="80"/>
      <c r="I373" s="80"/>
      <c r="J373" s="116"/>
      <c r="K373" s="235"/>
      <c r="L373" s="134"/>
      <c r="M373" s="237"/>
      <c r="N373" s="134"/>
      <c r="O373" s="237"/>
      <c r="P373" s="256"/>
      <c r="Q373" s="246"/>
    </row>
    <row r="374" spans="1:18" ht="15.75" customHeight="1" x14ac:dyDescent="0.25">
      <c r="A374" s="79">
        <v>2802</v>
      </c>
      <c r="B374" s="80"/>
      <c r="C374" s="80"/>
      <c r="D374" s="80"/>
      <c r="E374" s="80"/>
      <c r="F374" s="80"/>
      <c r="G374" s="80"/>
      <c r="H374" s="80"/>
      <c r="I374" s="80"/>
      <c r="J374" s="116"/>
      <c r="K374" s="235"/>
      <c r="L374" s="134"/>
      <c r="M374" s="237"/>
      <c r="N374" s="228" t="s">
        <v>80</v>
      </c>
      <c r="O374" s="102"/>
      <c r="P374" s="103">
        <f>IF(SUM(J367:J373)=0,"",SUM(J367:J373))</f>
        <v>1</v>
      </c>
      <c r="Q374" s="230" t="s">
        <v>10</v>
      </c>
    </row>
    <row r="375" spans="1:18" ht="15.75" customHeight="1" x14ac:dyDescent="0.25">
      <c r="A375" s="79">
        <v>2901</v>
      </c>
      <c r="B375" s="80"/>
      <c r="C375" s="80"/>
      <c r="D375" s="80"/>
      <c r="E375" s="80"/>
      <c r="F375" s="80"/>
      <c r="G375" s="80"/>
      <c r="H375" s="80"/>
      <c r="I375" s="80"/>
      <c r="J375" s="116"/>
      <c r="K375" s="235"/>
      <c r="L375" s="134"/>
      <c r="M375" s="237"/>
      <c r="N375" s="229" t="s">
        <v>81</v>
      </c>
      <c r="O375" s="104" t="str">
        <f>IF(O374/B361=0,"",O374/B361)</f>
        <v/>
      </c>
      <c r="P375" s="105" t="str">
        <f>IF(O374/P374=0,"",O374/P374)</f>
        <v/>
      </c>
      <c r="Q375" s="231" t="s">
        <v>82</v>
      </c>
    </row>
    <row r="376" spans="1:18" ht="15.75" customHeight="1" x14ac:dyDescent="0.25">
      <c r="A376" s="79">
        <v>2902</v>
      </c>
      <c r="B376" s="80"/>
      <c r="C376" s="80"/>
      <c r="D376" s="80"/>
      <c r="E376" s="80"/>
      <c r="F376" s="80"/>
      <c r="G376" s="80"/>
      <c r="H376" s="80"/>
      <c r="I376" s="80"/>
      <c r="J376" s="116"/>
      <c r="K376" s="238"/>
      <c r="L376" s="239"/>
      <c r="M376" s="240"/>
      <c r="N376" s="109"/>
      <c r="O376" s="110"/>
      <c r="P376" s="110"/>
      <c r="Q376" s="111"/>
    </row>
    <row r="377" spans="1:18" ht="18" customHeight="1" x14ac:dyDescent="0.25">
      <c r="A377" s="33"/>
      <c r="B377" s="327" t="s">
        <v>108</v>
      </c>
      <c r="C377" s="327"/>
      <c r="D377" s="327"/>
      <c r="E377" s="327"/>
      <c r="F377" s="327"/>
      <c r="G377" s="327"/>
      <c r="H377" s="327"/>
      <c r="I377" s="327"/>
      <c r="J377" s="112">
        <f>SUM(J361:J373)</f>
        <v>1</v>
      </c>
      <c r="K377" s="113">
        <f>IF(J368=0,"",J368/B361)</f>
        <v>3.125E-2</v>
      </c>
      <c r="L377" s="113">
        <f>IF(J377=0,"",J377/B361)</f>
        <v>3.125E-2</v>
      </c>
      <c r="M377" s="113">
        <f>L377-K377</f>
        <v>0</v>
      </c>
      <c r="N377" s="5"/>
      <c r="O377" s="25"/>
      <c r="P377" s="24"/>
      <c r="Q377" s="5"/>
    </row>
    <row r="378" spans="1:18" ht="12.75" customHeight="1" x14ac:dyDescent="0.2"/>
    <row r="379" spans="1:18" ht="12.75" customHeight="1" x14ac:dyDescent="0.2"/>
    <row r="380" spans="1:18" ht="26.25" x14ac:dyDescent="0.4">
      <c r="A380" s="77"/>
      <c r="B380" s="318" t="s">
        <v>96</v>
      </c>
      <c r="C380" s="318"/>
      <c r="D380" s="318"/>
      <c r="E380" s="318"/>
      <c r="F380" s="318"/>
      <c r="G380" s="318"/>
      <c r="H380" s="318"/>
      <c r="I380" s="318"/>
      <c r="J380" s="201" t="s">
        <v>139</v>
      </c>
      <c r="K380" s="29"/>
      <c r="L380" s="5"/>
      <c r="M380" s="5"/>
      <c r="N380" s="25"/>
      <c r="O380" s="5"/>
      <c r="P380" s="25"/>
      <c r="Q380" s="25"/>
      <c r="R380" s="178"/>
    </row>
    <row r="381" spans="1:18" ht="20.25" x14ac:dyDescent="0.2">
      <c r="A381" s="330" t="s">
        <v>9</v>
      </c>
      <c r="B381" s="311" t="s">
        <v>97</v>
      </c>
      <c r="C381" s="312"/>
      <c r="D381" s="312"/>
      <c r="E381" s="312"/>
      <c r="F381" s="312"/>
      <c r="G381" s="312"/>
      <c r="H381" s="312"/>
      <c r="I381" s="312"/>
      <c r="J381" s="314" t="s">
        <v>10</v>
      </c>
      <c r="K381" s="307" t="s">
        <v>2</v>
      </c>
      <c r="L381" s="307" t="s">
        <v>3</v>
      </c>
      <c r="M381" s="316" t="s">
        <v>4</v>
      </c>
      <c r="N381" s="307" t="s">
        <v>5</v>
      </c>
      <c r="O381" s="317" t="s">
        <v>6</v>
      </c>
      <c r="P381" s="317" t="s">
        <v>7</v>
      </c>
      <c r="Q381" s="307" t="s">
        <v>8</v>
      </c>
      <c r="R381" s="178"/>
    </row>
    <row r="382" spans="1:18" ht="15.75" x14ac:dyDescent="0.25">
      <c r="A382" s="308"/>
      <c r="B382" s="79" t="s">
        <v>98</v>
      </c>
      <c r="C382" s="79" t="s">
        <v>99</v>
      </c>
      <c r="D382" s="79" t="s">
        <v>100</v>
      </c>
      <c r="E382" s="79" t="s">
        <v>101</v>
      </c>
      <c r="F382" s="79" t="s">
        <v>102</v>
      </c>
      <c r="G382" s="79" t="s">
        <v>103</v>
      </c>
      <c r="H382" s="79" t="s">
        <v>104</v>
      </c>
      <c r="I382" s="79" t="s">
        <v>105</v>
      </c>
      <c r="J382" s="315"/>
      <c r="K382" s="308"/>
      <c r="L382" s="308"/>
      <c r="M382" s="308"/>
      <c r="N382" s="308"/>
      <c r="O382" s="308"/>
      <c r="P382" s="308"/>
      <c r="Q382" s="308"/>
      <c r="R382" s="178"/>
    </row>
    <row r="383" spans="1:18" ht="15.75" x14ac:dyDescent="0.25">
      <c r="A383" s="79">
        <v>2301</v>
      </c>
      <c r="B383" s="80">
        <v>18</v>
      </c>
      <c r="C383" s="80"/>
      <c r="D383" s="80"/>
      <c r="E383" s="80"/>
      <c r="F383" s="80"/>
      <c r="G383" s="80"/>
      <c r="H383" s="80"/>
      <c r="I383" s="80"/>
      <c r="J383" s="116"/>
      <c r="K383" s="232"/>
      <c r="L383" s="233"/>
      <c r="M383" s="234"/>
      <c r="N383" s="242"/>
      <c r="O383" s="85">
        <f>B383</f>
        <v>18</v>
      </c>
      <c r="P383" s="243"/>
      <c r="Q383" s="242"/>
      <c r="R383" s="178"/>
    </row>
    <row r="384" spans="1:18" ht="15.75" x14ac:dyDescent="0.25">
      <c r="A384" s="79">
        <v>2302</v>
      </c>
      <c r="B384" s="80"/>
      <c r="C384" s="80">
        <v>10</v>
      </c>
      <c r="D384" s="80"/>
      <c r="E384" s="80"/>
      <c r="F384" s="80"/>
      <c r="G384" s="80"/>
      <c r="H384" s="80"/>
      <c r="I384" s="80"/>
      <c r="J384" s="116"/>
      <c r="K384" s="235"/>
      <c r="L384" s="134"/>
      <c r="M384" s="236"/>
      <c r="N384" s="90">
        <f>IF(C384=0,"",C384/B383)</f>
        <v>0.55555555555555558</v>
      </c>
      <c r="O384" s="91">
        <v>10</v>
      </c>
      <c r="P384" s="241">
        <f t="shared" ref="P384:P390" si="34">IF(O384=0,"",O384/O383)</f>
        <v>0.55555555555555558</v>
      </c>
      <c r="Q384" s="241">
        <f t="shared" ref="Q384:Q390" si="35">IF(O384=0,"",100%-P384)</f>
        <v>0.44444444444444442</v>
      </c>
      <c r="R384" s="178"/>
    </row>
    <row r="385" spans="1:18" ht="15.75" x14ac:dyDescent="0.25">
      <c r="A385" s="79">
        <v>2401</v>
      </c>
      <c r="B385" s="80"/>
      <c r="C385" s="80"/>
      <c r="D385" s="80">
        <v>9</v>
      </c>
      <c r="E385" s="80"/>
      <c r="F385" s="80"/>
      <c r="G385" s="80"/>
      <c r="H385" s="80"/>
      <c r="I385" s="80"/>
      <c r="J385" s="116"/>
      <c r="K385" s="235"/>
      <c r="L385" s="134"/>
      <c r="M385" s="236" t="s">
        <v>28</v>
      </c>
      <c r="N385" s="90">
        <f>IF(D385=0,"",D385/C384)</f>
        <v>0.9</v>
      </c>
      <c r="O385" s="91">
        <v>9</v>
      </c>
      <c r="P385" s="241">
        <f t="shared" si="34"/>
        <v>0.9</v>
      </c>
      <c r="Q385" s="241">
        <f t="shared" si="35"/>
        <v>9.9999999999999978E-2</v>
      </c>
      <c r="R385" s="117">
        <f>O385/O383</f>
        <v>0.5</v>
      </c>
    </row>
    <row r="386" spans="1:18" ht="15.75" x14ac:dyDescent="0.25">
      <c r="A386" s="79">
        <v>2402</v>
      </c>
      <c r="B386" s="80"/>
      <c r="C386" s="80"/>
      <c r="D386" s="80"/>
      <c r="E386" s="80">
        <v>6</v>
      </c>
      <c r="F386" s="80"/>
      <c r="G386" s="80"/>
      <c r="H386" s="80"/>
      <c r="I386" s="80"/>
      <c r="J386" s="116"/>
      <c r="K386" s="235"/>
      <c r="L386" s="134"/>
      <c r="M386" s="236"/>
      <c r="N386" s="90">
        <f>IF(E386=0,"",E386/D385)</f>
        <v>0.66666666666666663</v>
      </c>
      <c r="O386" s="91">
        <v>7</v>
      </c>
      <c r="P386" s="241">
        <f t="shared" si="34"/>
        <v>0.77777777777777779</v>
      </c>
      <c r="Q386" s="241">
        <f t="shared" si="35"/>
        <v>0.22222222222222221</v>
      </c>
      <c r="R386" s="178"/>
    </row>
    <row r="387" spans="1:18" ht="15.75" x14ac:dyDescent="0.25">
      <c r="A387" s="79">
        <v>2501</v>
      </c>
      <c r="B387" s="80"/>
      <c r="C387" s="80"/>
      <c r="D387" s="80"/>
      <c r="E387" s="80"/>
      <c r="F387" s="80">
        <v>5</v>
      </c>
      <c r="G387" s="80"/>
      <c r="H387" s="80"/>
      <c r="I387" s="80"/>
      <c r="J387" s="116"/>
      <c r="K387" s="235"/>
      <c r="L387" s="134"/>
      <c r="M387" s="236"/>
      <c r="N387" s="90">
        <f>IF(F387=0,"",F387/E386)</f>
        <v>0.83333333333333337</v>
      </c>
      <c r="O387" s="91">
        <v>7</v>
      </c>
      <c r="P387" s="241">
        <f t="shared" si="34"/>
        <v>1</v>
      </c>
      <c r="Q387" s="241">
        <f t="shared" si="35"/>
        <v>0</v>
      </c>
      <c r="R387" s="178"/>
    </row>
    <row r="388" spans="1:18" ht="15.75" x14ac:dyDescent="0.25">
      <c r="A388" s="79">
        <v>2502</v>
      </c>
      <c r="B388" s="80"/>
      <c r="C388" s="80"/>
      <c r="D388" s="80"/>
      <c r="E388" s="80"/>
      <c r="F388" s="80"/>
      <c r="G388" s="80">
        <v>4</v>
      </c>
      <c r="H388" s="80"/>
      <c r="I388" s="80"/>
      <c r="J388" s="116"/>
      <c r="K388" s="235"/>
      <c r="L388" s="134"/>
      <c r="M388" s="236"/>
      <c r="N388" s="90">
        <f>IF(G388=0,"",G388/F387)</f>
        <v>0.8</v>
      </c>
      <c r="O388" s="91">
        <v>7</v>
      </c>
      <c r="P388" s="241">
        <f t="shared" si="34"/>
        <v>1</v>
      </c>
      <c r="Q388" s="241">
        <f t="shared" si="35"/>
        <v>0</v>
      </c>
      <c r="R388" s="178"/>
    </row>
    <row r="389" spans="1:18" ht="15.75" x14ac:dyDescent="0.25">
      <c r="A389" s="79">
        <v>2601</v>
      </c>
      <c r="B389" s="80"/>
      <c r="C389" s="80"/>
      <c r="D389" s="80"/>
      <c r="E389" s="80"/>
      <c r="F389" s="80"/>
      <c r="G389" s="80"/>
      <c r="H389" s="80"/>
      <c r="I389" s="80"/>
      <c r="J389" s="116"/>
      <c r="K389" s="235"/>
      <c r="L389" s="134"/>
      <c r="M389" s="236"/>
      <c r="N389" s="90" t="str">
        <f>IF(H389=0,"",H389/G388)</f>
        <v/>
      </c>
      <c r="O389" s="91"/>
      <c r="P389" s="241" t="str">
        <f t="shared" si="34"/>
        <v/>
      </c>
      <c r="Q389" s="241" t="str">
        <f t="shared" si="35"/>
        <v/>
      </c>
      <c r="R389" s="178"/>
    </row>
    <row r="390" spans="1:18" ht="15.75" x14ac:dyDescent="0.25">
      <c r="A390" s="79">
        <v>2602</v>
      </c>
      <c r="B390" s="80"/>
      <c r="C390" s="80"/>
      <c r="D390" s="80"/>
      <c r="E390" s="80"/>
      <c r="F390" s="80"/>
      <c r="G390" s="80"/>
      <c r="H390" s="80"/>
      <c r="I390" s="80"/>
      <c r="J390" s="116"/>
      <c r="K390" s="235"/>
      <c r="L390" s="134"/>
      <c r="M390" s="236"/>
      <c r="N390" s="90" t="str">
        <f>IF(I390=0,"",I390/H389)</f>
        <v/>
      </c>
      <c r="O390" s="91"/>
      <c r="P390" s="241" t="str">
        <f t="shared" si="34"/>
        <v/>
      </c>
      <c r="Q390" s="241" t="str">
        <f t="shared" si="35"/>
        <v/>
      </c>
      <c r="R390" s="178"/>
    </row>
    <row r="391" spans="1:18" ht="15.75" x14ac:dyDescent="0.25">
      <c r="A391" s="79">
        <v>2701</v>
      </c>
      <c r="B391" s="80"/>
      <c r="C391" s="80"/>
      <c r="D391" s="80"/>
      <c r="E391" s="80"/>
      <c r="F391" s="80"/>
      <c r="G391" s="80"/>
      <c r="H391" s="80"/>
      <c r="I391" s="80"/>
      <c r="J391" s="116"/>
      <c r="K391" s="235"/>
      <c r="L391" s="134"/>
      <c r="M391" s="134"/>
      <c r="N391" s="246"/>
      <c r="O391" s="91"/>
      <c r="P391" s="247"/>
      <c r="Q391" s="246"/>
      <c r="R391" s="178"/>
    </row>
    <row r="392" spans="1:18" ht="15.75" x14ac:dyDescent="0.25">
      <c r="A392" s="79">
        <v>2702</v>
      </c>
      <c r="B392" s="80"/>
      <c r="C392" s="80"/>
      <c r="D392" s="80"/>
      <c r="E392" s="80"/>
      <c r="F392" s="80"/>
      <c r="G392" s="80"/>
      <c r="H392" s="80"/>
      <c r="I392" s="80"/>
      <c r="J392" s="116"/>
      <c r="K392" s="235"/>
      <c r="L392" s="134"/>
      <c r="M392" s="237"/>
      <c r="N392" s="246"/>
      <c r="O392" s="91"/>
      <c r="P392" s="247"/>
      <c r="Q392" s="246"/>
      <c r="R392" s="178"/>
    </row>
    <row r="393" spans="1:18" ht="15.75" x14ac:dyDescent="0.25">
      <c r="A393" s="79">
        <v>2801</v>
      </c>
      <c r="B393" s="80"/>
      <c r="C393" s="80"/>
      <c r="D393" s="80"/>
      <c r="E393" s="80"/>
      <c r="F393" s="80"/>
      <c r="G393" s="80"/>
      <c r="H393" s="80"/>
      <c r="I393" s="80"/>
      <c r="J393" s="116"/>
      <c r="K393" s="235"/>
      <c r="L393" s="134"/>
      <c r="M393" s="237"/>
      <c r="N393" s="246"/>
      <c r="O393" s="96"/>
      <c r="P393" s="247"/>
      <c r="Q393" s="246"/>
      <c r="R393" s="178"/>
    </row>
    <row r="394" spans="1:18" ht="15.75" x14ac:dyDescent="0.25">
      <c r="A394" s="79">
        <v>2802</v>
      </c>
      <c r="B394" s="80"/>
      <c r="C394" s="80"/>
      <c r="D394" s="80"/>
      <c r="E394" s="80"/>
      <c r="F394" s="80"/>
      <c r="G394" s="80"/>
      <c r="H394" s="80"/>
      <c r="I394" s="80"/>
      <c r="J394" s="116"/>
      <c r="K394" s="235"/>
      <c r="L394" s="134"/>
      <c r="M394" s="237"/>
      <c r="N394" s="246"/>
      <c r="O394" s="96"/>
      <c r="P394" s="247"/>
      <c r="Q394" s="246"/>
      <c r="R394" s="178"/>
    </row>
    <row r="395" spans="1:18" ht="15.75" x14ac:dyDescent="0.25">
      <c r="A395" s="79">
        <v>2901</v>
      </c>
      <c r="B395" s="80"/>
      <c r="C395" s="80"/>
      <c r="D395" s="80"/>
      <c r="E395" s="80"/>
      <c r="F395" s="80"/>
      <c r="G395" s="80"/>
      <c r="H395" s="80"/>
      <c r="I395" s="80"/>
      <c r="J395" s="116"/>
      <c r="K395" s="235"/>
      <c r="L395" s="134"/>
      <c r="M395" s="237"/>
      <c r="N395" s="134"/>
      <c r="O395" s="237"/>
      <c r="P395" s="256"/>
      <c r="Q395" s="246"/>
      <c r="R395" s="178"/>
    </row>
    <row r="396" spans="1:18" ht="15.75" x14ac:dyDescent="0.25">
      <c r="A396" s="79">
        <v>2902</v>
      </c>
      <c r="B396" s="80"/>
      <c r="C396" s="80"/>
      <c r="D396" s="80"/>
      <c r="E396" s="80"/>
      <c r="F396" s="80"/>
      <c r="G396" s="80"/>
      <c r="H396" s="80"/>
      <c r="I396" s="80"/>
      <c r="J396" s="116"/>
      <c r="K396" s="235"/>
      <c r="L396" s="134"/>
      <c r="M396" s="237"/>
      <c r="N396" s="228" t="s">
        <v>80</v>
      </c>
      <c r="O396" s="102"/>
      <c r="P396" s="103" t="str">
        <f>IF(SUM(J389:J395)=0,"",SUM(J389:J395))</f>
        <v/>
      </c>
      <c r="Q396" s="230" t="s">
        <v>10</v>
      </c>
      <c r="R396" s="178"/>
    </row>
    <row r="397" spans="1:18" ht="15.75" x14ac:dyDescent="0.25">
      <c r="A397" s="79">
        <v>3001</v>
      </c>
      <c r="B397" s="80"/>
      <c r="C397" s="80"/>
      <c r="D397" s="80"/>
      <c r="E397" s="80"/>
      <c r="F397" s="80"/>
      <c r="G397" s="80"/>
      <c r="H397" s="80"/>
      <c r="I397" s="80"/>
      <c r="J397" s="116"/>
      <c r="K397" s="235"/>
      <c r="L397" s="134"/>
      <c r="M397" s="237"/>
      <c r="N397" s="229" t="s">
        <v>81</v>
      </c>
      <c r="O397" s="104" t="str">
        <f>IF(O396/B383=0,"",O396/B383)</f>
        <v/>
      </c>
      <c r="P397" s="105" t="e">
        <f>IF(O396/P396=0,"",O396/P396)</f>
        <v>#VALUE!</v>
      </c>
      <c r="Q397" s="231" t="s">
        <v>82</v>
      </c>
      <c r="R397" s="178"/>
    </row>
    <row r="398" spans="1:18" ht="15.75" x14ac:dyDescent="0.25">
      <c r="A398" s="79">
        <v>3002</v>
      </c>
      <c r="B398" s="80"/>
      <c r="C398" s="80"/>
      <c r="D398" s="80"/>
      <c r="E398" s="80"/>
      <c r="F398" s="80"/>
      <c r="G398" s="80"/>
      <c r="H398" s="80"/>
      <c r="I398" s="80"/>
      <c r="J398" s="116"/>
      <c r="K398" s="238"/>
      <c r="L398" s="239"/>
      <c r="M398" s="240"/>
      <c r="N398" s="109"/>
      <c r="O398" s="110"/>
      <c r="P398" s="110"/>
      <c r="Q398" s="111"/>
      <c r="R398" s="178"/>
    </row>
    <row r="399" spans="1:18" ht="18" customHeight="1" x14ac:dyDescent="0.25">
      <c r="A399" s="33"/>
      <c r="B399" s="327" t="s">
        <v>108</v>
      </c>
      <c r="C399" s="327"/>
      <c r="D399" s="327"/>
      <c r="E399" s="327"/>
      <c r="F399" s="327"/>
      <c r="G399" s="327"/>
      <c r="H399" s="327"/>
      <c r="I399" s="327"/>
      <c r="J399" s="112">
        <f>SUM(J383:J395)</f>
        <v>0</v>
      </c>
      <c r="K399" s="113" t="str">
        <f>IF(J391=0,"",J391/B383)</f>
        <v/>
      </c>
      <c r="L399" s="113" t="str">
        <f>IF(J399=0,"",J399/B383)</f>
        <v/>
      </c>
      <c r="M399" s="113" t="str">
        <f>IF(J391=0,"",L399-K399)</f>
        <v/>
      </c>
      <c r="N399" s="5"/>
      <c r="O399" s="25"/>
      <c r="P399" s="24"/>
      <c r="Q399" s="5"/>
      <c r="R399" s="178"/>
    </row>
    <row r="400" spans="1:18" ht="12.75" customHeight="1" x14ac:dyDescent="0.2"/>
    <row r="401" spans="1:18" ht="12.75" customHeight="1" x14ac:dyDescent="0.2"/>
    <row r="402" spans="1:18" ht="26.25" x14ac:dyDescent="0.4">
      <c r="A402" s="77"/>
      <c r="B402" s="318" t="s">
        <v>96</v>
      </c>
      <c r="C402" s="318"/>
      <c r="D402" s="318"/>
      <c r="E402" s="318"/>
      <c r="F402" s="318"/>
      <c r="G402" s="318"/>
      <c r="H402" s="318"/>
      <c r="I402" s="318"/>
      <c r="J402" s="201" t="s">
        <v>140</v>
      </c>
      <c r="K402" s="29"/>
      <c r="L402" s="5"/>
      <c r="M402" s="5"/>
      <c r="N402" s="25"/>
      <c r="O402" s="5"/>
      <c r="P402" s="25"/>
      <c r="Q402" s="25"/>
      <c r="R402" s="180"/>
    </row>
    <row r="403" spans="1:18" ht="20.25" x14ac:dyDescent="0.2">
      <c r="A403" s="330" t="s">
        <v>9</v>
      </c>
      <c r="B403" s="311" t="s">
        <v>97</v>
      </c>
      <c r="C403" s="312"/>
      <c r="D403" s="312"/>
      <c r="E403" s="312"/>
      <c r="F403" s="312"/>
      <c r="G403" s="312"/>
      <c r="H403" s="312"/>
      <c r="I403" s="312"/>
      <c r="J403" s="314" t="s">
        <v>10</v>
      </c>
      <c r="K403" s="307" t="s">
        <v>2</v>
      </c>
      <c r="L403" s="307" t="s">
        <v>3</v>
      </c>
      <c r="M403" s="316" t="s">
        <v>4</v>
      </c>
      <c r="N403" s="307" t="s">
        <v>5</v>
      </c>
      <c r="O403" s="317" t="s">
        <v>6</v>
      </c>
      <c r="P403" s="317" t="s">
        <v>7</v>
      </c>
      <c r="Q403" s="307" t="s">
        <v>8</v>
      </c>
      <c r="R403" s="180"/>
    </row>
    <row r="404" spans="1:18" ht="15.75" x14ac:dyDescent="0.25">
      <c r="A404" s="308"/>
      <c r="B404" s="79" t="s">
        <v>98</v>
      </c>
      <c r="C404" s="79" t="s">
        <v>99</v>
      </c>
      <c r="D404" s="79" t="s">
        <v>100</v>
      </c>
      <c r="E404" s="79" t="s">
        <v>101</v>
      </c>
      <c r="F404" s="79" t="s">
        <v>102</v>
      </c>
      <c r="G404" s="79" t="s">
        <v>103</v>
      </c>
      <c r="H404" s="79" t="s">
        <v>104</v>
      </c>
      <c r="I404" s="79" t="s">
        <v>105</v>
      </c>
      <c r="J404" s="315"/>
      <c r="K404" s="308"/>
      <c r="L404" s="308"/>
      <c r="M404" s="308"/>
      <c r="N404" s="308"/>
      <c r="O404" s="308"/>
      <c r="P404" s="308"/>
      <c r="Q404" s="308"/>
      <c r="R404" s="180"/>
    </row>
    <row r="405" spans="1:18" ht="15.75" x14ac:dyDescent="0.25">
      <c r="A405" s="79">
        <v>2302</v>
      </c>
      <c r="B405" s="80">
        <v>12</v>
      </c>
      <c r="C405" s="80"/>
      <c r="D405" s="80"/>
      <c r="E405" s="80"/>
      <c r="F405" s="80"/>
      <c r="G405" s="80"/>
      <c r="H405" s="80"/>
      <c r="I405" s="80"/>
      <c r="J405" s="116"/>
      <c r="K405" s="232"/>
      <c r="L405" s="233"/>
      <c r="M405" s="234"/>
      <c r="N405" s="242"/>
      <c r="O405" s="85">
        <f>B405</f>
        <v>12</v>
      </c>
      <c r="P405" s="243"/>
      <c r="Q405" s="242"/>
      <c r="R405" s="180"/>
    </row>
    <row r="406" spans="1:18" ht="15.75" x14ac:dyDescent="0.25">
      <c r="A406" s="79">
        <v>2401</v>
      </c>
      <c r="B406" s="80"/>
      <c r="C406" s="80">
        <v>7</v>
      </c>
      <c r="D406" s="80"/>
      <c r="E406" s="80"/>
      <c r="F406" s="80"/>
      <c r="G406" s="80"/>
      <c r="H406" s="80"/>
      <c r="I406" s="80"/>
      <c r="J406" s="116"/>
      <c r="K406" s="235"/>
      <c r="L406" s="134"/>
      <c r="M406" s="236"/>
      <c r="N406" s="90">
        <f>IF(C406=0,"",C406/B405)</f>
        <v>0.58333333333333337</v>
      </c>
      <c r="O406" s="91">
        <v>7</v>
      </c>
      <c r="P406" s="241">
        <f t="shared" ref="P406:P412" si="36">IF(O406=0,"",O406/O405)</f>
        <v>0.58333333333333337</v>
      </c>
      <c r="Q406" s="241">
        <f t="shared" ref="Q406:Q412" si="37">IF(O406=0,"",100%-P406)</f>
        <v>0.41666666666666663</v>
      </c>
      <c r="R406" s="180"/>
    </row>
    <row r="407" spans="1:18" ht="15.75" x14ac:dyDescent="0.25">
      <c r="A407" s="79">
        <v>2402</v>
      </c>
      <c r="B407" s="80"/>
      <c r="C407" s="80"/>
      <c r="D407" s="80">
        <v>6</v>
      </c>
      <c r="E407" s="80"/>
      <c r="F407" s="80"/>
      <c r="G407" s="80"/>
      <c r="H407" s="80"/>
      <c r="I407" s="80"/>
      <c r="J407" s="116"/>
      <c r="K407" s="235"/>
      <c r="L407" s="134"/>
      <c r="M407" s="236" t="s">
        <v>28</v>
      </c>
      <c r="N407" s="90">
        <f>IF(D407=0,"",D407/C406)</f>
        <v>0.8571428571428571</v>
      </c>
      <c r="O407" s="91">
        <v>6</v>
      </c>
      <c r="P407" s="241">
        <f t="shared" si="36"/>
        <v>0.8571428571428571</v>
      </c>
      <c r="Q407" s="241">
        <f t="shared" si="37"/>
        <v>0.1428571428571429</v>
      </c>
      <c r="R407" s="117">
        <f>O407/O405</f>
        <v>0.5</v>
      </c>
    </row>
    <row r="408" spans="1:18" ht="15.75" x14ac:dyDescent="0.25">
      <c r="A408" s="79">
        <v>2501</v>
      </c>
      <c r="B408" s="80"/>
      <c r="C408" s="80"/>
      <c r="D408" s="80"/>
      <c r="E408" s="80">
        <v>3</v>
      </c>
      <c r="F408" s="80"/>
      <c r="G408" s="80"/>
      <c r="H408" s="80"/>
      <c r="I408" s="80"/>
      <c r="J408" s="116"/>
      <c r="K408" s="235"/>
      <c r="L408" s="134"/>
      <c r="M408" s="236"/>
      <c r="N408" s="90">
        <f>IF(E408=0,"",E408/D407)</f>
        <v>0.5</v>
      </c>
      <c r="O408" s="91">
        <v>6</v>
      </c>
      <c r="P408" s="241">
        <f t="shared" si="36"/>
        <v>1</v>
      </c>
      <c r="Q408" s="241">
        <f t="shared" si="37"/>
        <v>0</v>
      </c>
      <c r="R408" s="180"/>
    </row>
    <row r="409" spans="1:18" ht="15.75" x14ac:dyDescent="0.25">
      <c r="A409" s="79">
        <v>2502</v>
      </c>
      <c r="B409" s="80"/>
      <c r="C409" s="80"/>
      <c r="D409" s="80"/>
      <c r="E409" s="80"/>
      <c r="F409" s="80">
        <v>3</v>
      </c>
      <c r="G409" s="80"/>
      <c r="H409" s="80"/>
      <c r="I409" s="80"/>
      <c r="J409" s="116"/>
      <c r="K409" s="235"/>
      <c r="L409" s="134"/>
      <c r="M409" s="236"/>
      <c r="N409" s="90">
        <f>IF(F409=0,"",F409/E408)</f>
        <v>1</v>
      </c>
      <c r="O409" s="91">
        <v>6</v>
      </c>
      <c r="P409" s="241">
        <f t="shared" si="36"/>
        <v>1</v>
      </c>
      <c r="Q409" s="241">
        <f t="shared" si="37"/>
        <v>0</v>
      </c>
      <c r="R409" s="180"/>
    </row>
    <row r="410" spans="1:18" ht="15.75" x14ac:dyDescent="0.25">
      <c r="A410" s="79">
        <v>2601</v>
      </c>
      <c r="B410" s="80"/>
      <c r="C410" s="80"/>
      <c r="D410" s="80"/>
      <c r="E410" s="80"/>
      <c r="F410" s="80"/>
      <c r="G410" s="80"/>
      <c r="H410" s="80"/>
      <c r="I410" s="80"/>
      <c r="J410" s="116"/>
      <c r="K410" s="235"/>
      <c r="L410" s="134"/>
      <c r="M410" s="236"/>
      <c r="N410" s="90" t="str">
        <f>IF(G410=0,"",G410/F409)</f>
        <v/>
      </c>
      <c r="O410" s="91"/>
      <c r="P410" s="241" t="str">
        <f t="shared" si="36"/>
        <v/>
      </c>
      <c r="Q410" s="241" t="str">
        <f t="shared" si="37"/>
        <v/>
      </c>
      <c r="R410" s="180"/>
    </row>
    <row r="411" spans="1:18" ht="15.75" x14ac:dyDescent="0.25">
      <c r="A411" s="79">
        <v>2602</v>
      </c>
      <c r="B411" s="80"/>
      <c r="C411" s="80"/>
      <c r="D411" s="80"/>
      <c r="E411" s="80"/>
      <c r="F411" s="80"/>
      <c r="G411" s="80"/>
      <c r="H411" s="80"/>
      <c r="I411" s="80"/>
      <c r="J411" s="116"/>
      <c r="K411" s="235"/>
      <c r="L411" s="134"/>
      <c r="M411" s="236"/>
      <c r="N411" s="90" t="str">
        <f>IF(H411=0,"",H411/G410)</f>
        <v/>
      </c>
      <c r="O411" s="91"/>
      <c r="P411" s="241" t="str">
        <f t="shared" si="36"/>
        <v/>
      </c>
      <c r="Q411" s="241" t="str">
        <f t="shared" si="37"/>
        <v/>
      </c>
      <c r="R411" s="180"/>
    </row>
    <row r="412" spans="1:18" ht="15.75" x14ac:dyDescent="0.25">
      <c r="A412" s="79">
        <v>2701</v>
      </c>
      <c r="B412" s="80"/>
      <c r="C412" s="80"/>
      <c r="D412" s="80"/>
      <c r="E412" s="80"/>
      <c r="F412" s="80"/>
      <c r="G412" s="80"/>
      <c r="H412" s="80"/>
      <c r="I412" s="80"/>
      <c r="J412" s="116"/>
      <c r="K412" s="235"/>
      <c r="L412" s="134"/>
      <c r="M412" s="236"/>
      <c r="N412" s="90" t="str">
        <f>IF(I412=0,"",I412/H411)</f>
        <v/>
      </c>
      <c r="O412" s="91"/>
      <c r="P412" s="241" t="str">
        <f t="shared" si="36"/>
        <v/>
      </c>
      <c r="Q412" s="241" t="str">
        <f t="shared" si="37"/>
        <v/>
      </c>
      <c r="R412" s="180"/>
    </row>
    <row r="413" spans="1:18" ht="15.75" x14ac:dyDescent="0.25">
      <c r="A413" s="79">
        <v>2702</v>
      </c>
      <c r="B413" s="80"/>
      <c r="C413" s="80"/>
      <c r="D413" s="80"/>
      <c r="E413" s="80"/>
      <c r="F413" s="80"/>
      <c r="G413" s="80"/>
      <c r="H413" s="80"/>
      <c r="I413" s="80"/>
      <c r="J413" s="116"/>
      <c r="K413" s="235"/>
      <c r="L413" s="134"/>
      <c r="M413" s="134"/>
      <c r="N413" s="246"/>
      <c r="O413" s="91"/>
      <c r="P413" s="247"/>
      <c r="Q413" s="246"/>
      <c r="R413" s="180"/>
    </row>
    <row r="414" spans="1:18" ht="15.75" x14ac:dyDescent="0.25">
      <c r="A414" s="79">
        <v>2801</v>
      </c>
      <c r="B414" s="80"/>
      <c r="C414" s="80"/>
      <c r="D414" s="80"/>
      <c r="E414" s="80"/>
      <c r="F414" s="80"/>
      <c r="G414" s="80"/>
      <c r="H414" s="80"/>
      <c r="I414" s="80"/>
      <c r="J414" s="116"/>
      <c r="K414" s="235"/>
      <c r="L414" s="134"/>
      <c r="M414" s="237"/>
      <c r="N414" s="246"/>
      <c r="O414" s="91"/>
      <c r="P414" s="247"/>
      <c r="Q414" s="246"/>
      <c r="R414" s="180"/>
    </row>
    <row r="415" spans="1:18" ht="15.75" x14ac:dyDescent="0.25">
      <c r="A415" s="79">
        <v>2802</v>
      </c>
      <c r="B415" s="80"/>
      <c r="C415" s="80"/>
      <c r="D415" s="80"/>
      <c r="E415" s="80"/>
      <c r="F415" s="80"/>
      <c r="G415" s="80"/>
      <c r="H415" s="80"/>
      <c r="I415" s="80"/>
      <c r="J415" s="116"/>
      <c r="K415" s="235"/>
      <c r="L415" s="134"/>
      <c r="M415" s="237"/>
      <c r="N415" s="246"/>
      <c r="O415" s="96"/>
      <c r="P415" s="247"/>
      <c r="Q415" s="246"/>
      <c r="R415" s="180"/>
    </row>
    <row r="416" spans="1:18" ht="15.75" x14ac:dyDescent="0.25">
      <c r="A416" s="79">
        <v>2901</v>
      </c>
      <c r="B416" s="80"/>
      <c r="C416" s="80"/>
      <c r="D416" s="80"/>
      <c r="E416" s="80"/>
      <c r="F416" s="80"/>
      <c r="G416" s="80"/>
      <c r="H416" s="80"/>
      <c r="I416" s="80"/>
      <c r="J416" s="116"/>
      <c r="K416" s="235"/>
      <c r="L416" s="134"/>
      <c r="M416" s="237"/>
      <c r="N416" s="246"/>
      <c r="O416" s="96"/>
      <c r="P416" s="247"/>
      <c r="Q416" s="246"/>
      <c r="R416" s="180"/>
    </row>
    <row r="417" spans="1:18" ht="15.75" x14ac:dyDescent="0.25">
      <c r="A417" s="79">
        <v>2902</v>
      </c>
      <c r="B417" s="80"/>
      <c r="C417" s="80"/>
      <c r="D417" s="80"/>
      <c r="E417" s="80"/>
      <c r="F417" s="80"/>
      <c r="G417" s="80"/>
      <c r="H417" s="80"/>
      <c r="I417" s="80"/>
      <c r="J417" s="116"/>
      <c r="K417" s="235"/>
      <c r="L417" s="134"/>
      <c r="M417" s="237"/>
      <c r="N417" s="134"/>
      <c r="O417" s="237"/>
      <c r="P417" s="256"/>
      <c r="Q417" s="246"/>
      <c r="R417" s="180"/>
    </row>
    <row r="418" spans="1:18" ht="15.75" x14ac:dyDescent="0.25">
      <c r="A418" s="79">
        <v>3001</v>
      </c>
      <c r="B418" s="80"/>
      <c r="C418" s="80"/>
      <c r="D418" s="80"/>
      <c r="E418" s="80"/>
      <c r="F418" s="80"/>
      <c r="G418" s="80"/>
      <c r="H418" s="80"/>
      <c r="I418" s="80"/>
      <c r="J418" s="116"/>
      <c r="K418" s="235"/>
      <c r="L418" s="134"/>
      <c r="M418" s="237"/>
      <c r="N418" s="228" t="s">
        <v>80</v>
      </c>
      <c r="O418" s="102"/>
      <c r="P418" s="103" t="str">
        <f>IF(SUM(J411:J417)=0,"",SUM(J411:J417))</f>
        <v/>
      </c>
      <c r="Q418" s="230" t="s">
        <v>10</v>
      </c>
      <c r="R418" s="180"/>
    </row>
    <row r="419" spans="1:18" ht="15.75" x14ac:dyDescent="0.25">
      <c r="A419" s="79">
        <v>3002</v>
      </c>
      <c r="B419" s="80"/>
      <c r="C419" s="80"/>
      <c r="D419" s="80"/>
      <c r="E419" s="80"/>
      <c r="F419" s="80"/>
      <c r="G419" s="80"/>
      <c r="H419" s="80"/>
      <c r="I419" s="80"/>
      <c r="J419" s="116"/>
      <c r="K419" s="235"/>
      <c r="L419" s="134"/>
      <c r="M419" s="237"/>
      <c r="N419" s="229" t="s">
        <v>81</v>
      </c>
      <c r="O419" s="104" t="str">
        <f>IF(O418/B405=0,"",O418/B405)</f>
        <v/>
      </c>
      <c r="P419" s="105" t="e">
        <f>IF(O418/P418=0,"",O418/P418)</f>
        <v>#VALUE!</v>
      </c>
      <c r="Q419" s="231" t="s">
        <v>82</v>
      </c>
      <c r="R419" s="180"/>
    </row>
    <row r="420" spans="1:18" ht="15.75" x14ac:dyDescent="0.25">
      <c r="A420" s="79">
        <v>3101</v>
      </c>
      <c r="B420" s="80"/>
      <c r="C420" s="80"/>
      <c r="D420" s="80"/>
      <c r="E420" s="80"/>
      <c r="F420" s="80"/>
      <c r="G420" s="80"/>
      <c r="H420" s="80"/>
      <c r="I420" s="80"/>
      <c r="J420" s="116"/>
      <c r="K420" s="238"/>
      <c r="L420" s="239"/>
      <c r="M420" s="240"/>
      <c r="N420" s="109"/>
      <c r="O420" s="110"/>
      <c r="P420" s="110"/>
      <c r="Q420" s="111"/>
      <c r="R420" s="180"/>
    </row>
    <row r="421" spans="1:18" ht="18" customHeight="1" x14ac:dyDescent="0.25">
      <c r="A421" s="33"/>
      <c r="B421" s="327" t="s">
        <v>108</v>
      </c>
      <c r="C421" s="327"/>
      <c r="D421" s="327"/>
      <c r="E421" s="327"/>
      <c r="F421" s="327"/>
      <c r="G421" s="327"/>
      <c r="H421" s="327"/>
      <c r="I421" s="327"/>
      <c r="J421" s="112">
        <f>SUM(J405:J417)</f>
        <v>0</v>
      </c>
      <c r="K421" s="113" t="str">
        <f>IF(J413=0,"",J413/B405)</f>
        <v/>
      </c>
      <c r="L421" s="113" t="str">
        <f>IF(J421=0,"",J421/B405)</f>
        <v/>
      </c>
      <c r="M421" s="113" t="str">
        <f>IF(J413=0,"",L421-K421)</f>
        <v/>
      </c>
      <c r="N421" s="5"/>
      <c r="O421" s="25"/>
      <c r="P421" s="24"/>
      <c r="Q421" s="5"/>
      <c r="R421" s="180"/>
    </row>
    <row r="422" spans="1:18" ht="12.75" customHeight="1" x14ac:dyDescent="0.2"/>
    <row r="423" spans="1:18" ht="12.75" customHeight="1" x14ac:dyDescent="0.2"/>
    <row r="424" spans="1:18" ht="26.25" x14ac:dyDescent="0.4">
      <c r="A424" s="77"/>
      <c r="B424" s="318" t="s">
        <v>96</v>
      </c>
      <c r="C424" s="318"/>
      <c r="D424" s="318"/>
      <c r="E424" s="318"/>
      <c r="F424" s="318"/>
      <c r="G424" s="318"/>
      <c r="H424" s="318"/>
      <c r="I424" s="318"/>
      <c r="J424" s="201" t="s">
        <v>142</v>
      </c>
      <c r="K424" s="29"/>
      <c r="L424" s="5"/>
      <c r="M424" s="5"/>
      <c r="N424" s="25"/>
      <c r="O424" s="5"/>
      <c r="P424" s="25"/>
      <c r="Q424" s="25"/>
      <c r="R424" s="187"/>
    </row>
    <row r="425" spans="1:18" ht="20.25" x14ac:dyDescent="0.2">
      <c r="A425" s="330" t="s">
        <v>9</v>
      </c>
      <c r="B425" s="311" t="s">
        <v>97</v>
      </c>
      <c r="C425" s="312"/>
      <c r="D425" s="312"/>
      <c r="E425" s="312"/>
      <c r="F425" s="312"/>
      <c r="G425" s="312"/>
      <c r="H425" s="312"/>
      <c r="I425" s="312"/>
      <c r="J425" s="314" t="s">
        <v>10</v>
      </c>
      <c r="K425" s="307" t="s">
        <v>2</v>
      </c>
      <c r="L425" s="307" t="s">
        <v>3</v>
      </c>
      <c r="M425" s="316" t="s">
        <v>4</v>
      </c>
      <c r="N425" s="307" t="s">
        <v>5</v>
      </c>
      <c r="O425" s="317" t="s">
        <v>6</v>
      </c>
      <c r="P425" s="317" t="s">
        <v>7</v>
      </c>
      <c r="Q425" s="307" t="s">
        <v>8</v>
      </c>
      <c r="R425" s="187"/>
    </row>
    <row r="426" spans="1:18" ht="15.75" x14ac:dyDescent="0.25">
      <c r="A426" s="308"/>
      <c r="B426" s="79" t="s">
        <v>98</v>
      </c>
      <c r="C426" s="79" t="s">
        <v>99</v>
      </c>
      <c r="D426" s="79" t="s">
        <v>100</v>
      </c>
      <c r="E426" s="79" t="s">
        <v>101</v>
      </c>
      <c r="F426" s="79" t="s">
        <v>102</v>
      </c>
      <c r="G426" s="79" t="s">
        <v>103</v>
      </c>
      <c r="H426" s="79" t="s">
        <v>104</v>
      </c>
      <c r="I426" s="79" t="s">
        <v>105</v>
      </c>
      <c r="J426" s="315"/>
      <c r="K426" s="308"/>
      <c r="L426" s="308"/>
      <c r="M426" s="308"/>
      <c r="N426" s="308"/>
      <c r="O426" s="308"/>
      <c r="P426" s="308"/>
      <c r="Q426" s="308"/>
      <c r="R426" s="187"/>
    </row>
    <row r="427" spans="1:18" ht="15.75" customHeight="1" x14ac:dyDescent="0.25">
      <c r="A427" s="79">
        <v>2402</v>
      </c>
      <c r="B427" s="80">
        <v>14</v>
      </c>
      <c r="C427" s="80"/>
      <c r="D427" s="80"/>
      <c r="E427" s="80"/>
      <c r="F427" s="80"/>
      <c r="G427" s="80"/>
      <c r="H427" s="80"/>
      <c r="I427" s="80"/>
      <c r="J427" s="116"/>
      <c r="K427" s="232"/>
      <c r="L427" s="233"/>
      <c r="M427" s="234"/>
      <c r="N427" s="242"/>
      <c r="O427" s="85">
        <f>B427</f>
        <v>14</v>
      </c>
      <c r="P427" s="243"/>
      <c r="Q427" s="242"/>
      <c r="R427" s="187"/>
    </row>
    <row r="428" spans="1:18" ht="15.75" customHeight="1" x14ac:dyDescent="0.25">
      <c r="A428" s="79">
        <v>2501</v>
      </c>
      <c r="B428" s="80"/>
      <c r="C428" s="80">
        <v>12</v>
      </c>
      <c r="D428" s="80"/>
      <c r="E428" s="80"/>
      <c r="F428" s="80"/>
      <c r="G428" s="80"/>
      <c r="H428" s="80"/>
      <c r="I428" s="80"/>
      <c r="J428" s="116"/>
      <c r="K428" s="235"/>
      <c r="L428" s="134"/>
      <c r="M428" s="236"/>
      <c r="N428" s="90">
        <f>IF(C428=0,"",C428/B427)</f>
        <v>0.8571428571428571</v>
      </c>
      <c r="O428" s="91">
        <v>12</v>
      </c>
      <c r="P428" s="241">
        <f t="shared" ref="P428:P434" si="38">IF(O428=0,"",O428/O427)</f>
        <v>0.8571428571428571</v>
      </c>
      <c r="Q428" s="241">
        <f t="shared" ref="Q428:Q434" si="39">IF(O428=0,"",100%-P428)</f>
        <v>0.1428571428571429</v>
      </c>
      <c r="R428" s="187"/>
    </row>
    <row r="429" spans="1:18" ht="15.75" customHeight="1" x14ac:dyDescent="0.25">
      <c r="A429" s="79">
        <v>2502</v>
      </c>
      <c r="B429" s="80"/>
      <c r="C429" s="80"/>
      <c r="D429" s="80">
        <v>12</v>
      </c>
      <c r="E429" s="80"/>
      <c r="F429" s="80"/>
      <c r="G429" s="80"/>
      <c r="H429" s="80"/>
      <c r="I429" s="80"/>
      <c r="J429" s="116"/>
      <c r="K429" s="235"/>
      <c r="L429" s="134"/>
      <c r="M429" s="236" t="s">
        <v>28</v>
      </c>
      <c r="N429" s="90">
        <f>IF(D429=0,"",D429/C428)</f>
        <v>1</v>
      </c>
      <c r="O429" s="91">
        <v>12</v>
      </c>
      <c r="P429" s="241">
        <f t="shared" si="38"/>
        <v>1</v>
      </c>
      <c r="Q429" s="241">
        <f t="shared" si="39"/>
        <v>0</v>
      </c>
      <c r="R429" s="117">
        <f>O429/O427</f>
        <v>0.8571428571428571</v>
      </c>
    </row>
    <row r="430" spans="1:18" ht="15.75" customHeight="1" x14ac:dyDescent="0.25">
      <c r="A430" s="79">
        <v>2601</v>
      </c>
      <c r="B430" s="80"/>
      <c r="C430" s="80"/>
      <c r="D430" s="80"/>
      <c r="E430" s="80"/>
      <c r="F430" s="80"/>
      <c r="G430" s="80"/>
      <c r="H430" s="80"/>
      <c r="I430" s="80"/>
      <c r="J430" s="116"/>
      <c r="K430" s="235"/>
      <c r="L430" s="134"/>
      <c r="M430" s="236"/>
      <c r="N430" s="90" t="str">
        <f>IF(E430=0,"",E430/D429)</f>
        <v/>
      </c>
      <c r="O430" s="91"/>
      <c r="P430" s="241" t="str">
        <f t="shared" si="38"/>
        <v/>
      </c>
      <c r="Q430" s="241" t="str">
        <f t="shared" si="39"/>
        <v/>
      </c>
      <c r="R430" s="187"/>
    </row>
    <row r="431" spans="1:18" ht="15.75" customHeight="1" x14ac:dyDescent="0.25">
      <c r="A431" s="79">
        <v>2602</v>
      </c>
      <c r="B431" s="80"/>
      <c r="C431" s="80"/>
      <c r="D431" s="80"/>
      <c r="E431" s="80"/>
      <c r="F431" s="80"/>
      <c r="G431" s="80"/>
      <c r="H431" s="80"/>
      <c r="I431" s="80"/>
      <c r="J431" s="116"/>
      <c r="K431" s="235"/>
      <c r="L431" s="134"/>
      <c r="M431" s="236"/>
      <c r="N431" s="90" t="str">
        <f>IF(F431=0,"",F431/E430)</f>
        <v/>
      </c>
      <c r="O431" s="91"/>
      <c r="P431" s="241" t="str">
        <f t="shared" si="38"/>
        <v/>
      </c>
      <c r="Q431" s="241" t="str">
        <f t="shared" si="39"/>
        <v/>
      </c>
      <c r="R431" s="187"/>
    </row>
    <row r="432" spans="1:18" ht="15.75" customHeight="1" x14ac:dyDescent="0.25">
      <c r="A432" s="79">
        <v>2701</v>
      </c>
      <c r="B432" s="80"/>
      <c r="C432" s="80"/>
      <c r="D432" s="80"/>
      <c r="E432" s="80"/>
      <c r="F432" s="80"/>
      <c r="G432" s="80"/>
      <c r="H432" s="80"/>
      <c r="I432" s="80"/>
      <c r="J432" s="116"/>
      <c r="K432" s="235"/>
      <c r="L432" s="134"/>
      <c r="M432" s="236"/>
      <c r="N432" s="90" t="str">
        <f>IF(G432=0,"",G432/F431)</f>
        <v/>
      </c>
      <c r="O432" s="91"/>
      <c r="P432" s="241" t="str">
        <f t="shared" si="38"/>
        <v/>
      </c>
      <c r="Q432" s="241" t="str">
        <f t="shared" si="39"/>
        <v/>
      </c>
      <c r="R432" s="187"/>
    </row>
    <row r="433" spans="1:18" ht="15.75" customHeight="1" x14ac:dyDescent="0.25">
      <c r="A433" s="79">
        <v>2702</v>
      </c>
      <c r="B433" s="80"/>
      <c r="C433" s="80"/>
      <c r="D433" s="80"/>
      <c r="E433" s="80"/>
      <c r="F433" s="80"/>
      <c r="G433" s="80"/>
      <c r="H433" s="80"/>
      <c r="I433" s="80"/>
      <c r="J433" s="116"/>
      <c r="K433" s="235"/>
      <c r="L433" s="134"/>
      <c r="M433" s="236"/>
      <c r="N433" s="90" t="str">
        <f>IF(H433=0,"",H433/G432)</f>
        <v/>
      </c>
      <c r="O433" s="91"/>
      <c r="P433" s="241" t="str">
        <f t="shared" si="38"/>
        <v/>
      </c>
      <c r="Q433" s="241" t="str">
        <f t="shared" si="39"/>
        <v/>
      </c>
      <c r="R433" s="187"/>
    </row>
    <row r="434" spans="1:18" ht="15.75" customHeight="1" x14ac:dyDescent="0.25">
      <c r="A434" s="79">
        <v>2801</v>
      </c>
      <c r="B434" s="80"/>
      <c r="C434" s="80"/>
      <c r="D434" s="80"/>
      <c r="E434" s="80"/>
      <c r="F434" s="80"/>
      <c r="G434" s="80"/>
      <c r="H434" s="80"/>
      <c r="I434" s="80"/>
      <c r="J434" s="116"/>
      <c r="K434" s="235"/>
      <c r="L434" s="134"/>
      <c r="M434" s="236"/>
      <c r="N434" s="90" t="str">
        <f>IF(I434=0,"",I434/H433)</f>
        <v/>
      </c>
      <c r="O434" s="91"/>
      <c r="P434" s="241" t="str">
        <f t="shared" si="38"/>
        <v/>
      </c>
      <c r="Q434" s="241" t="str">
        <f t="shared" si="39"/>
        <v/>
      </c>
      <c r="R434" s="187"/>
    </row>
    <row r="435" spans="1:18" ht="15.75" customHeight="1" x14ac:dyDescent="0.25">
      <c r="A435" s="79">
        <v>2802</v>
      </c>
      <c r="B435" s="80"/>
      <c r="C435" s="80"/>
      <c r="D435" s="80"/>
      <c r="E435" s="80"/>
      <c r="F435" s="80"/>
      <c r="G435" s="80"/>
      <c r="H435" s="80"/>
      <c r="I435" s="80"/>
      <c r="J435" s="116"/>
      <c r="K435" s="235"/>
      <c r="L435" s="134"/>
      <c r="M435" s="134"/>
      <c r="N435" s="246"/>
      <c r="O435" s="91"/>
      <c r="P435" s="247"/>
      <c r="Q435" s="246"/>
      <c r="R435" s="187"/>
    </row>
    <row r="436" spans="1:18" ht="15.75" customHeight="1" x14ac:dyDescent="0.25">
      <c r="A436" s="79">
        <v>2901</v>
      </c>
      <c r="B436" s="80"/>
      <c r="C436" s="80"/>
      <c r="D436" s="80"/>
      <c r="E436" s="80"/>
      <c r="F436" s="80"/>
      <c r="G436" s="80"/>
      <c r="H436" s="80"/>
      <c r="I436" s="80"/>
      <c r="J436" s="116"/>
      <c r="K436" s="235"/>
      <c r="L436" s="134"/>
      <c r="M436" s="237"/>
      <c r="N436" s="246"/>
      <c r="O436" s="91"/>
      <c r="P436" s="247"/>
      <c r="Q436" s="246"/>
      <c r="R436" s="187"/>
    </row>
    <row r="437" spans="1:18" ht="15.75" customHeight="1" x14ac:dyDescent="0.25">
      <c r="A437" s="79">
        <v>2902</v>
      </c>
      <c r="B437" s="80"/>
      <c r="C437" s="80"/>
      <c r="D437" s="80"/>
      <c r="E437" s="80"/>
      <c r="F437" s="80"/>
      <c r="G437" s="80"/>
      <c r="H437" s="80"/>
      <c r="I437" s="80"/>
      <c r="J437" s="116"/>
      <c r="K437" s="235"/>
      <c r="L437" s="134"/>
      <c r="M437" s="237"/>
      <c r="N437" s="246"/>
      <c r="O437" s="96"/>
      <c r="P437" s="247"/>
      <c r="Q437" s="246"/>
      <c r="R437" s="187"/>
    </row>
    <row r="438" spans="1:18" ht="15.75" customHeight="1" x14ac:dyDescent="0.25">
      <c r="A438" s="79">
        <v>3001</v>
      </c>
      <c r="B438" s="80"/>
      <c r="C438" s="80"/>
      <c r="D438" s="80"/>
      <c r="E438" s="80"/>
      <c r="F438" s="80"/>
      <c r="G438" s="80"/>
      <c r="H438" s="80"/>
      <c r="I438" s="80"/>
      <c r="J438" s="116"/>
      <c r="K438" s="235"/>
      <c r="L438" s="134"/>
      <c r="M438" s="237"/>
      <c r="N438" s="246"/>
      <c r="O438" s="96"/>
      <c r="P438" s="247"/>
      <c r="Q438" s="246"/>
      <c r="R438" s="187"/>
    </row>
    <row r="439" spans="1:18" ht="15.75" customHeight="1" x14ac:dyDescent="0.25">
      <c r="A439" s="79">
        <v>3002</v>
      </c>
      <c r="B439" s="80"/>
      <c r="C439" s="80"/>
      <c r="D439" s="80"/>
      <c r="E439" s="80"/>
      <c r="F439" s="80"/>
      <c r="G439" s="80"/>
      <c r="H439" s="80"/>
      <c r="I439" s="80"/>
      <c r="J439" s="116"/>
      <c r="K439" s="235"/>
      <c r="L439" s="134"/>
      <c r="M439" s="237"/>
      <c r="N439" s="134"/>
      <c r="O439" s="237"/>
      <c r="P439" s="256"/>
      <c r="Q439" s="246"/>
      <c r="R439" s="187"/>
    </row>
    <row r="440" spans="1:18" ht="15.75" customHeight="1" x14ac:dyDescent="0.25">
      <c r="A440" s="79">
        <v>3101</v>
      </c>
      <c r="B440" s="80"/>
      <c r="C440" s="80"/>
      <c r="D440" s="80"/>
      <c r="E440" s="80"/>
      <c r="F440" s="80"/>
      <c r="G440" s="80"/>
      <c r="H440" s="80"/>
      <c r="I440" s="80"/>
      <c r="J440" s="116"/>
      <c r="K440" s="235"/>
      <c r="L440" s="134"/>
      <c r="M440" s="237"/>
      <c r="N440" s="228" t="s">
        <v>80</v>
      </c>
      <c r="O440" s="102"/>
      <c r="P440" s="103" t="str">
        <f>IF(SUM(J433:J439)=0,"",SUM(J433:J439))</f>
        <v/>
      </c>
      <c r="Q440" s="230" t="s">
        <v>10</v>
      </c>
      <c r="R440" s="187"/>
    </row>
    <row r="441" spans="1:18" ht="15.75" customHeight="1" x14ac:dyDescent="0.25">
      <c r="A441" s="79">
        <v>3102</v>
      </c>
      <c r="B441" s="80"/>
      <c r="C441" s="80"/>
      <c r="D441" s="80"/>
      <c r="E441" s="80"/>
      <c r="F441" s="80"/>
      <c r="G441" s="80"/>
      <c r="H441" s="80"/>
      <c r="I441" s="80"/>
      <c r="J441" s="116"/>
      <c r="K441" s="235"/>
      <c r="L441" s="134"/>
      <c r="M441" s="237"/>
      <c r="N441" s="229" t="s">
        <v>81</v>
      </c>
      <c r="O441" s="104" t="str">
        <f>IF(O440/B427=0,"",O440/B427)</f>
        <v/>
      </c>
      <c r="P441" s="105" t="e">
        <f>IF(O440/P440=0,"",O440/P440)</f>
        <v>#VALUE!</v>
      </c>
      <c r="Q441" s="231" t="s">
        <v>82</v>
      </c>
      <c r="R441" s="187"/>
    </row>
    <row r="442" spans="1:18" ht="15.75" customHeight="1" x14ac:dyDescent="0.25">
      <c r="A442" s="79">
        <v>3201</v>
      </c>
      <c r="B442" s="226"/>
      <c r="C442" s="226"/>
      <c r="D442" s="226"/>
      <c r="E442" s="226"/>
      <c r="F442" s="226"/>
      <c r="G442" s="226"/>
      <c r="H442" s="226"/>
      <c r="I442" s="226"/>
      <c r="J442" s="116"/>
      <c r="K442" s="238"/>
      <c r="L442" s="239"/>
      <c r="M442" s="240"/>
      <c r="N442" s="109"/>
      <c r="O442" s="110"/>
      <c r="P442" s="110"/>
      <c r="Q442" s="111"/>
      <c r="R442" s="187"/>
    </row>
    <row r="443" spans="1:18" ht="18" customHeight="1" x14ac:dyDescent="0.25">
      <c r="A443" s="33"/>
      <c r="B443" s="327" t="s">
        <v>108</v>
      </c>
      <c r="C443" s="327"/>
      <c r="D443" s="327"/>
      <c r="E443" s="327"/>
      <c r="F443" s="327"/>
      <c r="G443" s="327"/>
      <c r="H443" s="327"/>
      <c r="I443" s="327"/>
      <c r="J443" s="225">
        <f>SUM(J427:J439)</f>
        <v>0</v>
      </c>
      <c r="K443" s="113" t="str">
        <f>IF(J435=0,"",J435/B427)</f>
        <v/>
      </c>
      <c r="L443" s="113" t="str">
        <f>IF(J443=0,"",J443/B427)</f>
        <v/>
      </c>
      <c r="M443" s="113" t="str">
        <f>IF(J435=0,"",L443-K443)</f>
        <v/>
      </c>
      <c r="N443" s="5"/>
      <c r="O443" s="25"/>
      <c r="P443" s="24"/>
      <c r="Q443" s="5"/>
      <c r="R443" s="187"/>
    </row>
    <row r="444" spans="1:18" ht="12.75" customHeight="1" x14ac:dyDescent="0.2"/>
    <row r="445" spans="1:18" ht="12.75" customHeight="1" x14ac:dyDescent="0.2"/>
    <row r="446" spans="1:18" s="300" customFormat="1" ht="26.25" x14ac:dyDescent="0.4">
      <c r="A446" s="77"/>
      <c r="B446" s="318" t="s">
        <v>96</v>
      </c>
      <c r="C446" s="318"/>
      <c r="D446" s="318"/>
      <c r="E446" s="318"/>
      <c r="F446" s="318"/>
      <c r="G446" s="318"/>
      <c r="H446" s="318"/>
      <c r="I446" s="318"/>
      <c r="J446" s="201" t="s">
        <v>144</v>
      </c>
      <c r="K446" s="29"/>
      <c r="L446" s="5"/>
      <c r="M446" s="5"/>
      <c r="N446" s="25"/>
      <c r="O446" s="5"/>
      <c r="P446" s="25"/>
      <c r="Q446" s="25"/>
    </row>
    <row r="447" spans="1:18" s="300" customFormat="1" ht="20.25" x14ac:dyDescent="0.2">
      <c r="A447" s="330" t="s">
        <v>9</v>
      </c>
      <c r="B447" s="311" t="s">
        <v>97</v>
      </c>
      <c r="C447" s="312"/>
      <c r="D447" s="312"/>
      <c r="E447" s="312"/>
      <c r="F447" s="312"/>
      <c r="G447" s="312"/>
      <c r="H447" s="312"/>
      <c r="I447" s="312"/>
      <c r="J447" s="314" t="s">
        <v>10</v>
      </c>
      <c r="K447" s="307" t="s">
        <v>2</v>
      </c>
      <c r="L447" s="307" t="s">
        <v>3</v>
      </c>
      <c r="M447" s="316" t="s">
        <v>4</v>
      </c>
      <c r="N447" s="307" t="s">
        <v>5</v>
      </c>
      <c r="O447" s="317" t="s">
        <v>6</v>
      </c>
      <c r="P447" s="317" t="s">
        <v>7</v>
      </c>
      <c r="Q447" s="307" t="s">
        <v>8</v>
      </c>
    </row>
    <row r="448" spans="1:18" s="300" customFormat="1" ht="15.75" x14ac:dyDescent="0.25">
      <c r="A448" s="308"/>
      <c r="B448" s="79" t="s">
        <v>98</v>
      </c>
      <c r="C448" s="79" t="s">
        <v>99</v>
      </c>
      <c r="D448" s="79" t="s">
        <v>100</v>
      </c>
      <c r="E448" s="79" t="s">
        <v>101</v>
      </c>
      <c r="F448" s="79" t="s">
        <v>102</v>
      </c>
      <c r="G448" s="79" t="s">
        <v>103</v>
      </c>
      <c r="H448" s="79" t="s">
        <v>104</v>
      </c>
      <c r="I448" s="79" t="s">
        <v>105</v>
      </c>
      <c r="J448" s="315"/>
      <c r="K448" s="308"/>
      <c r="L448" s="308"/>
      <c r="M448" s="308"/>
      <c r="N448" s="308"/>
      <c r="O448" s="308"/>
      <c r="P448" s="308"/>
      <c r="Q448" s="308"/>
    </row>
    <row r="449" spans="1:18" s="300" customFormat="1" ht="15.75" customHeight="1" x14ac:dyDescent="0.25">
      <c r="A449" s="79">
        <v>2502</v>
      </c>
      <c r="B449" s="80">
        <v>6</v>
      </c>
      <c r="C449" s="80"/>
      <c r="D449" s="80"/>
      <c r="E449" s="80"/>
      <c r="F449" s="80"/>
      <c r="G449" s="80"/>
      <c r="H449" s="80"/>
      <c r="I449" s="80"/>
      <c r="J449" s="116"/>
      <c r="K449" s="232"/>
      <c r="L449" s="233"/>
      <c r="M449" s="234"/>
      <c r="N449" s="242"/>
      <c r="O449" s="85">
        <f>B449</f>
        <v>6</v>
      </c>
      <c r="P449" s="243"/>
      <c r="Q449" s="242"/>
    </row>
    <row r="450" spans="1:18" s="300" customFormat="1" ht="15.75" customHeight="1" x14ac:dyDescent="0.25">
      <c r="A450" s="79">
        <v>2601</v>
      </c>
      <c r="B450" s="80"/>
      <c r="C450" s="80"/>
      <c r="D450" s="80"/>
      <c r="E450" s="80"/>
      <c r="F450" s="80"/>
      <c r="G450" s="80"/>
      <c r="H450" s="80"/>
      <c r="I450" s="80"/>
      <c r="J450" s="116"/>
      <c r="K450" s="235"/>
      <c r="L450" s="134"/>
      <c r="M450" s="236"/>
      <c r="N450" s="90" t="str">
        <f>IF(C450=0,"",C450/B449)</f>
        <v/>
      </c>
      <c r="O450" s="91"/>
      <c r="P450" s="241" t="str">
        <f t="shared" ref="P450:P456" si="40">IF(O450=0,"",O450/O449)</f>
        <v/>
      </c>
      <c r="Q450" s="241" t="str">
        <f t="shared" ref="Q450:Q456" si="41">IF(O450=0,"",100%-P450)</f>
        <v/>
      </c>
    </row>
    <row r="451" spans="1:18" s="300" customFormat="1" ht="15.75" customHeight="1" x14ac:dyDescent="0.25">
      <c r="A451" s="79">
        <v>2602</v>
      </c>
      <c r="B451" s="80"/>
      <c r="C451" s="80"/>
      <c r="D451" s="80"/>
      <c r="E451" s="80"/>
      <c r="F451" s="80"/>
      <c r="G451" s="80"/>
      <c r="H451" s="80"/>
      <c r="I451" s="80"/>
      <c r="J451" s="116"/>
      <c r="K451" s="235"/>
      <c r="L451" s="134"/>
      <c r="M451" s="236" t="s">
        <v>28</v>
      </c>
      <c r="N451" s="90" t="str">
        <f>IF(D451=0,"",D451/C450)</f>
        <v/>
      </c>
      <c r="O451" s="91"/>
      <c r="P451" s="241" t="str">
        <f t="shared" si="40"/>
        <v/>
      </c>
      <c r="Q451" s="241" t="str">
        <f t="shared" si="41"/>
        <v/>
      </c>
      <c r="R451" s="117">
        <f>O451/O449</f>
        <v>0</v>
      </c>
    </row>
    <row r="452" spans="1:18" s="300" customFormat="1" ht="15.75" customHeight="1" x14ac:dyDescent="0.25">
      <c r="A452" s="79">
        <v>2701</v>
      </c>
      <c r="B452" s="80"/>
      <c r="C452" s="80"/>
      <c r="D452" s="80"/>
      <c r="E452" s="80"/>
      <c r="F452" s="80"/>
      <c r="G452" s="80"/>
      <c r="H452" s="80"/>
      <c r="I452" s="80"/>
      <c r="J452" s="116"/>
      <c r="K452" s="235"/>
      <c r="L452" s="134"/>
      <c r="M452" s="236"/>
      <c r="N452" s="90" t="str">
        <f>IF(E452=0,"",E452/D451)</f>
        <v/>
      </c>
      <c r="O452" s="91"/>
      <c r="P452" s="241" t="str">
        <f t="shared" si="40"/>
        <v/>
      </c>
      <c r="Q452" s="241" t="str">
        <f t="shared" si="41"/>
        <v/>
      </c>
    </row>
    <row r="453" spans="1:18" s="300" customFormat="1" ht="15.75" customHeight="1" x14ac:dyDescent="0.25">
      <c r="A453" s="79">
        <v>2702</v>
      </c>
      <c r="B453" s="80"/>
      <c r="C453" s="80"/>
      <c r="D453" s="80"/>
      <c r="E453" s="80"/>
      <c r="F453" s="80"/>
      <c r="G453" s="80"/>
      <c r="H453" s="80"/>
      <c r="I453" s="80"/>
      <c r="J453" s="116"/>
      <c r="K453" s="235"/>
      <c r="L453" s="134"/>
      <c r="M453" s="236"/>
      <c r="N453" s="90" t="str">
        <f>IF(F453=0,"",F453/E452)</f>
        <v/>
      </c>
      <c r="O453" s="91"/>
      <c r="P453" s="241" t="str">
        <f t="shared" si="40"/>
        <v/>
      </c>
      <c r="Q453" s="241" t="str">
        <f t="shared" si="41"/>
        <v/>
      </c>
    </row>
    <row r="454" spans="1:18" s="300" customFormat="1" ht="15.75" customHeight="1" x14ac:dyDescent="0.25">
      <c r="A454" s="79">
        <v>2801</v>
      </c>
      <c r="B454" s="80"/>
      <c r="C454" s="80"/>
      <c r="D454" s="80"/>
      <c r="E454" s="80"/>
      <c r="F454" s="80"/>
      <c r="G454" s="80"/>
      <c r="H454" s="80"/>
      <c r="I454" s="80"/>
      <c r="J454" s="116"/>
      <c r="K454" s="235"/>
      <c r="L454" s="134"/>
      <c r="M454" s="236"/>
      <c r="N454" s="90" t="str">
        <f>IF(G454=0,"",G454/F453)</f>
        <v/>
      </c>
      <c r="O454" s="91"/>
      <c r="P454" s="241" t="str">
        <f t="shared" si="40"/>
        <v/>
      </c>
      <c r="Q454" s="241" t="str">
        <f t="shared" si="41"/>
        <v/>
      </c>
    </row>
    <row r="455" spans="1:18" s="300" customFormat="1" ht="15.75" customHeight="1" x14ac:dyDescent="0.25">
      <c r="A455" s="79">
        <v>2802</v>
      </c>
      <c r="B455" s="80"/>
      <c r="C455" s="80"/>
      <c r="D455" s="80"/>
      <c r="E455" s="80"/>
      <c r="F455" s="80"/>
      <c r="G455" s="80"/>
      <c r="H455" s="80"/>
      <c r="I455" s="80"/>
      <c r="J455" s="116"/>
      <c r="K455" s="235"/>
      <c r="L455" s="134"/>
      <c r="M455" s="236"/>
      <c r="N455" s="90" t="str">
        <f>IF(H455=0,"",H455/G454)</f>
        <v/>
      </c>
      <c r="O455" s="91"/>
      <c r="P455" s="241" t="str">
        <f t="shared" si="40"/>
        <v/>
      </c>
      <c r="Q455" s="241" t="str">
        <f t="shared" si="41"/>
        <v/>
      </c>
    </row>
    <row r="456" spans="1:18" s="300" customFormat="1" ht="15.75" customHeight="1" x14ac:dyDescent="0.25">
      <c r="A456" s="79">
        <v>2901</v>
      </c>
      <c r="B456" s="80"/>
      <c r="C456" s="80"/>
      <c r="D456" s="80"/>
      <c r="E456" s="80"/>
      <c r="F456" s="80"/>
      <c r="G456" s="80"/>
      <c r="H456" s="80"/>
      <c r="I456" s="80"/>
      <c r="J456" s="116"/>
      <c r="K456" s="235"/>
      <c r="L456" s="134"/>
      <c r="M456" s="236"/>
      <c r="N456" s="90" t="str">
        <f>IF(I456=0,"",I456/H455)</f>
        <v/>
      </c>
      <c r="O456" s="91"/>
      <c r="P456" s="241" t="str">
        <f t="shared" si="40"/>
        <v/>
      </c>
      <c r="Q456" s="241" t="str">
        <f t="shared" si="41"/>
        <v/>
      </c>
    </row>
    <row r="457" spans="1:18" s="300" customFormat="1" ht="15.75" customHeight="1" x14ac:dyDescent="0.25">
      <c r="A457" s="79">
        <v>2902</v>
      </c>
      <c r="B457" s="80"/>
      <c r="C457" s="80"/>
      <c r="D457" s="80"/>
      <c r="E457" s="80"/>
      <c r="F457" s="80"/>
      <c r="G457" s="80"/>
      <c r="H457" s="80"/>
      <c r="I457" s="80"/>
      <c r="J457" s="116"/>
      <c r="K457" s="235"/>
      <c r="L457" s="134"/>
      <c r="M457" s="134"/>
      <c r="N457" s="246"/>
      <c r="O457" s="91"/>
      <c r="P457" s="247"/>
      <c r="Q457" s="246"/>
    </row>
    <row r="458" spans="1:18" s="300" customFormat="1" ht="15.75" customHeight="1" x14ac:dyDescent="0.25">
      <c r="A458" s="79">
        <v>3001</v>
      </c>
      <c r="B458" s="80"/>
      <c r="C458" s="80"/>
      <c r="D458" s="80"/>
      <c r="E458" s="80"/>
      <c r="F458" s="80"/>
      <c r="G458" s="80"/>
      <c r="H458" s="80"/>
      <c r="I458" s="80"/>
      <c r="J458" s="116"/>
      <c r="K458" s="235"/>
      <c r="L458" s="134"/>
      <c r="M458" s="237"/>
      <c r="N458" s="246"/>
      <c r="O458" s="91"/>
      <c r="P458" s="247"/>
      <c r="Q458" s="246"/>
    </row>
    <row r="459" spans="1:18" s="300" customFormat="1" ht="15.75" customHeight="1" x14ac:dyDescent="0.25">
      <c r="A459" s="79">
        <v>3002</v>
      </c>
      <c r="B459" s="80"/>
      <c r="C459" s="80"/>
      <c r="D459" s="80"/>
      <c r="E459" s="80"/>
      <c r="F459" s="80"/>
      <c r="G459" s="80"/>
      <c r="H459" s="80"/>
      <c r="I459" s="80"/>
      <c r="J459" s="116"/>
      <c r="K459" s="235"/>
      <c r="L459" s="134"/>
      <c r="M459" s="237"/>
      <c r="N459" s="246"/>
      <c r="O459" s="96"/>
      <c r="P459" s="247"/>
      <c r="Q459" s="246"/>
    </row>
    <row r="460" spans="1:18" s="300" customFormat="1" ht="15.75" customHeight="1" x14ac:dyDescent="0.25">
      <c r="A460" s="79">
        <v>3101</v>
      </c>
      <c r="B460" s="80"/>
      <c r="C460" s="80"/>
      <c r="D460" s="80"/>
      <c r="E460" s="80"/>
      <c r="F460" s="80"/>
      <c r="G460" s="80"/>
      <c r="H460" s="80"/>
      <c r="I460" s="80"/>
      <c r="J460" s="116"/>
      <c r="K460" s="235"/>
      <c r="L460" s="134"/>
      <c r="M460" s="237"/>
      <c r="N460" s="246"/>
      <c r="O460" s="96"/>
      <c r="P460" s="247"/>
      <c r="Q460" s="246"/>
    </row>
    <row r="461" spans="1:18" s="300" customFormat="1" ht="15.75" customHeight="1" x14ac:dyDescent="0.25">
      <c r="A461" s="79">
        <v>3102</v>
      </c>
      <c r="B461" s="80"/>
      <c r="C461" s="80"/>
      <c r="D461" s="80"/>
      <c r="E461" s="80"/>
      <c r="F461" s="80"/>
      <c r="G461" s="80"/>
      <c r="H461" s="80"/>
      <c r="I461" s="80"/>
      <c r="J461" s="116"/>
      <c r="K461" s="235"/>
      <c r="L461" s="134"/>
      <c r="M461" s="237"/>
      <c r="N461" s="134"/>
      <c r="O461" s="237"/>
      <c r="P461" s="256"/>
      <c r="Q461" s="246"/>
    </row>
    <row r="462" spans="1:18" s="300" customFormat="1" ht="15.75" customHeight="1" x14ac:dyDescent="0.25">
      <c r="A462" s="79">
        <v>3201</v>
      </c>
      <c r="B462" s="80"/>
      <c r="C462" s="80"/>
      <c r="D462" s="80"/>
      <c r="E462" s="80"/>
      <c r="F462" s="80"/>
      <c r="G462" s="80"/>
      <c r="H462" s="80"/>
      <c r="I462" s="80"/>
      <c r="J462" s="116"/>
      <c r="K462" s="235"/>
      <c r="L462" s="134"/>
      <c r="M462" s="237"/>
      <c r="N462" s="228" t="s">
        <v>80</v>
      </c>
      <c r="O462" s="102"/>
      <c r="P462" s="103" t="str">
        <f>IF(SUM(J455:J461)=0,"",SUM(J455:J461))</f>
        <v/>
      </c>
      <c r="Q462" s="230" t="s">
        <v>10</v>
      </c>
    </row>
    <row r="463" spans="1:18" s="300" customFormat="1" ht="15.75" customHeight="1" x14ac:dyDescent="0.25">
      <c r="A463" s="79">
        <v>3202</v>
      </c>
      <c r="B463" s="80"/>
      <c r="C463" s="80"/>
      <c r="D463" s="80"/>
      <c r="E463" s="80"/>
      <c r="F463" s="80"/>
      <c r="G463" s="80"/>
      <c r="H463" s="80"/>
      <c r="I463" s="80"/>
      <c r="J463" s="116"/>
      <c r="K463" s="235"/>
      <c r="L463" s="134"/>
      <c r="M463" s="237"/>
      <c r="N463" s="229" t="s">
        <v>81</v>
      </c>
      <c r="O463" s="104" t="str">
        <f>IF(O462/B449=0,"",O462/B449)</f>
        <v/>
      </c>
      <c r="P463" s="105" t="e">
        <f>IF(O462/P462=0,"",O462/P462)</f>
        <v>#VALUE!</v>
      </c>
      <c r="Q463" s="231" t="s">
        <v>82</v>
      </c>
    </row>
    <row r="464" spans="1:18" s="300" customFormat="1" ht="15.75" customHeight="1" x14ac:dyDescent="0.25">
      <c r="A464" s="79">
        <v>3301</v>
      </c>
      <c r="B464" s="226"/>
      <c r="C464" s="226"/>
      <c r="D464" s="226"/>
      <c r="E464" s="226"/>
      <c r="F464" s="226"/>
      <c r="G464" s="226"/>
      <c r="H464" s="226"/>
      <c r="I464" s="226"/>
      <c r="J464" s="116"/>
      <c r="K464" s="238"/>
      <c r="L464" s="239"/>
      <c r="M464" s="240"/>
      <c r="N464" s="109"/>
      <c r="O464" s="110"/>
      <c r="P464" s="110"/>
      <c r="Q464" s="111"/>
    </row>
    <row r="465" spans="1:17" s="300" customFormat="1" ht="18" customHeight="1" x14ac:dyDescent="0.25">
      <c r="A465" s="33"/>
      <c r="B465" s="327" t="s">
        <v>108</v>
      </c>
      <c r="C465" s="327"/>
      <c r="D465" s="327"/>
      <c r="E465" s="327"/>
      <c r="F465" s="327"/>
      <c r="G465" s="327"/>
      <c r="H465" s="327"/>
      <c r="I465" s="327"/>
      <c r="J465" s="225">
        <f>SUM(J449:J461)</f>
        <v>0</v>
      </c>
      <c r="K465" s="113" t="str">
        <f>IF(J457=0,"",J457/B449)</f>
        <v/>
      </c>
      <c r="L465" s="113" t="str">
        <f>IF(J465=0,"",J465/B449)</f>
        <v/>
      </c>
      <c r="M465" s="113" t="str">
        <f>IF(J457=0,"",L465-K465)</f>
        <v/>
      </c>
      <c r="N465" s="5"/>
      <c r="O465" s="25"/>
      <c r="P465" s="24"/>
      <c r="Q465" s="5"/>
    </row>
    <row r="466" spans="1:17" ht="12.75" customHeight="1" x14ac:dyDescent="0.2"/>
    <row r="467" spans="1:17" ht="12.75" customHeight="1" x14ac:dyDescent="0.2"/>
    <row r="468" spans="1:17" ht="12.75" customHeight="1" x14ac:dyDescent="0.2"/>
    <row r="469" spans="1:17" ht="12.75" customHeight="1" x14ac:dyDescent="0.2"/>
    <row r="470" spans="1:17" ht="12.75" customHeight="1" x14ac:dyDescent="0.2"/>
    <row r="471" spans="1:17" ht="12.75" customHeight="1" x14ac:dyDescent="0.2"/>
    <row r="472" spans="1:17" ht="12.75" customHeight="1" x14ac:dyDescent="0.2"/>
    <row r="473" spans="1:17" ht="12.75" customHeight="1" x14ac:dyDescent="0.2"/>
    <row r="474" spans="1:17" ht="12.75" customHeight="1" x14ac:dyDescent="0.2"/>
    <row r="475" spans="1:17" ht="12.75" customHeight="1" x14ac:dyDescent="0.2"/>
    <row r="476" spans="1:17" ht="12.75" customHeight="1" x14ac:dyDescent="0.2"/>
    <row r="477" spans="1:17" ht="12.75" customHeight="1" x14ac:dyDescent="0.2"/>
    <row r="478" spans="1:17" ht="12.75" customHeight="1" x14ac:dyDescent="0.2"/>
    <row r="479" spans="1:17" ht="12.75" customHeight="1" x14ac:dyDescent="0.2"/>
    <row r="480" spans="1:17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</sheetData>
  <mergeCells count="241">
    <mergeCell ref="P447:P448"/>
    <mergeCell ref="Q447:Q448"/>
    <mergeCell ref="B465:I465"/>
    <mergeCell ref="B446:I446"/>
    <mergeCell ref="A447:A448"/>
    <mergeCell ref="B447:I447"/>
    <mergeCell ref="J447:J448"/>
    <mergeCell ref="K447:K448"/>
    <mergeCell ref="L447:L448"/>
    <mergeCell ref="M447:M448"/>
    <mergeCell ref="N447:N448"/>
    <mergeCell ref="O447:O448"/>
    <mergeCell ref="Q425:Q426"/>
    <mergeCell ref="A425:A426"/>
    <mergeCell ref="B425:I425"/>
    <mergeCell ref="J425:J426"/>
    <mergeCell ref="K425:K426"/>
    <mergeCell ref="L425:L426"/>
    <mergeCell ref="M425:M426"/>
    <mergeCell ref="N425:N426"/>
    <mergeCell ref="O425:O426"/>
    <mergeCell ref="P425:P426"/>
    <mergeCell ref="A312:A313"/>
    <mergeCell ref="A337:A338"/>
    <mergeCell ref="A359:A360"/>
    <mergeCell ref="B312:I312"/>
    <mergeCell ref="J312:J313"/>
    <mergeCell ref="K312:K313"/>
    <mergeCell ref="L312:L313"/>
    <mergeCell ref="M312:M313"/>
    <mergeCell ref="P337:P338"/>
    <mergeCell ref="B337:I337"/>
    <mergeCell ref="J337:J338"/>
    <mergeCell ref="K337:K338"/>
    <mergeCell ref="L337:L338"/>
    <mergeCell ref="M337:M338"/>
    <mergeCell ref="N337:N338"/>
    <mergeCell ref="O337:O338"/>
    <mergeCell ref="O359:O360"/>
    <mergeCell ref="P359:P360"/>
    <mergeCell ref="B359:I359"/>
    <mergeCell ref="J359:J360"/>
    <mergeCell ref="K359:K360"/>
    <mergeCell ref="L359:L360"/>
    <mergeCell ref="M359:M360"/>
    <mergeCell ref="N359:N360"/>
    <mergeCell ref="Q312:Q313"/>
    <mergeCell ref="Q337:Q338"/>
    <mergeCell ref="Q359:Q360"/>
    <mergeCell ref="O290:O291"/>
    <mergeCell ref="P290:P291"/>
    <mergeCell ref="B290:I290"/>
    <mergeCell ref="J290:J291"/>
    <mergeCell ref="K290:K291"/>
    <mergeCell ref="L290:L291"/>
    <mergeCell ref="M290:M291"/>
    <mergeCell ref="N290:N291"/>
    <mergeCell ref="N312:N313"/>
    <mergeCell ref="O312:O313"/>
    <mergeCell ref="P312:P313"/>
    <mergeCell ref="A177:A178"/>
    <mergeCell ref="A200:A201"/>
    <mergeCell ref="N246:N247"/>
    <mergeCell ref="O246:O247"/>
    <mergeCell ref="P246:P247"/>
    <mergeCell ref="Q246:Q247"/>
    <mergeCell ref="A246:A247"/>
    <mergeCell ref="A268:A269"/>
    <mergeCell ref="A290:A291"/>
    <mergeCell ref="B246:I246"/>
    <mergeCell ref="J246:J247"/>
    <mergeCell ref="K246:K247"/>
    <mergeCell ref="L246:L247"/>
    <mergeCell ref="M246:M247"/>
    <mergeCell ref="P268:P269"/>
    <mergeCell ref="Q268:Q269"/>
    <mergeCell ref="Q290:Q291"/>
    <mergeCell ref="B268:I268"/>
    <mergeCell ref="J268:J269"/>
    <mergeCell ref="K268:K269"/>
    <mergeCell ref="L268:L269"/>
    <mergeCell ref="M268:M269"/>
    <mergeCell ref="N268:N269"/>
    <mergeCell ref="O268:O269"/>
    <mergeCell ref="J177:J178"/>
    <mergeCell ref="K177:K178"/>
    <mergeCell ref="P200:P201"/>
    <mergeCell ref="Q200:Q201"/>
    <mergeCell ref="B200:I200"/>
    <mergeCell ref="J200:J201"/>
    <mergeCell ref="K200:K201"/>
    <mergeCell ref="L200:L201"/>
    <mergeCell ref="M200:M201"/>
    <mergeCell ref="N200:N201"/>
    <mergeCell ref="O200:O201"/>
    <mergeCell ref="L177:L178"/>
    <mergeCell ref="M177:M178"/>
    <mergeCell ref="N177:N178"/>
    <mergeCell ref="O177:O178"/>
    <mergeCell ref="P177:P178"/>
    <mergeCell ref="Q177:Q178"/>
    <mergeCell ref="A223:A224"/>
    <mergeCell ref="Q223:Q224"/>
    <mergeCell ref="O223:O224"/>
    <mergeCell ref="P223:P224"/>
    <mergeCell ref="B223:I223"/>
    <mergeCell ref="J223:J224"/>
    <mergeCell ref="K223:K224"/>
    <mergeCell ref="L223:L224"/>
    <mergeCell ref="M223:M224"/>
    <mergeCell ref="N223:N224"/>
    <mergeCell ref="L154:L155"/>
    <mergeCell ref="M154:M155"/>
    <mergeCell ref="N154:N155"/>
    <mergeCell ref="O154:O155"/>
    <mergeCell ref="P154:P155"/>
    <mergeCell ref="Q154:Q155"/>
    <mergeCell ref="A154:A155"/>
    <mergeCell ref="B154:I154"/>
    <mergeCell ref="J154:J155"/>
    <mergeCell ref="K154:K155"/>
    <mergeCell ref="N108:N109"/>
    <mergeCell ref="O108:O109"/>
    <mergeCell ref="P108:P109"/>
    <mergeCell ref="Q108:Q109"/>
    <mergeCell ref="A108:A109"/>
    <mergeCell ref="A131:A132"/>
    <mergeCell ref="B108:I108"/>
    <mergeCell ref="J108:J109"/>
    <mergeCell ref="K108:K109"/>
    <mergeCell ref="L108:L109"/>
    <mergeCell ref="M108:M109"/>
    <mergeCell ref="P131:P132"/>
    <mergeCell ref="Q131:Q132"/>
    <mergeCell ref="B131:I131"/>
    <mergeCell ref="J131:J132"/>
    <mergeCell ref="K131:K132"/>
    <mergeCell ref="L131:L132"/>
    <mergeCell ref="M131:M132"/>
    <mergeCell ref="N131:N132"/>
    <mergeCell ref="O131:O132"/>
    <mergeCell ref="Q62:Q63"/>
    <mergeCell ref="Q85:Q86"/>
    <mergeCell ref="B62:I62"/>
    <mergeCell ref="J62:J63"/>
    <mergeCell ref="K62:K63"/>
    <mergeCell ref="L62:L63"/>
    <mergeCell ref="M62:M63"/>
    <mergeCell ref="N62:N63"/>
    <mergeCell ref="O85:O86"/>
    <mergeCell ref="P85:P86"/>
    <mergeCell ref="B85:I85"/>
    <mergeCell ref="J85:J86"/>
    <mergeCell ref="K85:K86"/>
    <mergeCell ref="L85:L86"/>
    <mergeCell ref="M85:M86"/>
    <mergeCell ref="N85:N86"/>
    <mergeCell ref="O16:O17"/>
    <mergeCell ref="P16:P17"/>
    <mergeCell ref="Q16:Q17"/>
    <mergeCell ref="A16:A17"/>
    <mergeCell ref="A39:A40"/>
    <mergeCell ref="A62:A63"/>
    <mergeCell ref="A85:A86"/>
    <mergeCell ref="B16:I16"/>
    <mergeCell ref="J16:J17"/>
    <mergeCell ref="K16:K17"/>
    <mergeCell ref="L16:L17"/>
    <mergeCell ref="M16:M17"/>
    <mergeCell ref="N16:N17"/>
    <mergeCell ref="P39:P40"/>
    <mergeCell ref="Q39:Q40"/>
    <mergeCell ref="B39:I39"/>
    <mergeCell ref="J39:J40"/>
    <mergeCell ref="K39:K40"/>
    <mergeCell ref="L39:L40"/>
    <mergeCell ref="M39:M40"/>
    <mergeCell ref="N39:N40"/>
    <mergeCell ref="O39:O40"/>
    <mergeCell ref="O62:O63"/>
    <mergeCell ref="P62:P63"/>
    <mergeCell ref="Q381:Q382"/>
    <mergeCell ref="A381:A382"/>
    <mergeCell ref="B381:I381"/>
    <mergeCell ref="J381:J382"/>
    <mergeCell ref="K381:K382"/>
    <mergeCell ref="L381:L382"/>
    <mergeCell ref="M381:M382"/>
    <mergeCell ref="N381:N382"/>
    <mergeCell ref="O381:O382"/>
    <mergeCell ref="P381:P382"/>
    <mergeCell ref="Q403:Q404"/>
    <mergeCell ref="A403:A404"/>
    <mergeCell ref="B403:I403"/>
    <mergeCell ref="J403:J404"/>
    <mergeCell ref="K403:K404"/>
    <mergeCell ref="L403:L404"/>
    <mergeCell ref="M403:M404"/>
    <mergeCell ref="N403:N404"/>
    <mergeCell ref="O403:O404"/>
    <mergeCell ref="P403:P404"/>
    <mergeCell ref="B15:I15"/>
    <mergeCell ref="B38:I38"/>
    <mergeCell ref="B61:I61"/>
    <mergeCell ref="B84:I84"/>
    <mergeCell ref="B107:I107"/>
    <mergeCell ref="B130:I130"/>
    <mergeCell ref="B153:I153"/>
    <mergeCell ref="B176:I176"/>
    <mergeCell ref="B199:I199"/>
    <mergeCell ref="B35:I35"/>
    <mergeCell ref="B177:I177"/>
    <mergeCell ref="B245:I245"/>
    <mergeCell ref="B267:I267"/>
    <mergeCell ref="B289:I289"/>
    <mergeCell ref="B311:I311"/>
    <mergeCell ref="B333:I333"/>
    <mergeCell ref="B336:I336"/>
    <mergeCell ref="B358:I358"/>
    <mergeCell ref="B380:I380"/>
    <mergeCell ref="B402:I402"/>
    <mergeCell ref="B264:I264"/>
    <mergeCell ref="B424:I424"/>
    <mergeCell ref="B443:I443"/>
    <mergeCell ref="B421:I421"/>
    <mergeCell ref="B399:I399"/>
    <mergeCell ref="B377:I377"/>
    <mergeCell ref="B355:I355"/>
    <mergeCell ref="B330:I330"/>
    <mergeCell ref="B308:I308"/>
    <mergeCell ref="B286:I286"/>
    <mergeCell ref="B242:I242"/>
    <mergeCell ref="B219:I219"/>
    <mergeCell ref="B196:I196"/>
    <mergeCell ref="B173:I173"/>
    <mergeCell ref="B150:I150"/>
    <mergeCell ref="B127:I127"/>
    <mergeCell ref="B104:I104"/>
    <mergeCell ref="B81:I81"/>
    <mergeCell ref="B58:I58"/>
    <mergeCell ref="B222:I222"/>
  </mergeCells>
  <pageMargins left="0.7" right="0.7" top="0.75" bottom="0.75" header="0" footer="0"/>
  <pageSetup orientation="landscape" r:id="rId1"/>
  <ignoredErrors>
    <ignoredError sqref="A110:A111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9CC00"/>
  </sheetPr>
  <dimension ref="A1:V1011"/>
  <sheetViews>
    <sheetView topLeftCell="A260" zoomScaleNormal="100" workbookViewId="0">
      <selection activeCell="O286" sqref="O286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style="260" customWidth="1"/>
    <col min="11" max="17" width="12.85546875" customWidth="1"/>
    <col min="18" max="26" width="10" customWidth="1"/>
  </cols>
  <sheetData>
    <row r="1" spans="1:18" s="297" customFormat="1" ht="15" customHeight="1" x14ac:dyDescent="0.2">
      <c r="K1" s="213"/>
      <c r="L1" s="260"/>
    </row>
    <row r="2" spans="1:18" s="297" customFormat="1" ht="15" customHeight="1" x14ac:dyDescent="0.2">
      <c r="K2" s="213"/>
      <c r="L2" s="260"/>
    </row>
    <row r="3" spans="1:18" s="297" customFormat="1" ht="15" customHeight="1" x14ac:dyDescent="0.2">
      <c r="K3" s="213"/>
      <c r="L3" s="260"/>
    </row>
    <row r="4" spans="1:18" s="297" customFormat="1" ht="15" customHeight="1" x14ac:dyDescent="0.2">
      <c r="K4" s="213"/>
      <c r="L4" s="260"/>
    </row>
    <row r="5" spans="1:18" s="297" customFormat="1" ht="15" customHeight="1" x14ac:dyDescent="0.2">
      <c r="K5" s="213"/>
      <c r="L5" s="260"/>
    </row>
    <row r="6" spans="1:18" s="297" customFormat="1" ht="15" customHeight="1" x14ac:dyDescent="0.2">
      <c r="K6" s="213"/>
      <c r="L6" s="260"/>
    </row>
    <row r="7" spans="1:18" s="297" customFormat="1" ht="15" customHeight="1" x14ac:dyDescent="0.2">
      <c r="K7" s="213"/>
      <c r="L7" s="260"/>
    </row>
    <row r="8" spans="1:18" s="297" customFormat="1" ht="15" customHeight="1" x14ac:dyDescent="0.2">
      <c r="K8" s="213"/>
      <c r="L8" s="260"/>
    </row>
    <row r="9" spans="1:18" s="297" customFormat="1" ht="15" customHeight="1" x14ac:dyDescent="0.2">
      <c r="K9" s="213"/>
      <c r="L9" s="260"/>
    </row>
    <row r="10" spans="1:18" s="297" customFormat="1" ht="15" customHeight="1" x14ac:dyDescent="0.2">
      <c r="K10" s="213"/>
      <c r="L10" s="260"/>
    </row>
    <row r="11" spans="1:18" s="297" customFormat="1" ht="15" customHeight="1" x14ac:dyDescent="0.2">
      <c r="K11" s="213"/>
      <c r="L11" s="260"/>
    </row>
    <row r="12" spans="1:18" s="297" customFormat="1" ht="15" customHeight="1" x14ac:dyDescent="0.2">
      <c r="K12" s="213"/>
      <c r="L12" s="260"/>
    </row>
    <row r="13" spans="1:18" s="297" customFormat="1" ht="15" customHeight="1" x14ac:dyDescent="0.2">
      <c r="K13" s="213"/>
      <c r="L13" s="260"/>
    </row>
    <row r="14" spans="1:18" ht="12.75" customHeight="1" x14ac:dyDescent="0.2"/>
    <row r="15" spans="1:18" ht="26.25" customHeight="1" x14ac:dyDescent="0.4">
      <c r="A15" s="224"/>
      <c r="B15" s="318" t="s">
        <v>96</v>
      </c>
      <c r="C15" s="318"/>
      <c r="D15" s="318"/>
      <c r="E15" s="318"/>
      <c r="F15" s="318"/>
      <c r="G15" s="318"/>
      <c r="H15" s="318"/>
      <c r="I15" s="318"/>
      <c r="J15" s="201" t="s">
        <v>90</v>
      </c>
      <c r="K15" s="25"/>
      <c r="L15" s="5"/>
      <c r="M15" s="5"/>
      <c r="N15" s="25"/>
      <c r="O15" s="5"/>
      <c r="P15" s="25"/>
      <c r="Q15" s="25"/>
      <c r="R15" s="25"/>
    </row>
    <row r="16" spans="1:18" ht="20.25" customHeight="1" x14ac:dyDescent="0.2">
      <c r="A16" s="330" t="s">
        <v>9</v>
      </c>
      <c r="B16" s="311" t="s">
        <v>97</v>
      </c>
      <c r="C16" s="312"/>
      <c r="D16" s="312"/>
      <c r="E16" s="312"/>
      <c r="F16" s="312"/>
      <c r="G16" s="312"/>
      <c r="H16" s="312"/>
      <c r="I16" s="313"/>
      <c r="J16" s="314" t="s">
        <v>10</v>
      </c>
      <c r="K16" s="307" t="s">
        <v>2</v>
      </c>
      <c r="L16" s="307" t="s">
        <v>3</v>
      </c>
      <c r="M16" s="316" t="s">
        <v>4</v>
      </c>
      <c r="N16" s="307" t="s">
        <v>5</v>
      </c>
      <c r="O16" s="317" t="s">
        <v>6</v>
      </c>
      <c r="P16" s="317" t="s">
        <v>7</v>
      </c>
      <c r="Q16" s="307" t="s">
        <v>8</v>
      </c>
    </row>
    <row r="17" spans="1:18" ht="15.75" customHeight="1" x14ac:dyDescent="0.25">
      <c r="A17" s="308"/>
      <c r="B17" s="79" t="s">
        <v>98</v>
      </c>
      <c r="C17" s="79" t="s">
        <v>99</v>
      </c>
      <c r="D17" s="79" t="s">
        <v>100</v>
      </c>
      <c r="E17" s="79" t="s">
        <v>101</v>
      </c>
      <c r="F17" s="79" t="s">
        <v>102</v>
      </c>
      <c r="G17" s="79" t="s">
        <v>103</v>
      </c>
      <c r="H17" s="79" t="s">
        <v>104</v>
      </c>
      <c r="I17" s="79" t="s">
        <v>105</v>
      </c>
      <c r="J17" s="315"/>
      <c r="K17" s="308"/>
      <c r="L17" s="308"/>
      <c r="M17" s="308"/>
      <c r="N17" s="308"/>
      <c r="O17" s="308"/>
      <c r="P17" s="308"/>
      <c r="Q17" s="308"/>
    </row>
    <row r="18" spans="1:18" ht="15.75" customHeight="1" x14ac:dyDescent="0.25">
      <c r="A18" s="79">
        <v>1501</v>
      </c>
      <c r="B18" s="80">
        <v>11</v>
      </c>
      <c r="C18" s="80"/>
      <c r="D18" s="80"/>
      <c r="E18" s="80"/>
      <c r="F18" s="80"/>
      <c r="G18" s="80"/>
      <c r="H18" s="80"/>
      <c r="I18" s="80"/>
      <c r="J18" s="116"/>
      <c r="K18" s="232"/>
      <c r="L18" s="233"/>
      <c r="M18" s="234"/>
      <c r="N18" s="242"/>
      <c r="O18" s="283">
        <f>B18</f>
        <v>11</v>
      </c>
      <c r="P18" s="243"/>
      <c r="Q18" s="242"/>
    </row>
    <row r="19" spans="1:18" ht="15.75" customHeight="1" x14ac:dyDescent="0.25">
      <c r="A19" s="79">
        <v>1502</v>
      </c>
      <c r="B19" s="80"/>
      <c r="C19" s="80">
        <v>10</v>
      </c>
      <c r="D19" s="80"/>
      <c r="E19" s="80"/>
      <c r="F19" s="80"/>
      <c r="G19" s="80"/>
      <c r="H19" s="80"/>
      <c r="I19" s="80"/>
      <c r="J19" s="116"/>
      <c r="K19" s="235"/>
      <c r="L19" s="134"/>
      <c r="M19" s="236"/>
      <c r="N19" s="90">
        <f>IF(C19=0,"",C19/B18)</f>
        <v>0.90909090909090906</v>
      </c>
      <c r="O19" s="284">
        <v>10</v>
      </c>
      <c r="P19" s="241">
        <f t="shared" ref="P19:P25" si="0">IF(O19=0,"",O19/O18)</f>
        <v>0.90909090909090906</v>
      </c>
      <c r="Q19" s="241">
        <f t="shared" ref="Q19:Q25" si="1">IF(O19=0,"",100%-P19)</f>
        <v>9.0909090909090939E-2</v>
      </c>
    </row>
    <row r="20" spans="1:18" ht="15.75" customHeight="1" x14ac:dyDescent="0.25">
      <c r="A20" s="79">
        <v>1601</v>
      </c>
      <c r="B20" s="80"/>
      <c r="C20" s="80"/>
      <c r="D20" s="80">
        <v>10</v>
      </c>
      <c r="E20" s="80"/>
      <c r="F20" s="80"/>
      <c r="G20" s="80"/>
      <c r="H20" s="80"/>
      <c r="I20" s="80"/>
      <c r="J20" s="116"/>
      <c r="K20" s="235"/>
      <c r="L20" s="134"/>
      <c r="M20" s="236"/>
      <c r="N20" s="90">
        <f>IF(D20=0,"",D20/C19)</f>
        <v>1</v>
      </c>
      <c r="O20" s="284">
        <v>10</v>
      </c>
      <c r="P20" s="241">
        <f t="shared" si="0"/>
        <v>1</v>
      </c>
      <c r="Q20" s="241">
        <f t="shared" si="1"/>
        <v>0</v>
      </c>
      <c r="R20" s="93">
        <f>O20/O18</f>
        <v>0.90909090909090906</v>
      </c>
    </row>
    <row r="21" spans="1:18" ht="15.75" customHeight="1" x14ac:dyDescent="0.25">
      <c r="A21" s="79">
        <v>1602</v>
      </c>
      <c r="B21" s="80"/>
      <c r="C21" s="80"/>
      <c r="D21" s="80"/>
      <c r="E21" s="80">
        <v>10</v>
      </c>
      <c r="F21" s="80"/>
      <c r="G21" s="80"/>
      <c r="H21" s="80"/>
      <c r="I21" s="80"/>
      <c r="J21" s="116"/>
      <c r="K21" s="235"/>
      <c r="L21" s="134"/>
      <c r="M21" s="236"/>
      <c r="N21" s="90">
        <f>IF(E21=0,"",E21/D20)</f>
        <v>1</v>
      </c>
      <c r="O21" s="284">
        <v>10</v>
      </c>
      <c r="P21" s="241">
        <f t="shared" si="0"/>
        <v>1</v>
      </c>
      <c r="Q21" s="241">
        <f t="shared" si="1"/>
        <v>0</v>
      </c>
    </row>
    <row r="22" spans="1:18" ht="15.75" customHeight="1" x14ac:dyDescent="0.25">
      <c r="A22" s="79">
        <v>1701</v>
      </c>
      <c r="B22" s="80"/>
      <c r="C22" s="80"/>
      <c r="D22" s="80"/>
      <c r="E22" s="80"/>
      <c r="F22" s="80">
        <v>10</v>
      </c>
      <c r="G22" s="80"/>
      <c r="H22" s="80"/>
      <c r="I22" s="80"/>
      <c r="J22" s="116"/>
      <c r="K22" s="235"/>
      <c r="L22" s="134"/>
      <c r="M22" s="236"/>
      <c r="N22" s="90">
        <f>IF(F22=0,"",F22/E21)</f>
        <v>1</v>
      </c>
      <c r="O22" s="284">
        <v>10</v>
      </c>
      <c r="P22" s="241">
        <f t="shared" si="0"/>
        <v>1</v>
      </c>
      <c r="Q22" s="241">
        <f t="shared" si="1"/>
        <v>0</v>
      </c>
    </row>
    <row r="23" spans="1:18" ht="15.75" customHeight="1" x14ac:dyDescent="0.25">
      <c r="A23" s="79">
        <v>1702</v>
      </c>
      <c r="B23" s="80"/>
      <c r="C23" s="80"/>
      <c r="D23" s="80"/>
      <c r="E23" s="80"/>
      <c r="F23" s="80"/>
      <c r="G23" s="80">
        <v>6</v>
      </c>
      <c r="H23" s="80"/>
      <c r="I23" s="80"/>
      <c r="J23" s="116"/>
      <c r="K23" s="235"/>
      <c r="L23" s="134"/>
      <c r="M23" s="236"/>
      <c r="N23" s="90">
        <f>IF(G23=0,"",G23/F22)</f>
        <v>0.6</v>
      </c>
      <c r="O23" s="284">
        <v>6</v>
      </c>
      <c r="P23" s="241">
        <f t="shared" si="0"/>
        <v>0.6</v>
      </c>
      <c r="Q23" s="241">
        <f t="shared" si="1"/>
        <v>0.4</v>
      </c>
    </row>
    <row r="24" spans="1:18" ht="15.75" customHeight="1" x14ac:dyDescent="0.25">
      <c r="A24" s="79">
        <v>1801</v>
      </c>
      <c r="B24" s="80"/>
      <c r="C24" s="80"/>
      <c r="D24" s="80"/>
      <c r="E24" s="80"/>
      <c r="F24" s="80"/>
      <c r="G24" s="80"/>
      <c r="H24" s="80">
        <v>6</v>
      </c>
      <c r="I24" s="80"/>
      <c r="J24" s="116"/>
      <c r="K24" s="235"/>
      <c r="L24" s="134"/>
      <c r="M24" s="236"/>
      <c r="N24" s="90">
        <f>IF(H24=0,"",H24/G23)</f>
        <v>1</v>
      </c>
      <c r="O24" s="284">
        <v>6</v>
      </c>
      <c r="P24" s="241">
        <f t="shared" si="0"/>
        <v>1</v>
      </c>
      <c r="Q24" s="241">
        <f t="shared" si="1"/>
        <v>0</v>
      </c>
    </row>
    <row r="25" spans="1:18" ht="15.75" customHeight="1" x14ac:dyDescent="0.25">
      <c r="A25" s="79">
        <v>1802</v>
      </c>
      <c r="B25" s="80"/>
      <c r="C25" s="80"/>
      <c r="D25" s="80"/>
      <c r="E25" s="80"/>
      <c r="F25" s="80"/>
      <c r="G25" s="80"/>
      <c r="H25" s="80"/>
      <c r="I25" s="80">
        <v>5</v>
      </c>
      <c r="J25" s="116">
        <v>3</v>
      </c>
      <c r="K25" s="235"/>
      <c r="L25" s="134"/>
      <c r="M25" s="236"/>
      <c r="N25" s="90">
        <f>IF(I25=0,"",I25/H24)</f>
        <v>0.83333333333333337</v>
      </c>
      <c r="O25" s="284">
        <v>5</v>
      </c>
      <c r="P25" s="241">
        <f t="shared" si="0"/>
        <v>0.83333333333333337</v>
      </c>
      <c r="Q25" s="241">
        <f t="shared" si="1"/>
        <v>0.16666666666666663</v>
      </c>
    </row>
    <row r="26" spans="1:18" ht="15.75" customHeight="1" x14ac:dyDescent="0.25">
      <c r="A26" s="79">
        <v>1901</v>
      </c>
      <c r="B26" s="80"/>
      <c r="C26" s="80"/>
      <c r="D26" s="80"/>
      <c r="E26" s="80"/>
      <c r="F26" s="80"/>
      <c r="G26" s="80"/>
      <c r="H26" s="80"/>
      <c r="I26" s="80">
        <v>1</v>
      </c>
      <c r="J26" s="116">
        <v>1</v>
      </c>
      <c r="K26" s="235"/>
      <c r="L26" s="134"/>
      <c r="M26" s="134"/>
      <c r="N26" s="246"/>
      <c r="O26" s="284">
        <v>1</v>
      </c>
      <c r="P26" s="247"/>
      <c r="Q26" s="246"/>
    </row>
    <row r="27" spans="1:18" ht="15.75" customHeight="1" x14ac:dyDescent="0.25">
      <c r="A27" s="79">
        <v>1902</v>
      </c>
      <c r="B27" s="80"/>
      <c r="C27" s="80"/>
      <c r="D27" s="80"/>
      <c r="E27" s="80"/>
      <c r="F27" s="80"/>
      <c r="G27" s="80"/>
      <c r="H27" s="80"/>
      <c r="I27" s="80"/>
      <c r="J27" s="116"/>
      <c r="K27" s="235"/>
      <c r="L27" s="134"/>
      <c r="M27" s="134"/>
      <c r="N27" s="246"/>
      <c r="O27" s="284"/>
      <c r="P27" s="247"/>
      <c r="Q27" s="246"/>
    </row>
    <row r="28" spans="1:18" ht="15.75" customHeight="1" x14ac:dyDescent="0.25">
      <c r="A28" s="79">
        <v>2001</v>
      </c>
      <c r="B28" s="80"/>
      <c r="C28" s="80"/>
      <c r="D28" s="80"/>
      <c r="E28" s="80"/>
      <c r="F28" s="80"/>
      <c r="G28" s="80"/>
      <c r="H28" s="80"/>
      <c r="I28" s="80"/>
      <c r="J28" s="116"/>
      <c r="K28" s="235"/>
      <c r="L28" s="134"/>
      <c r="M28" s="237"/>
      <c r="N28" s="246"/>
      <c r="O28" s="285"/>
      <c r="P28" s="247"/>
      <c r="Q28" s="246"/>
    </row>
    <row r="29" spans="1:18" ht="15.75" customHeight="1" x14ac:dyDescent="0.25">
      <c r="A29" s="79">
        <v>2002</v>
      </c>
      <c r="B29" s="80"/>
      <c r="C29" s="80"/>
      <c r="D29" s="80"/>
      <c r="E29" s="80"/>
      <c r="F29" s="80"/>
      <c r="G29" s="80"/>
      <c r="H29" s="80"/>
      <c r="I29" s="80"/>
      <c r="J29" s="116"/>
      <c r="K29" s="235"/>
      <c r="L29" s="134"/>
      <c r="M29" s="237"/>
      <c r="N29" s="246"/>
      <c r="O29" s="285"/>
      <c r="P29" s="247"/>
      <c r="Q29" s="246"/>
    </row>
    <row r="30" spans="1:18" ht="15.75" customHeight="1" x14ac:dyDescent="0.25">
      <c r="A30" s="79">
        <v>2101</v>
      </c>
      <c r="B30" s="80"/>
      <c r="C30" s="80"/>
      <c r="D30" s="80"/>
      <c r="E30" s="80"/>
      <c r="F30" s="80"/>
      <c r="G30" s="80"/>
      <c r="H30" s="80"/>
      <c r="I30" s="80"/>
      <c r="J30" s="116"/>
      <c r="K30" s="235"/>
      <c r="L30" s="134"/>
      <c r="M30" s="237"/>
      <c r="N30" s="246"/>
      <c r="O30" s="285"/>
      <c r="P30" s="247"/>
      <c r="Q30" s="246"/>
    </row>
    <row r="31" spans="1:18" ht="15.75" customHeight="1" x14ac:dyDescent="0.25">
      <c r="A31" s="79">
        <v>2102</v>
      </c>
      <c r="B31" s="80"/>
      <c r="C31" s="80"/>
      <c r="D31" s="80"/>
      <c r="E31" s="80"/>
      <c r="F31" s="80"/>
      <c r="G31" s="80"/>
      <c r="H31" s="80"/>
      <c r="I31" s="80"/>
      <c r="J31" s="116"/>
      <c r="K31" s="235"/>
      <c r="L31" s="134"/>
      <c r="M31" s="237"/>
      <c r="N31" s="134"/>
      <c r="O31" s="237"/>
      <c r="P31" s="256"/>
      <c r="Q31" s="246"/>
    </row>
    <row r="32" spans="1:18" ht="15.75" customHeight="1" x14ac:dyDescent="0.25">
      <c r="A32" s="79">
        <v>2201</v>
      </c>
      <c r="B32" s="80"/>
      <c r="C32" s="80"/>
      <c r="D32" s="80"/>
      <c r="E32" s="80"/>
      <c r="F32" s="80"/>
      <c r="G32" s="80"/>
      <c r="H32" s="80"/>
      <c r="I32" s="80"/>
      <c r="J32" s="116"/>
      <c r="K32" s="235"/>
      <c r="L32" s="134"/>
      <c r="M32" s="237"/>
      <c r="N32" s="228" t="s">
        <v>80</v>
      </c>
      <c r="O32" s="102">
        <v>4</v>
      </c>
      <c r="P32" s="103">
        <f>IF(SUM(J24:J31)=0,"",SUM(J24:J31))</f>
        <v>4</v>
      </c>
      <c r="Q32" s="230" t="s">
        <v>10</v>
      </c>
    </row>
    <row r="33" spans="1:18" ht="15.75" customHeight="1" x14ac:dyDescent="0.25">
      <c r="A33" s="79">
        <v>2202</v>
      </c>
      <c r="B33" s="80"/>
      <c r="C33" s="80"/>
      <c r="D33" s="80"/>
      <c r="E33" s="80"/>
      <c r="F33" s="80"/>
      <c r="G33" s="80"/>
      <c r="H33" s="80"/>
      <c r="I33" s="80"/>
      <c r="J33" s="116"/>
      <c r="K33" s="235"/>
      <c r="L33" s="134"/>
      <c r="M33" s="237"/>
      <c r="N33" s="229" t="s">
        <v>81</v>
      </c>
      <c r="O33" s="104">
        <f>IF(O32/B18=0,"",O32/B18)</f>
        <v>0.36363636363636365</v>
      </c>
      <c r="P33" s="105">
        <f>IF(O32/P32=0,"",O32/P32)</f>
        <v>1</v>
      </c>
      <c r="Q33" s="231" t="s">
        <v>82</v>
      </c>
    </row>
    <row r="34" spans="1:18" ht="15.75" customHeight="1" x14ac:dyDescent="0.25">
      <c r="A34" s="79">
        <v>2301</v>
      </c>
      <c r="B34" s="80"/>
      <c r="C34" s="80"/>
      <c r="D34" s="80"/>
      <c r="E34" s="80"/>
      <c r="F34" s="80"/>
      <c r="G34" s="80"/>
      <c r="H34" s="80"/>
      <c r="I34" s="80"/>
      <c r="J34" s="116"/>
      <c r="K34" s="238"/>
      <c r="L34" s="239"/>
      <c r="M34" s="240"/>
      <c r="N34" s="109"/>
      <c r="O34" s="110"/>
      <c r="P34" s="110"/>
      <c r="Q34" s="111"/>
    </row>
    <row r="35" spans="1:18" ht="18" customHeight="1" x14ac:dyDescent="0.25">
      <c r="A35" s="33"/>
      <c r="B35" s="327" t="s">
        <v>108</v>
      </c>
      <c r="C35" s="327"/>
      <c r="D35" s="327"/>
      <c r="E35" s="327"/>
      <c r="F35" s="327"/>
      <c r="G35" s="327"/>
      <c r="H35" s="327"/>
      <c r="I35" s="327"/>
      <c r="J35" s="112">
        <f>SUM(J24:J31)</f>
        <v>4</v>
      </c>
      <c r="K35" s="113">
        <f>SUM(J24:J25)/B18</f>
        <v>0.27272727272727271</v>
      </c>
      <c r="L35" s="113">
        <f>IF(J35=0,"",J35/B18)</f>
        <v>0.36363636363636365</v>
      </c>
      <c r="M35" s="113">
        <f>L35-K35</f>
        <v>9.0909090909090939E-2</v>
      </c>
      <c r="N35" s="5"/>
      <c r="O35" s="25"/>
      <c r="P35" s="24"/>
      <c r="Q35" s="5"/>
    </row>
    <row r="36" spans="1:18" ht="12.75" customHeight="1" x14ac:dyDescent="0.2"/>
    <row r="37" spans="1:18" ht="12.75" customHeight="1" x14ac:dyDescent="0.2"/>
    <row r="38" spans="1:18" s="200" customFormat="1" ht="26.25" customHeight="1" x14ac:dyDescent="0.4">
      <c r="A38" s="224"/>
      <c r="B38" s="318" t="s">
        <v>96</v>
      </c>
      <c r="C38" s="318"/>
      <c r="D38" s="318"/>
      <c r="E38" s="318"/>
      <c r="F38" s="318"/>
      <c r="G38" s="318"/>
      <c r="H38" s="318"/>
      <c r="I38" s="318"/>
      <c r="J38" s="201" t="s">
        <v>91</v>
      </c>
      <c r="K38" s="25"/>
      <c r="L38" s="5"/>
      <c r="M38" s="5"/>
      <c r="N38" s="25"/>
      <c r="O38" s="5"/>
      <c r="P38" s="25"/>
      <c r="Q38" s="25"/>
      <c r="R38" s="25"/>
    </row>
    <row r="39" spans="1:18" ht="20.25" customHeight="1" x14ac:dyDescent="0.2">
      <c r="A39" s="330" t="s">
        <v>9</v>
      </c>
      <c r="B39" s="311" t="s">
        <v>97</v>
      </c>
      <c r="C39" s="312"/>
      <c r="D39" s="312"/>
      <c r="E39" s="312"/>
      <c r="F39" s="312"/>
      <c r="G39" s="312"/>
      <c r="H39" s="312"/>
      <c r="I39" s="313"/>
      <c r="J39" s="314" t="s">
        <v>10</v>
      </c>
      <c r="K39" s="307" t="s">
        <v>2</v>
      </c>
      <c r="L39" s="307" t="s">
        <v>3</v>
      </c>
      <c r="M39" s="316" t="s">
        <v>4</v>
      </c>
      <c r="N39" s="307" t="s">
        <v>5</v>
      </c>
      <c r="O39" s="317" t="s">
        <v>6</v>
      </c>
      <c r="P39" s="317" t="s">
        <v>7</v>
      </c>
      <c r="Q39" s="307" t="s">
        <v>8</v>
      </c>
    </row>
    <row r="40" spans="1:18" ht="15.75" customHeight="1" x14ac:dyDescent="0.25">
      <c r="A40" s="308"/>
      <c r="B40" s="79" t="s">
        <v>98</v>
      </c>
      <c r="C40" s="79" t="s">
        <v>99</v>
      </c>
      <c r="D40" s="79" t="s">
        <v>100</v>
      </c>
      <c r="E40" s="79" t="s">
        <v>101</v>
      </c>
      <c r="F40" s="79" t="s">
        <v>102</v>
      </c>
      <c r="G40" s="79" t="s">
        <v>103</v>
      </c>
      <c r="H40" s="79" t="s">
        <v>104</v>
      </c>
      <c r="I40" s="79" t="s">
        <v>105</v>
      </c>
      <c r="J40" s="315"/>
      <c r="K40" s="308"/>
      <c r="L40" s="308"/>
      <c r="M40" s="308"/>
      <c r="N40" s="308"/>
      <c r="O40" s="308"/>
      <c r="P40" s="308"/>
      <c r="Q40" s="308"/>
    </row>
    <row r="41" spans="1:18" ht="15.75" customHeight="1" x14ac:dyDescent="0.25">
      <c r="A41" s="79">
        <v>1502</v>
      </c>
      <c r="B41" s="80">
        <v>17</v>
      </c>
      <c r="C41" s="80"/>
      <c r="D41" s="80"/>
      <c r="E41" s="80"/>
      <c r="F41" s="80"/>
      <c r="G41" s="80"/>
      <c r="H41" s="80"/>
      <c r="I41" s="80"/>
      <c r="J41" s="116"/>
      <c r="K41" s="232"/>
      <c r="L41" s="233"/>
      <c r="M41" s="234"/>
      <c r="N41" s="242"/>
      <c r="O41" s="283">
        <f>B41</f>
        <v>17</v>
      </c>
      <c r="P41" s="243"/>
      <c r="Q41" s="242"/>
    </row>
    <row r="42" spans="1:18" ht="15.75" customHeight="1" x14ac:dyDescent="0.25">
      <c r="A42" s="79">
        <v>1601</v>
      </c>
      <c r="B42" s="80"/>
      <c r="C42" s="80">
        <v>15</v>
      </c>
      <c r="D42" s="80"/>
      <c r="E42" s="80"/>
      <c r="F42" s="80"/>
      <c r="G42" s="80"/>
      <c r="H42" s="80"/>
      <c r="I42" s="80"/>
      <c r="J42" s="116"/>
      <c r="K42" s="235"/>
      <c r="L42" s="134"/>
      <c r="M42" s="236"/>
      <c r="N42" s="90">
        <f>IF(C42=0,"",C42/B41)</f>
        <v>0.88235294117647056</v>
      </c>
      <c r="O42" s="284">
        <v>15</v>
      </c>
      <c r="P42" s="241">
        <f t="shared" ref="P42:P48" si="2">IF(O42=0,"",O42/O41)</f>
        <v>0.88235294117647056</v>
      </c>
      <c r="Q42" s="241">
        <f t="shared" ref="Q42:Q48" si="3">IF(O42=0,"",100%-P42)</f>
        <v>0.11764705882352944</v>
      </c>
    </row>
    <row r="43" spans="1:18" ht="15.75" customHeight="1" x14ac:dyDescent="0.25">
      <c r="A43" s="79">
        <v>1602</v>
      </c>
      <c r="B43" s="80"/>
      <c r="C43" s="80"/>
      <c r="D43" s="80">
        <v>14</v>
      </c>
      <c r="E43" s="80"/>
      <c r="F43" s="80"/>
      <c r="G43" s="80"/>
      <c r="H43" s="80"/>
      <c r="I43" s="80"/>
      <c r="J43" s="116"/>
      <c r="K43" s="235"/>
      <c r="L43" s="134"/>
      <c r="M43" s="236"/>
      <c r="N43" s="90">
        <f>IF(D43=0,"",D43/C42)</f>
        <v>0.93333333333333335</v>
      </c>
      <c r="O43" s="284">
        <v>14</v>
      </c>
      <c r="P43" s="241">
        <f t="shared" si="2"/>
        <v>0.93333333333333335</v>
      </c>
      <c r="Q43" s="241">
        <f t="shared" si="3"/>
        <v>6.6666666666666652E-2</v>
      </c>
      <c r="R43" s="93">
        <f>O43/O41</f>
        <v>0.82352941176470584</v>
      </c>
    </row>
    <row r="44" spans="1:18" ht="15.75" customHeight="1" x14ac:dyDescent="0.25">
      <c r="A44" s="79">
        <v>1701</v>
      </c>
      <c r="B44" s="80"/>
      <c r="C44" s="80"/>
      <c r="D44" s="80"/>
      <c r="E44" s="80">
        <v>14</v>
      </c>
      <c r="F44" s="80"/>
      <c r="G44" s="80"/>
      <c r="H44" s="80"/>
      <c r="I44" s="80"/>
      <c r="J44" s="116"/>
      <c r="K44" s="235"/>
      <c r="L44" s="134"/>
      <c r="M44" s="236"/>
      <c r="N44" s="90">
        <f>IF(E44=0,"",E44/D43)</f>
        <v>1</v>
      </c>
      <c r="O44" s="284">
        <v>14</v>
      </c>
      <c r="P44" s="241">
        <f t="shared" si="2"/>
        <v>1</v>
      </c>
      <c r="Q44" s="241">
        <f t="shared" si="3"/>
        <v>0</v>
      </c>
    </row>
    <row r="45" spans="1:18" ht="15.75" customHeight="1" x14ac:dyDescent="0.25">
      <c r="A45" s="79">
        <v>1702</v>
      </c>
      <c r="B45" s="80"/>
      <c r="C45" s="80"/>
      <c r="D45" s="80"/>
      <c r="E45" s="80"/>
      <c r="F45" s="80">
        <v>13</v>
      </c>
      <c r="G45" s="80"/>
      <c r="H45" s="80"/>
      <c r="I45" s="80"/>
      <c r="J45" s="116"/>
      <c r="K45" s="235"/>
      <c r="L45" s="134"/>
      <c r="M45" s="236"/>
      <c r="N45" s="90">
        <f>IF(F45=0,"",F45/E44)</f>
        <v>0.9285714285714286</v>
      </c>
      <c r="O45" s="284">
        <v>13</v>
      </c>
      <c r="P45" s="241">
        <f t="shared" si="2"/>
        <v>0.9285714285714286</v>
      </c>
      <c r="Q45" s="241">
        <f t="shared" si="3"/>
        <v>7.1428571428571397E-2</v>
      </c>
    </row>
    <row r="46" spans="1:18" ht="15.75" customHeight="1" x14ac:dyDescent="0.25">
      <c r="A46" s="79">
        <v>1801</v>
      </c>
      <c r="B46" s="80"/>
      <c r="C46" s="80"/>
      <c r="D46" s="80"/>
      <c r="E46" s="80"/>
      <c r="F46" s="80"/>
      <c r="G46" s="80">
        <v>11</v>
      </c>
      <c r="H46" s="80"/>
      <c r="I46" s="80"/>
      <c r="J46" s="116"/>
      <c r="K46" s="235"/>
      <c r="L46" s="134"/>
      <c r="M46" s="236"/>
      <c r="N46" s="90">
        <f>IF(G46=0,"",G46/F45)</f>
        <v>0.84615384615384615</v>
      </c>
      <c r="O46" s="284">
        <v>11</v>
      </c>
      <c r="P46" s="241">
        <f t="shared" si="2"/>
        <v>0.84615384615384615</v>
      </c>
      <c r="Q46" s="241">
        <f t="shared" si="3"/>
        <v>0.15384615384615385</v>
      </c>
    </row>
    <row r="47" spans="1:18" ht="15.75" customHeight="1" x14ac:dyDescent="0.25">
      <c r="A47" s="79">
        <v>1802</v>
      </c>
      <c r="B47" s="80"/>
      <c r="C47" s="80"/>
      <c r="D47" s="80"/>
      <c r="E47" s="80"/>
      <c r="F47" s="80"/>
      <c r="G47" s="80"/>
      <c r="H47" s="80">
        <v>9</v>
      </c>
      <c r="I47" s="80"/>
      <c r="J47" s="116"/>
      <c r="K47" s="235"/>
      <c r="L47" s="134"/>
      <c r="M47" s="236"/>
      <c r="N47" s="90">
        <f>IF(H47=0,"",H47/G46)</f>
        <v>0.81818181818181823</v>
      </c>
      <c r="O47" s="284">
        <v>11</v>
      </c>
      <c r="P47" s="241">
        <f t="shared" si="2"/>
        <v>1</v>
      </c>
      <c r="Q47" s="241">
        <f t="shared" si="3"/>
        <v>0</v>
      </c>
    </row>
    <row r="48" spans="1:18" ht="15.75" customHeight="1" x14ac:dyDescent="0.25">
      <c r="A48" s="79">
        <v>1901</v>
      </c>
      <c r="B48" s="80"/>
      <c r="C48" s="80"/>
      <c r="D48" s="80"/>
      <c r="E48" s="80"/>
      <c r="F48" s="80"/>
      <c r="G48" s="80"/>
      <c r="H48" s="80"/>
      <c r="I48" s="80">
        <v>9</v>
      </c>
      <c r="J48" s="116">
        <v>8</v>
      </c>
      <c r="K48" s="235"/>
      <c r="L48" s="134"/>
      <c r="M48" s="236"/>
      <c r="N48" s="90">
        <f>IF(I48=0,"",I48/H47)</f>
        <v>1</v>
      </c>
      <c r="O48" s="284">
        <v>11</v>
      </c>
      <c r="P48" s="241">
        <f t="shared" si="2"/>
        <v>1</v>
      </c>
      <c r="Q48" s="241">
        <f t="shared" si="3"/>
        <v>0</v>
      </c>
    </row>
    <row r="49" spans="1:18" ht="15.75" customHeight="1" x14ac:dyDescent="0.25">
      <c r="A49" s="79">
        <v>1902</v>
      </c>
      <c r="B49" s="80"/>
      <c r="C49" s="80"/>
      <c r="D49" s="80"/>
      <c r="E49" s="80"/>
      <c r="F49" s="80"/>
      <c r="G49" s="80"/>
      <c r="H49" s="80"/>
      <c r="I49" s="80">
        <v>2</v>
      </c>
      <c r="J49" s="116">
        <v>1</v>
      </c>
      <c r="K49" s="235"/>
      <c r="L49" s="134"/>
      <c r="M49" s="134"/>
      <c r="N49" s="246"/>
      <c r="O49" s="284">
        <v>3</v>
      </c>
      <c r="P49" s="247"/>
      <c r="Q49" s="246"/>
    </row>
    <row r="50" spans="1:18" ht="15.75" customHeight="1" x14ac:dyDescent="0.25">
      <c r="A50" s="79">
        <v>2001</v>
      </c>
      <c r="B50" s="80"/>
      <c r="C50" s="80"/>
      <c r="D50" s="80"/>
      <c r="E50" s="80"/>
      <c r="F50" s="80"/>
      <c r="G50" s="80"/>
      <c r="H50" s="80"/>
      <c r="I50" s="80">
        <v>2</v>
      </c>
      <c r="J50" s="116">
        <v>1</v>
      </c>
      <c r="K50" s="235"/>
      <c r="L50" s="134"/>
      <c r="M50" s="134"/>
      <c r="N50" s="246"/>
      <c r="O50" s="284">
        <v>2</v>
      </c>
      <c r="P50" s="247"/>
      <c r="Q50" s="246"/>
    </row>
    <row r="51" spans="1:18" ht="15.75" customHeight="1" x14ac:dyDescent="0.25">
      <c r="A51" s="79">
        <v>2002</v>
      </c>
      <c r="B51" s="80"/>
      <c r="C51" s="80"/>
      <c r="D51" s="80"/>
      <c r="E51" s="80"/>
      <c r="F51" s="80"/>
      <c r="G51" s="80"/>
      <c r="H51" s="80"/>
      <c r="I51" s="80">
        <v>1</v>
      </c>
      <c r="J51" s="116">
        <v>1</v>
      </c>
      <c r="K51" s="235"/>
      <c r="L51" s="134"/>
      <c r="M51" s="134"/>
      <c r="N51" s="246"/>
      <c r="O51" s="285">
        <v>1</v>
      </c>
      <c r="P51" s="247"/>
      <c r="Q51" s="246"/>
    </row>
    <row r="52" spans="1:18" ht="15.75" customHeight="1" x14ac:dyDescent="0.25">
      <c r="A52" s="79">
        <v>2101</v>
      </c>
      <c r="B52" s="80"/>
      <c r="C52" s="80"/>
      <c r="D52" s="80"/>
      <c r="E52" s="80"/>
      <c r="F52" s="80"/>
      <c r="G52" s="80"/>
      <c r="H52" s="80"/>
      <c r="I52" s="80"/>
      <c r="J52" s="116"/>
      <c r="K52" s="235"/>
      <c r="L52" s="134"/>
      <c r="M52" s="134"/>
      <c r="N52" s="246"/>
      <c r="O52" s="285"/>
      <c r="P52" s="247"/>
      <c r="Q52" s="246"/>
    </row>
    <row r="53" spans="1:18" ht="15.75" customHeight="1" x14ac:dyDescent="0.25">
      <c r="A53" s="79">
        <v>2102</v>
      </c>
      <c r="B53" s="80"/>
      <c r="C53" s="80"/>
      <c r="D53" s="80"/>
      <c r="E53" s="80"/>
      <c r="F53" s="80"/>
      <c r="G53" s="80"/>
      <c r="H53" s="80"/>
      <c r="I53" s="80"/>
      <c r="J53" s="116"/>
      <c r="K53" s="235"/>
      <c r="L53" s="134"/>
      <c r="M53" s="237"/>
      <c r="N53" s="246"/>
      <c r="O53" s="285"/>
      <c r="P53" s="247"/>
      <c r="Q53" s="246"/>
    </row>
    <row r="54" spans="1:18" ht="15.75" customHeight="1" x14ac:dyDescent="0.25">
      <c r="A54" s="79">
        <v>2201</v>
      </c>
      <c r="B54" s="80"/>
      <c r="C54" s="80"/>
      <c r="D54" s="80"/>
      <c r="E54" s="80"/>
      <c r="F54" s="80"/>
      <c r="G54" s="80"/>
      <c r="H54" s="80"/>
      <c r="I54" s="80"/>
      <c r="J54" s="116"/>
      <c r="K54" s="235"/>
      <c r="L54" s="134"/>
      <c r="M54" s="237"/>
      <c r="N54" s="134"/>
      <c r="O54" s="237"/>
      <c r="P54" s="256"/>
      <c r="Q54" s="246"/>
    </row>
    <row r="55" spans="1:18" ht="15.75" customHeight="1" x14ac:dyDescent="0.25">
      <c r="A55" s="79">
        <v>2202</v>
      </c>
      <c r="B55" s="80"/>
      <c r="C55" s="80"/>
      <c r="D55" s="80"/>
      <c r="E55" s="80"/>
      <c r="F55" s="80"/>
      <c r="G55" s="80"/>
      <c r="H55" s="80"/>
      <c r="I55" s="80"/>
      <c r="J55" s="116"/>
      <c r="K55" s="235"/>
      <c r="L55" s="134"/>
      <c r="M55" s="237"/>
      <c r="N55" s="228" t="s">
        <v>80</v>
      </c>
      <c r="O55" s="102">
        <v>8</v>
      </c>
      <c r="P55" s="103">
        <f>IF(SUM(J47:J54)=0,"",SUM(J47:J54))</f>
        <v>11</v>
      </c>
      <c r="Q55" s="230" t="s">
        <v>10</v>
      </c>
    </row>
    <row r="56" spans="1:18" ht="15.75" customHeight="1" x14ac:dyDescent="0.25">
      <c r="A56" s="79">
        <v>2301</v>
      </c>
      <c r="B56" s="80"/>
      <c r="C56" s="80"/>
      <c r="D56" s="80"/>
      <c r="E56" s="80"/>
      <c r="F56" s="80"/>
      <c r="G56" s="80"/>
      <c r="H56" s="80"/>
      <c r="I56" s="80"/>
      <c r="J56" s="116"/>
      <c r="K56" s="235"/>
      <c r="L56" s="134"/>
      <c r="M56" s="237"/>
      <c r="N56" s="229" t="s">
        <v>81</v>
      </c>
      <c r="O56" s="104">
        <f>IF(O55/B41=0,"",O55/B41)</f>
        <v>0.47058823529411764</v>
      </c>
      <c r="P56" s="105">
        <f>IF(O55/P55=0,"",O55/P55)</f>
        <v>0.72727272727272729</v>
      </c>
      <c r="Q56" s="231" t="s">
        <v>82</v>
      </c>
    </row>
    <row r="57" spans="1:18" ht="15.75" customHeight="1" x14ac:dyDescent="0.25">
      <c r="A57" s="79">
        <v>2302</v>
      </c>
      <c r="B57" s="80"/>
      <c r="C57" s="80"/>
      <c r="D57" s="80"/>
      <c r="E57" s="80"/>
      <c r="F57" s="80"/>
      <c r="G57" s="80"/>
      <c r="H57" s="80"/>
      <c r="I57" s="80"/>
      <c r="J57" s="116"/>
      <c r="K57" s="238"/>
      <c r="L57" s="239"/>
      <c r="M57" s="240"/>
      <c r="N57" s="109"/>
      <c r="O57" s="110"/>
      <c r="P57" s="110"/>
      <c r="Q57" s="111"/>
    </row>
    <row r="58" spans="1:18" ht="18" customHeight="1" x14ac:dyDescent="0.25">
      <c r="A58" s="33"/>
      <c r="B58" s="327" t="s">
        <v>108</v>
      </c>
      <c r="C58" s="327"/>
      <c r="D58" s="327"/>
      <c r="E58" s="327"/>
      <c r="F58" s="327"/>
      <c r="G58" s="327"/>
      <c r="H58" s="327"/>
      <c r="I58" s="327"/>
      <c r="J58" s="112">
        <f>SUM(J48:J54)</f>
        <v>11</v>
      </c>
      <c r="K58" s="113">
        <f>J48/B41</f>
        <v>0.47058823529411764</v>
      </c>
      <c r="L58" s="113">
        <f>IF(J58=0,"",J58/B41)</f>
        <v>0.6470588235294118</v>
      </c>
      <c r="M58" s="113">
        <f>IF(J50=0,"",L58-K58)</f>
        <v>0.17647058823529416</v>
      </c>
      <c r="N58" s="5"/>
      <c r="O58" s="25"/>
      <c r="P58" s="24"/>
      <c r="Q58" s="5"/>
    </row>
    <row r="59" spans="1:18" ht="12.75" customHeight="1" x14ac:dyDescent="0.2"/>
    <row r="60" spans="1:18" ht="12.75" customHeight="1" x14ac:dyDescent="0.2"/>
    <row r="61" spans="1:18" s="200" customFormat="1" ht="26.25" customHeight="1" x14ac:dyDescent="0.4">
      <c r="A61" s="224"/>
      <c r="B61" s="318" t="s">
        <v>96</v>
      </c>
      <c r="C61" s="318"/>
      <c r="D61" s="318"/>
      <c r="E61" s="318"/>
      <c r="F61" s="318"/>
      <c r="G61" s="318"/>
      <c r="H61" s="318"/>
      <c r="I61" s="318"/>
      <c r="J61" s="201" t="s">
        <v>92</v>
      </c>
      <c r="K61" s="25"/>
      <c r="L61" s="5"/>
      <c r="M61" s="5"/>
      <c r="N61" s="25"/>
      <c r="O61" s="5"/>
      <c r="P61" s="25"/>
      <c r="Q61" s="25"/>
      <c r="R61" s="25"/>
    </row>
    <row r="62" spans="1:18" ht="20.25" customHeight="1" x14ac:dyDescent="0.2">
      <c r="A62" s="330" t="s">
        <v>9</v>
      </c>
      <c r="B62" s="311" t="s">
        <v>97</v>
      </c>
      <c r="C62" s="312"/>
      <c r="D62" s="312"/>
      <c r="E62" s="312"/>
      <c r="F62" s="312"/>
      <c r="G62" s="312"/>
      <c r="H62" s="312"/>
      <c r="I62" s="313"/>
      <c r="J62" s="314" t="s">
        <v>10</v>
      </c>
      <c r="K62" s="307" t="s">
        <v>2</v>
      </c>
      <c r="L62" s="307" t="s">
        <v>3</v>
      </c>
      <c r="M62" s="316" t="s">
        <v>4</v>
      </c>
      <c r="N62" s="307" t="s">
        <v>5</v>
      </c>
      <c r="O62" s="317" t="s">
        <v>6</v>
      </c>
      <c r="P62" s="317" t="s">
        <v>7</v>
      </c>
      <c r="Q62" s="307" t="s">
        <v>8</v>
      </c>
    </row>
    <row r="63" spans="1:18" ht="15.75" customHeight="1" x14ac:dyDescent="0.25">
      <c r="A63" s="308"/>
      <c r="B63" s="79" t="s">
        <v>98</v>
      </c>
      <c r="C63" s="79" t="s">
        <v>99</v>
      </c>
      <c r="D63" s="79" t="s">
        <v>100</v>
      </c>
      <c r="E63" s="79" t="s">
        <v>101</v>
      </c>
      <c r="F63" s="79" t="s">
        <v>102</v>
      </c>
      <c r="G63" s="79" t="s">
        <v>103</v>
      </c>
      <c r="H63" s="79" t="s">
        <v>104</v>
      </c>
      <c r="I63" s="79" t="s">
        <v>105</v>
      </c>
      <c r="J63" s="315"/>
      <c r="K63" s="308"/>
      <c r="L63" s="308"/>
      <c r="M63" s="308"/>
      <c r="N63" s="308"/>
      <c r="O63" s="308"/>
      <c r="P63" s="308"/>
      <c r="Q63" s="308"/>
    </row>
    <row r="64" spans="1:18" ht="15.75" customHeight="1" x14ac:dyDescent="0.25">
      <c r="A64" s="79">
        <v>1601</v>
      </c>
      <c r="B64" s="80">
        <v>15</v>
      </c>
      <c r="C64" s="80"/>
      <c r="D64" s="80"/>
      <c r="E64" s="80"/>
      <c r="F64" s="80"/>
      <c r="G64" s="80"/>
      <c r="H64" s="80"/>
      <c r="I64" s="80"/>
      <c r="J64" s="116"/>
      <c r="K64" s="232"/>
      <c r="L64" s="233"/>
      <c r="M64" s="234"/>
      <c r="N64" s="242"/>
      <c r="O64" s="283">
        <f>B64</f>
        <v>15</v>
      </c>
      <c r="P64" s="243"/>
      <c r="Q64" s="242"/>
    </row>
    <row r="65" spans="1:18" ht="15.75" customHeight="1" x14ac:dyDescent="0.25">
      <c r="A65" s="79">
        <v>1602</v>
      </c>
      <c r="B65" s="80"/>
      <c r="C65" s="80">
        <v>13</v>
      </c>
      <c r="D65" s="80"/>
      <c r="E65" s="80"/>
      <c r="F65" s="80"/>
      <c r="G65" s="80"/>
      <c r="H65" s="80"/>
      <c r="I65" s="80"/>
      <c r="J65" s="116"/>
      <c r="K65" s="235"/>
      <c r="L65" s="134"/>
      <c r="M65" s="236"/>
      <c r="N65" s="90">
        <f>IF(C65=0,"",C65/B64)</f>
        <v>0.8666666666666667</v>
      </c>
      <c r="O65" s="284">
        <v>13</v>
      </c>
      <c r="P65" s="241">
        <f t="shared" ref="P65:P71" si="4">IF(O65=0,"",O65/O64)</f>
        <v>0.8666666666666667</v>
      </c>
      <c r="Q65" s="241">
        <f t="shared" ref="Q65:Q71" si="5">IF(O65=0,"",100%-P65)</f>
        <v>0.1333333333333333</v>
      </c>
    </row>
    <row r="66" spans="1:18" ht="15.75" customHeight="1" x14ac:dyDescent="0.25">
      <c r="A66" s="79">
        <v>1701</v>
      </c>
      <c r="B66" s="80"/>
      <c r="C66" s="80"/>
      <c r="D66" s="80">
        <v>13</v>
      </c>
      <c r="E66" s="80"/>
      <c r="F66" s="80"/>
      <c r="G66" s="80"/>
      <c r="H66" s="80"/>
      <c r="I66" s="80"/>
      <c r="J66" s="116"/>
      <c r="K66" s="235"/>
      <c r="L66" s="134"/>
      <c r="M66" s="236"/>
      <c r="N66" s="90">
        <f>IF(D66=0,"",D66/C65)</f>
        <v>1</v>
      </c>
      <c r="O66" s="284">
        <v>13</v>
      </c>
      <c r="P66" s="241">
        <f t="shared" si="4"/>
        <v>1</v>
      </c>
      <c r="Q66" s="241">
        <f t="shared" si="5"/>
        <v>0</v>
      </c>
      <c r="R66" s="93">
        <f>O66/O64</f>
        <v>0.8666666666666667</v>
      </c>
    </row>
    <row r="67" spans="1:18" ht="15.75" customHeight="1" x14ac:dyDescent="0.25">
      <c r="A67" s="79">
        <v>1702</v>
      </c>
      <c r="B67" s="80"/>
      <c r="C67" s="80"/>
      <c r="D67" s="80"/>
      <c r="E67" s="80">
        <v>13</v>
      </c>
      <c r="F67" s="80"/>
      <c r="G67" s="80"/>
      <c r="H67" s="80"/>
      <c r="I67" s="80"/>
      <c r="J67" s="116"/>
      <c r="K67" s="235"/>
      <c r="L67" s="134"/>
      <c r="M67" s="236"/>
      <c r="N67" s="90">
        <f>IF(E67=0,"",E67/D66)</f>
        <v>1</v>
      </c>
      <c r="O67" s="284">
        <v>13</v>
      </c>
      <c r="P67" s="241">
        <f t="shared" si="4"/>
        <v>1</v>
      </c>
      <c r="Q67" s="241">
        <f t="shared" si="5"/>
        <v>0</v>
      </c>
    </row>
    <row r="68" spans="1:18" ht="15.75" customHeight="1" x14ac:dyDescent="0.25">
      <c r="A68" s="79">
        <v>1801</v>
      </c>
      <c r="B68" s="80"/>
      <c r="C68" s="80"/>
      <c r="D68" s="80"/>
      <c r="E68" s="80"/>
      <c r="F68" s="80">
        <v>12</v>
      </c>
      <c r="G68" s="80"/>
      <c r="H68" s="80"/>
      <c r="I68" s="80"/>
      <c r="J68" s="116"/>
      <c r="K68" s="235"/>
      <c r="L68" s="134"/>
      <c r="M68" s="236"/>
      <c r="N68" s="90">
        <f>IF(F68=0,"",F68/E67)</f>
        <v>0.92307692307692313</v>
      </c>
      <c r="O68" s="284">
        <v>13</v>
      </c>
      <c r="P68" s="241">
        <f t="shared" si="4"/>
        <v>1</v>
      </c>
      <c r="Q68" s="241">
        <f t="shared" si="5"/>
        <v>0</v>
      </c>
    </row>
    <row r="69" spans="1:18" ht="15.75" customHeight="1" x14ac:dyDescent="0.25">
      <c r="A69" s="79">
        <v>1802</v>
      </c>
      <c r="B69" s="80"/>
      <c r="C69" s="80"/>
      <c r="D69" s="80"/>
      <c r="E69" s="80"/>
      <c r="F69" s="80"/>
      <c r="G69" s="80">
        <v>12</v>
      </c>
      <c r="H69" s="80"/>
      <c r="I69" s="80"/>
      <c r="J69" s="116"/>
      <c r="K69" s="235"/>
      <c r="L69" s="134"/>
      <c r="M69" s="236"/>
      <c r="N69" s="90">
        <f>IF(G69=0,"",G69/F68)</f>
        <v>1</v>
      </c>
      <c r="O69" s="284">
        <v>12</v>
      </c>
      <c r="P69" s="241">
        <f t="shared" si="4"/>
        <v>0.92307692307692313</v>
      </c>
      <c r="Q69" s="241">
        <f t="shared" si="5"/>
        <v>7.6923076923076872E-2</v>
      </c>
    </row>
    <row r="70" spans="1:18" ht="15.75" customHeight="1" x14ac:dyDescent="0.25">
      <c r="A70" s="79">
        <v>1901</v>
      </c>
      <c r="B70" s="80"/>
      <c r="C70" s="80"/>
      <c r="D70" s="80"/>
      <c r="E70" s="80"/>
      <c r="F70" s="80"/>
      <c r="G70" s="80"/>
      <c r="H70" s="80">
        <v>11</v>
      </c>
      <c r="I70" s="80"/>
      <c r="J70" s="116"/>
      <c r="K70" s="235"/>
      <c r="L70" s="134"/>
      <c r="M70" s="236"/>
      <c r="N70" s="90">
        <f>IF(H70=0,"",H70/G69)</f>
        <v>0.91666666666666663</v>
      </c>
      <c r="O70" s="284">
        <v>12</v>
      </c>
      <c r="P70" s="241">
        <f t="shared" si="4"/>
        <v>1</v>
      </c>
      <c r="Q70" s="241">
        <f t="shared" si="5"/>
        <v>0</v>
      </c>
    </row>
    <row r="71" spans="1:18" ht="15.75" customHeight="1" x14ac:dyDescent="0.25">
      <c r="A71" s="79">
        <v>1902</v>
      </c>
      <c r="B71" s="80"/>
      <c r="C71" s="80"/>
      <c r="D71" s="80"/>
      <c r="E71" s="80"/>
      <c r="F71" s="80"/>
      <c r="G71" s="80"/>
      <c r="H71" s="80"/>
      <c r="I71" s="80">
        <v>11</v>
      </c>
      <c r="J71" s="116">
        <v>11</v>
      </c>
      <c r="K71" s="235"/>
      <c r="L71" s="134"/>
      <c r="M71" s="236"/>
      <c r="N71" s="90">
        <f>IF(I71=0,"",I71/H70)</f>
        <v>1</v>
      </c>
      <c r="O71" s="284">
        <v>12</v>
      </c>
      <c r="P71" s="241">
        <f t="shared" si="4"/>
        <v>1</v>
      </c>
      <c r="Q71" s="241">
        <f t="shared" si="5"/>
        <v>0</v>
      </c>
    </row>
    <row r="72" spans="1:18" ht="15.75" customHeight="1" x14ac:dyDescent="0.25">
      <c r="A72" s="79">
        <v>2001</v>
      </c>
      <c r="B72" s="80"/>
      <c r="C72" s="80"/>
      <c r="D72" s="80"/>
      <c r="E72" s="80"/>
      <c r="F72" s="80"/>
      <c r="G72" s="80"/>
      <c r="H72" s="80"/>
      <c r="I72" s="80"/>
      <c r="J72" s="116"/>
      <c r="K72" s="235"/>
      <c r="L72" s="134"/>
      <c r="M72" s="134"/>
      <c r="N72" s="246"/>
      <c r="O72" s="284"/>
      <c r="P72" s="247"/>
      <c r="Q72" s="246"/>
    </row>
    <row r="73" spans="1:18" ht="15.75" customHeight="1" x14ac:dyDescent="0.25">
      <c r="A73" s="79">
        <v>2002</v>
      </c>
      <c r="B73" s="80"/>
      <c r="C73" s="80"/>
      <c r="D73" s="80"/>
      <c r="E73" s="80"/>
      <c r="F73" s="80"/>
      <c r="G73" s="80"/>
      <c r="H73" s="80"/>
      <c r="I73" s="80"/>
      <c r="J73" s="116"/>
      <c r="K73" s="235"/>
      <c r="L73" s="134"/>
      <c r="M73" s="134"/>
      <c r="N73" s="246"/>
      <c r="O73" s="284"/>
      <c r="P73" s="247"/>
      <c r="Q73" s="246"/>
    </row>
    <row r="74" spans="1:18" ht="15.75" customHeight="1" x14ac:dyDescent="0.25">
      <c r="A74" s="79">
        <v>2101</v>
      </c>
      <c r="B74" s="80"/>
      <c r="C74" s="80"/>
      <c r="D74" s="80"/>
      <c r="E74" s="80"/>
      <c r="F74" s="80"/>
      <c r="G74" s="80"/>
      <c r="H74" s="80"/>
      <c r="I74" s="80"/>
      <c r="J74" s="116"/>
      <c r="K74" s="235"/>
      <c r="L74" s="134"/>
      <c r="M74" s="134"/>
      <c r="N74" s="246"/>
      <c r="O74" s="285"/>
      <c r="P74" s="247"/>
      <c r="Q74" s="246"/>
    </row>
    <row r="75" spans="1:18" ht="15.75" customHeight="1" x14ac:dyDescent="0.25">
      <c r="A75" s="79">
        <v>2102</v>
      </c>
      <c r="B75" s="80"/>
      <c r="C75" s="80"/>
      <c r="D75" s="80"/>
      <c r="E75" s="80"/>
      <c r="F75" s="80"/>
      <c r="G75" s="80"/>
      <c r="H75" s="80"/>
      <c r="I75" s="80"/>
      <c r="J75" s="116"/>
      <c r="K75" s="235"/>
      <c r="L75" s="134"/>
      <c r="M75" s="134"/>
      <c r="N75" s="246"/>
      <c r="O75" s="285"/>
      <c r="P75" s="247"/>
      <c r="Q75" s="246"/>
    </row>
    <row r="76" spans="1:18" ht="15.75" customHeight="1" x14ac:dyDescent="0.25">
      <c r="A76" s="79">
        <v>2201</v>
      </c>
      <c r="B76" s="80"/>
      <c r="C76" s="80"/>
      <c r="D76" s="80"/>
      <c r="E76" s="80"/>
      <c r="F76" s="80"/>
      <c r="G76" s="80"/>
      <c r="H76" s="80"/>
      <c r="I76" s="80"/>
      <c r="J76" s="116"/>
      <c r="K76" s="235"/>
      <c r="L76" s="134"/>
      <c r="M76" s="237"/>
      <c r="N76" s="246"/>
      <c r="O76" s="285"/>
      <c r="P76" s="247"/>
      <c r="Q76" s="246"/>
    </row>
    <row r="77" spans="1:18" ht="15.75" customHeight="1" x14ac:dyDescent="0.25">
      <c r="A77" s="79">
        <v>2202</v>
      </c>
      <c r="B77" s="80"/>
      <c r="C77" s="80"/>
      <c r="D77" s="80"/>
      <c r="E77" s="80"/>
      <c r="F77" s="80"/>
      <c r="G77" s="80"/>
      <c r="H77" s="80"/>
      <c r="I77" s="80"/>
      <c r="J77" s="116"/>
      <c r="K77" s="235"/>
      <c r="L77" s="134"/>
      <c r="M77" s="237"/>
      <c r="N77" s="134"/>
      <c r="O77" s="237"/>
      <c r="P77" s="256"/>
      <c r="Q77" s="246"/>
    </row>
    <row r="78" spans="1:18" ht="15.75" customHeight="1" x14ac:dyDescent="0.25">
      <c r="A78" s="79">
        <v>2301</v>
      </c>
      <c r="B78" s="80"/>
      <c r="C78" s="80"/>
      <c r="D78" s="80"/>
      <c r="E78" s="80"/>
      <c r="F78" s="80"/>
      <c r="G78" s="80"/>
      <c r="H78" s="80"/>
      <c r="I78" s="80"/>
      <c r="J78" s="116"/>
      <c r="K78" s="235"/>
      <c r="L78" s="134"/>
      <c r="M78" s="237"/>
      <c r="N78" s="228" t="s">
        <v>80</v>
      </c>
      <c r="O78" s="102">
        <v>9</v>
      </c>
      <c r="P78" s="103">
        <f>IF(SUM(J70:J77)=0,"",SUM(J70:J77))</f>
        <v>11</v>
      </c>
      <c r="Q78" s="230" t="s">
        <v>10</v>
      </c>
    </row>
    <row r="79" spans="1:18" ht="15.75" customHeight="1" x14ac:dyDescent="0.25">
      <c r="A79" s="79">
        <v>2302</v>
      </c>
      <c r="B79" s="80"/>
      <c r="C79" s="80"/>
      <c r="D79" s="80"/>
      <c r="E79" s="80"/>
      <c r="F79" s="80"/>
      <c r="G79" s="80"/>
      <c r="H79" s="80"/>
      <c r="I79" s="80"/>
      <c r="J79" s="116"/>
      <c r="K79" s="235"/>
      <c r="L79" s="134"/>
      <c r="M79" s="237"/>
      <c r="N79" s="229" t="s">
        <v>81</v>
      </c>
      <c r="O79" s="104">
        <f>IF(O78/B64=0,"",O78/B64)</f>
        <v>0.6</v>
      </c>
      <c r="P79" s="105">
        <f>IF(O78/P78=0,"",O78/P78)</f>
        <v>0.81818181818181823</v>
      </c>
      <c r="Q79" s="231" t="s">
        <v>82</v>
      </c>
    </row>
    <row r="80" spans="1:18" ht="15.75" customHeight="1" x14ac:dyDescent="0.25">
      <c r="A80" s="79">
        <v>2401</v>
      </c>
      <c r="B80" s="80"/>
      <c r="C80" s="80"/>
      <c r="D80" s="80"/>
      <c r="E80" s="80"/>
      <c r="F80" s="80"/>
      <c r="G80" s="80"/>
      <c r="H80" s="80"/>
      <c r="I80" s="80"/>
      <c r="J80" s="116"/>
      <c r="K80" s="238"/>
      <c r="L80" s="239"/>
      <c r="M80" s="240"/>
      <c r="N80" s="109"/>
      <c r="O80" s="110"/>
      <c r="P80" s="110"/>
      <c r="Q80" s="111"/>
    </row>
    <row r="81" spans="1:19" ht="18" customHeight="1" x14ac:dyDescent="0.25">
      <c r="A81" s="33"/>
      <c r="B81" s="327" t="s">
        <v>108</v>
      </c>
      <c r="C81" s="327"/>
      <c r="D81" s="327"/>
      <c r="E81" s="327"/>
      <c r="F81" s="327"/>
      <c r="G81" s="327"/>
      <c r="H81" s="327"/>
      <c r="I81" s="327"/>
      <c r="J81" s="112">
        <f>SUM(J71:J77)</f>
        <v>11</v>
      </c>
      <c r="K81" s="113">
        <f>J71/B64</f>
        <v>0.73333333333333328</v>
      </c>
      <c r="L81" s="113">
        <f>IF(J81=0,"",J81/B64)</f>
        <v>0.73333333333333328</v>
      </c>
      <c r="M81" s="113">
        <f>L81-K81</f>
        <v>0</v>
      </c>
      <c r="N81" s="5"/>
      <c r="O81" s="25"/>
      <c r="P81" s="24"/>
      <c r="Q81" s="5"/>
    </row>
    <row r="82" spans="1:19" ht="12.75" customHeight="1" x14ac:dyDescent="0.2"/>
    <row r="83" spans="1:19" ht="12.75" customHeight="1" x14ac:dyDescent="0.2"/>
    <row r="84" spans="1:19" s="200" customFormat="1" ht="26.25" customHeight="1" x14ac:dyDescent="0.4">
      <c r="A84" s="224"/>
      <c r="B84" s="318" t="s">
        <v>96</v>
      </c>
      <c r="C84" s="318"/>
      <c r="D84" s="318"/>
      <c r="E84" s="318"/>
      <c r="F84" s="318"/>
      <c r="G84" s="318"/>
      <c r="H84" s="318"/>
      <c r="I84" s="318"/>
      <c r="J84" s="202" t="s">
        <v>110</v>
      </c>
      <c r="L84" s="25"/>
      <c r="M84" s="5"/>
      <c r="N84" s="5"/>
      <c r="O84" s="25"/>
      <c r="P84" s="5"/>
      <c r="Q84" s="25"/>
      <c r="R84" s="25"/>
      <c r="S84" s="25"/>
    </row>
    <row r="85" spans="1:19" ht="20.25" customHeight="1" x14ac:dyDescent="0.2">
      <c r="A85" s="330" t="s">
        <v>9</v>
      </c>
      <c r="B85" s="311" t="s">
        <v>97</v>
      </c>
      <c r="C85" s="312"/>
      <c r="D85" s="312"/>
      <c r="E85" s="312"/>
      <c r="F85" s="312"/>
      <c r="G85" s="312"/>
      <c r="H85" s="312"/>
      <c r="I85" s="313"/>
      <c r="J85" s="314" t="s">
        <v>10</v>
      </c>
      <c r="K85" s="307" t="s">
        <v>2</v>
      </c>
      <c r="L85" s="307" t="s">
        <v>3</v>
      </c>
      <c r="M85" s="316" t="s">
        <v>4</v>
      </c>
      <c r="N85" s="307" t="s">
        <v>5</v>
      </c>
      <c r="O85" s="317" t="s">
        <v>6</v>
      </c>
      <c r="P85" s="317" t="s">
        <v>7</v>
      </c>
      <c r="Q85" s="307" t="s">
        <v>8</v>
      </c>
    </row>
    <row r="86" spans="1:19" ht="15.75" customHeight="1" x14ac:dyDescent="0.25">
      <c r="A86" s="308"/>
      <c r="B86" s="79" t="s">
        <v>98</v>
      </c>
      <c r="C86" s="79" t="s">
        <v>99</v>
      </c>
      <c r="D86" s="79" t="s">
        <v>100</v>
      </c>
      <c r="E86" s="79" t="s">
        <v>101</v>
      </c>
      <c r="F86" s="79" t="s">
        <v>102</v>
      </c>
      <c r="G86" s="79" t="s">
        <v>103</v>
      </c>
      <c r="H86" s="79" t="s">
        <v>104</v>
      </c>
      <c r="I86" s="79" t="s">
        <v>105</v>
      </c>
      <c r="J86" s="315"/>
      <c r="K86" s="308"/>
      <c r="L86" s="308"/>
      <c r="M86" s="308"/>
      <c r="N86" s="308"/>
      <c r="O86" s="308"/>
      <c r="P86" s="308"/>
      <c r="Q86" s="308"/>
    </row>
    <row r="87" spans="1:19" ht="15.75" customHeight="1" x14ac:dyDescent="0.25">
      <c r="A87" s="79">
        <v>1602</v>
      </c>
      <c r="B87" s="80">
        <v>16</v>
      </c>
      <c r="C87" s="80"/>
      <c r="D87" s="80"/>
      <c r="E87" s="80"/>
      <c r="F87" s="80"/>
      <c r="G87" s="80"/>
      <c r="H87" s="80"/>
      <c r="I87" s="80"/>
      <c r="J87" s="116"/>
      <c r="K87" s="232"/>
      <c r="L87" s="233"/>
      <c r="M87" s="234"/>
      <c r="N87" s="242"/>
      <c r="O87" s="283">
        <f>B87</f>
        <v>16</v>
      </c>
      <c r="P87" s="243"/>
      <c r="Q87" s="242"/>
    </row>
    <row r="88" spans="1:19" ht="15.75" customHeight="1" x14ac:dyDescent="0.25">
      <c r="A88" s="79">
        <v>1701</v>
      </c>
      <c r="B88" s="80"/>
      <c r="C88" s="80">
        <v>14</v>
      </c>
      <c r="D88" s="80"/>
      <c r="E88" s="80"/>
      <c r="F88" s="80"/>
      <c r="G88" s="80"/>
      <c r="H88" s="80"/>
      <c r="I88" s="80"/>
      <c r="J88" s="116"/>
      <c r="K88" s="235"/>
      <c r="L88" s="134"/>
      <c r="M88" s="236"/>
      <c r="N88" s="90">
        <f>IF(C88=0,"",C88/B87)</f>
        <v>0.875</v>
      </c>
      <c r="O88" s="284">
        <v>14</v>
      </c>
      <c r="P88" s="241">
        <f t="shared" ref="P88:P94" si="6">IF(O88=0,"",O88/O87)</f>
        <v>0.875</v>
      </c>
      <c r="Q88" s="241">
        <f t="shared" ref="Q88:Q94" si="7">IF(O88=0,"",100%-P88)</f>
        <v>0.125</v>
      </c>
    </row>
    <row r="89" spans="1:19" ht="15.75" customHeight="1" x14ac:dyDescent="0.25">
      <c r="A89" s="79">
        <v>1702</v>
      </c>
      <c r="B89" s="80"/>
      <c r="C89" s="80"/>
      <c r="D89" s="80">
        <v>11</v>
      </c>
      <c r="E89" s="80"/>
      <c r="F89" s="80"/>
      <c r="G89" s="80"/>
      <c r="H89" s="80"/>
      <c r="I89" s="80"/>
      <c r="J89" s="116"/>
      <c r="K89" s="235"/>
      <c r="L89" s="134"/>
      <c r="M89" s="236"/>
      <c r="N89" s="90">
        <f>IF(D89=0,"",D89/C88)</f>
        <v>0.7857142857142857</v>
      </c>
      <c r="O89" s="284">
        <v>12</v>
      </c>
      <c r="P89" s="241">
        <f t="shared" si="6"/>
        <v>0.8571428571428571</v>
      </c>
      <c r="Q89" s="241">
        <f t="shared" si="7"/>
        <v>0.1428571428571429</v>
      </c>
      <c r="R89" s="93">
        <f>O89/O87</f>
        <v>0.75</v>
      </c>
    </row>
    <row r="90" spans="1:19" ht="15.75" customHeight="1" x14ac:dyDescent="0.25">
      <c r="A90" s="79">
        <v>1801</v>
      </c>
      <c r="B90" s="80"/>
      <c r="C90" s="80"/>
      <c r="D90" s="80"/>
      <c r="E90" s="80">
        <v>9</v>
      </c>
      <c r="F90" s="80"/>
      <c r="G90" s="80"/>
      <c r="H90" s="80"/>
      <c r="I90" s="80"/>
      <c r="J90" s="116"/>
      <c r="K90" s="235"/>
      <c r="L90" s="134"/>
      <c r="M90" s="236"/>
      <c r="N90" s="90">
        <f>IF(E90=0,"",E90/D89)</f>
        <v>0.81818181818181823</v>
      </c>
      <c r="O90" s="284">
        <v>11</v>
      </c>
      <c r="P90" s="241">
        <f t="shared" si="6"/>
        <v>0.91666666666666663</v>
      </c>
      <c r="Q90" s="241">
        <f t="shared" si="7"/>
        <v>8.333333333333337E-2</v>
      </c>
      <c r="S90" s="95"/>
    </row>
    <row r="91" spans="1:19" ht="15.75" customHeight="1" x14ac:dyDescent="0.25">
      <c r="A91" s="79">
        <v>1802</v>
      </c>
      <c r="B91" s="80"/>
      <c r="C91" s="80"/>
      <c r="D91" s="80"/>
      <c r="E91" s="80"/>
      <c r="F91" s="80">
        <v>9</v>
      </c>
      <c r="G91" s="80"/>
      <c r="H91" s="80"/>
      <c r="I91" s="80"/>
      <c r="J91" s="116"/>
      <c r="K91" s="235"/>
      <c r="L91" s="134"/>
      <c r="M91" s="236"/>
      <c r="N91" s="90">
        <f>IF(F91=0,"",F91/E90)</f>
        <v>1</v>
      </c>
      <c r="O91" s="284">
        <v>10</v>
      </c>
      <c r="P91" s="241">
        <f t="shared" si="6"/>
        <v>0.90909090909090906</v>
      </c>
      <c r="Q91" s="241">
        <f t="shared" si="7"/>
        <v>9.0909090909090939E-2</v>
      </c>
      <c r="S91" s="95"/>
    </row>
    <row r="92" spans="1:19" ht="15.75" customHeight="1" x14ac:dyDescent="0.25">
      <c r="A92" s="79">
        <v>1901</v>
      </c>
      <c r="B92" s="80"/>
      <c r="C92" s="80"/>
      <c r="D92" s="80"/>
      <c r="E92" s="80"/>
      <c r="F92" s="80"/>
      <c r="G92" s="80">
        <v>9</v>
      </c>
      <c r="H92" s="80"/>
      <c r="I92" s="80"/>
      <c r="J92" s="116"/>
      <c r="K92" s="235"/>
      <c r="L92" s="134"/>
      <c r="M92" s="236"/>
      <c r="N92" s="90">
        <f>IF(G92=0,"",G92/F91)</f>
        <v>1</v>
      </c>
      <c r="O92" s="284">
        <v>10</v>
      </c>
      <c r="P92" s="241">
        <f t="shared" si="6"/>
        <v>1</v>
      </c>
      <c r="Q92" s="241">
        <f t="shared" si="7"/>
        <v>0</v>
      </c>
      <c r="S92" s="95"/>
    </row>
    <row r="93" spans="1:19" ht="15.75" customHeight="1" x14ac:dyDescent="0.25">
      <c r="A93" s="79">
        <v>1902</v>
      </c>
      <c r="B93" s="80"/>
      <c r="C93" s="80"/>
      <c r="D93" s="80"/>
      <c r="E93" s="80"/>
      <c r="F93" s="80"/>
      <c r="G93" s="80"/>
      <c r="H93" s="80">
        <v>9</v>
      </c>
      <c r="I93" s="80"/>
      <c r="J93" s="116"/>
      <c r="K93" s="235"/>
      <c r="L93" s="134"/>
      <c r="M93" s="236"/>
      <c r="N93" s="90">
        <f>IF(H93=0,"",H93/G92)</f>
        <v>1</v>
      </c>
      <c r="O93" s="284">
        <v>10</v>
      </c>
      <c r="P93" s="241">
        <f t="shared" si="6"/>
        <v>1</v>
      </c>
      <c r="Q93" s="241">
        <f t="shared" si="7"/>
        <v>0</v>
      </c>
      <c r="S93" s="95"/>
    </row>
    <row r="94" spans="1:19" ht="15.75" customHeight="1" x14ac:dyDescent="0.25">
      <c r="A94" s="79">
        <v>2001</v>
      </c>
      <c r="B94" s="80"/>
      <c r="C94" s="80"/>
      <c r="D94" s="80"/>
      <c r="E94" s="80"/>
      <c r="F94" s="80"/>
      <c r="G94" s="80"/>
      <c r="H94" s="80"/>
      <c r="I94" s="80">
        <v>9</v>
      </c>
      <c r="J94" s="116">
        <v>8</v>
      </c>
      <c r="K94" s="235"/>
      <c r="L94" s="134"/>
      <c r="M94" s="236"/>
      <c r="N94" s="90">
        <f>IF(I94=0,"",I94/H93)</f>
        <v>1</v>
      </c>
      <c r="O94" s="284">
        <v>10</v>
      </c>
      <c r="P94" s="241">
        <f t="shared" si="6"/>
        <v>1</v>
      </c>
      <c r="Q94" s="241">
        <f t="shared" si="7"/>
        <v>0</v>
      </c>
      <c r="S94" s="95"/>
    </row>
    <row r="95" spans="1:19" ht="15.75" customHeight="1" x14ac:dyDescent="0.25">
      <c r="A95" s="79">
        <v>2002</v>
      </c>
      <c r="B95" s="80"/>
      <c r="C95" s="80"/>
      <c r="D95" s="80"/>
      <c r="E95" s="80"/>
      <c r="F95" s="80"/>
      <c r="G95" s="80"/>
      <c r="H95" s="80"/>
      <c r="I95" s="80">
        <v>2</v>
      </c>
      <c r="J95" s="116"/>
      <c r="K95" s="235"/>
      <c r="L95" s="134"/>
      <c r="M95" s="134"/>
      <c r="N95" s="246"/>
      <c r="O95" s="284">
        <v>2</v>
      </c>
      <c r="P95" s="247"/>
      <c r="Q95" s="246"/>
      <c r="S95" s="95"/>
    </row>
    <row r="96" spans="1:19" ht="15.75" customHeight="1" x14ac:dyDescent="0.25">
      <c r="A96" s="79">
        <v>2101</v>
      </c>
      <c r="B96" s="80"/>
      <c r="C96" s="80"/>
      <c r="D96" s="80"/>
      <c r="E96" s="80"/>
      <c r="F96" s="80"/>
      <c r="G96" s="80"/>
      <c r="H96" s="80"/>
      <c r="I96" s="80">
        <v>2</v>
      </c>
      <c r="J96" s="116">
        <v>2</v>
      </c>
      <c r="K96" s="235"/>
      <c r="L96" s="134"/>
      <c r="M96" s="134"/>
      <c r="N96" s="246"/>
      <c r="O96" s="284">
        <v>2</v>
      </c>
      <c r="P96" s="247"/>
      <c r="Q96" s="246"/>
      <c r="S96" s="95"/>
    </row>
    <row r="97" spans="1:19" ht="15.75" customHeight="1" x14ac:dyDescent="0.25">
      <c r="A97" s="79">
        <v>2102</v>
      </c>
      <c r="B97" s="80"/>
      <c r="C97" s="80"/>
      <c r="D97" s="80"/>
      <c r="E97" s="80"/>
      <c r="F97" s="80"/>
      <c r="G97" s="80"/>
      <c r="H97" s="80"/>
      <c r="I97" s="80"/>
      <c r="J97" s="116"/>
      <c r="K97" s="235"/>
      <c r="L97" s="134"/>
      <c r="M97" s="134"/>
      <c r="N97" s="246"/>
      <c r="O97" s="285"/>
      <c r="P97" s="247"/>
      <c r="Q97" s="246"/>
      <c r="S97" s="95"/>
    </row>
    <row r="98" spans="1:19" ht="15.75" customHeight="1" x14ac:dyDescent="0.25">
      <c r="A98" s="79">
        <v>2201</v>
      </c>
      <c r="B98" s="80"/>
      <c r="C98" s="80"/>
      <c r="D98" s="80"/>
      <c r="E98" s="80"/>
      <c r="F98" s="80"/>
      <c r="G98" s="80"/>
      <c r="H98" s="80"/>
      <c r="I98" s="80"/>
      <c r="J98" s="116"/>
      <c r="K98" s="235"/>
      <c r="L98" s="134"/>
      <c r="M98" s="134"/>
      <c r="N98" s="246"/>
      <c r="O98" s="285"/>
      <c r="P98" s="247"/>
      <c r="Q98" s="246"/>
      <c r="S98" s="95"/>
    </row>
    <row r="99" spans="1:19" ht="15.75" customHeight="1" x14ac:dyDescent="0.25">
      <c r="A99" s="79">
        <v>2202</v>
      </c>
      <c r="B99" s="80"/>
      <c r="C99" s="80"/>
      <c r="D99" s="80"/>
      <c r="E99" s="80"/>
      <c r="F99" s="80"/>
      <c r="G99" s="80"/>
      <c r="H99" s="80"/>
      <c r="I99" s="80"/>
      <c r="J99" s="116"/>
      <c r="K99" s="235"/>
      <c r="L99" s="134"/>
      <c r="M99" s="237"/>
      <c r="N99" s="246"/>
      <c r="O99" s="285"/>
      <c r="P99" s="247"/>
      <c r="Q99" s="246"/>
      <c r="S99" s="95"/>
    </row>
    <row r="100" spans="1:19" ht="15.75" customHeight="1" x14ac:dyDescent="0.25">
      <c r="A100" s="79">
        <v>2301</v>
      </c>
      <c r="B100" s="80"/>
      <c r="C100" s="80"/>
      <c r="D100" s="80"/>
      <c r="E100" s="80"/>
      <c r="F100" s="80"/>
      <c r="G100" s="80"/>
      <c r="H100" s="80"/>
      <c r="I100" s="80"/>
      <c r="J100" s="116"/>
      <c r="K100" s="235"/>
      <c r="L100" s="134"/>
      <c r="M100" s="237"/>
      <c r="N100" s="134"/>
      <c r="O100" s="237"/>
      <c r="P100" s="256"/>
      <c r="Q100" s="246"/>
      <c r="S100" s="95"/>
    </row>
    <row r="101" spans="1:19" ht="15.75" customHeight="1" x14ac:dyDescent="0.25">
      <c r="A101" s="79">
        <v>2302</v>
      </c>
      <c r="B101" s="80"/>
      <c r="C101" s="80"/>
      <c r="D101" s="80"/>
      <c r="E101" s="80"/>
      <c r="F101" s="80"/>
      <c r="G101" s="80"/>
      <c r="H101" s="80"/>
      <c r="I101" s="80"/>
      <c r="J101" s="116"/>
      <c r="K101" s="235"/>
      <c r="L101" s="134"/>
      <c r="M101" s="237"/>
      <c r="N101" s="228" t="s">
        <v>80</v>
      </c>
      <c r="O101" s="102">
        <v>9</v>
      </c>
      <c r="P101" s="103">
        <f>IF(SUM(J93:J100)=0,"",SUM(J93:J100))</f>
        <v>10</v>
      </c>
      <c r="Q101" s="230" t="s">
        <v>10</v>
      </c>
      <c r="S101" s="95"/>
    </row>
    <row r="102" spans="1:19" ht="15.75" customHeight="1" x14ac:dyDescent="0.25">
      <c r="A102" s="79">
        <v>2401</v>
      </c>
      <c r="B102" s="80"/>
      <c r="C102" s="80"/>
      <c r="D102" s="80"/>
      <c r="E102" s="80"/>
      <c r="F102" s="80"/>
      <c r="G102" s="80"/>
      <c r="H102" s="80"/>
      <c r="I102" s="80"/>
      <c r="J102" s="116"/>
      <c r="K102" s="235"/>
      <c r="L102" s="134"/>
      <c r="M102" s="237"/>
      <c r="N102" s="229" t="s">
        <v>81</v>
      </c>
      <c r="O102" s="104">
        <f>IF(O101/B87=0,"",O101/B87)</f>
        <v>0.5625</v>
      </c>
      <c r="P102" s="105">
        <f>IF(O101/P101=0,"",O101/P101)</f>
        <v>0.9</v>
      </c>
      <c r="Q102" s="231" t="s">
        <v>82</v>
      </c>
      <c r="S102" s="95"/>
    </row>
    <row r="103" spans="1:19" ht="15.75" customHeight="1" x14ac:dyDescent="0.25">
      <c r="A103" s="79">
        <v>2402</v>
      </c>
      <c r="B103" s="80"/>
      <c r="C103" s="80"/>
      <c r="D103" s="80"/>
      <c r="E103" s="80"/>
      <c r="F103" s="80"/>
      <c r="G103" s="80"/>
      <c r="H103" s="80"/>
      <c r="I103" s="80"/>
      <c r="J103" s="116"/>
      <c r="K103" s="238"/>
      <c r="L103" s="239"/>
      <c r="M103" s="240"/>
      <c r="N103" s="109"/>
      <c r="O103" s="110"/>
      <c r="P103" s="110"/>
      <c r="Q103" s="111"/>
      <c r="S103" s="95"/>
    </row>
    <row r="104" spans="1:19" ht="18" customHeight="1" x14ac:dyDescent="0.25">
      <c r="A104" s="33"/>
      <c r="B104" s="327" t="s">
        <v>108</v>
      </c>
      <c r="C104" s="327"/>
      <c r="D104" s="327"/>
      <c r="E104" s="327"/>
      <c r="F104" s="327"/>
      <c r="G104" s="327"/>
      <c r="H104" s="327"/>
      <c r="I104" s="327"/>
      <c r="J104" s="112">
        <f>SUM(J87:J103)</f>
        <v>10</v>
      </c>
      <c r="K104" s="113">
        <f>IF(J94=0,"",J94/B87)</f>
        <v>0.5</v>
      </c>
      <c r="L104" s="113">
        <f>IF(J104=0,"",J104/B87)</f>
        <v>0.625</v>
      </c>
      <c r="M104" s="113">
        <f>L104-K104</f>
        <v>0.125</v>
      </c>
      <c r="N104" s="5"/>
      <c r="O104" s="25"/>
      <c r="P104" s="24"/>
      <c r="Q104" s="5"/>
      <c r="S104" s="95"/>
    </row>
    <row r="105" spans="1:19" ht="14.25" customHeight="1" x14ac:dyDescent="0.2">
      <c r="S105" s="95"/>
    </row>
    <row r="106" spans="1:19" ht="14.25" customHeight="1" x14ac:dyDescent="0.2">
      <c r="S106" s="95"/>
    </row>
    <row r="107" spans="1:19" s="200" customFormat="1" ht="26.25" customHeight="1" x14ac:dyDescent="0.4">
      <c r="A107" s="224"/>
      <c r="B107" s="318" t="s">
        <v>96</v>
      </c>
      <c r="C107" s="318"/>
      <c r="D107" s="318"/>
      <c r="E107" s="318"/>
      <c r="F107" s="318"/>
      <c r="G107" s="318"/>
      <c r="H107" s="318"/>
      <c r="I107" s="318"/>
      <c r="J107" s="202" t="s">
        <v>111</v>
      </c>
      <c r="K107" s="5"/>
      <c r="L107" s="5"/>
      <c r="M107" s="25"/>
      <c r="N107" s="5"/>
      <c r="O107" s="25"/>
      <c r="P107" s="25"/>
      <c r="Q107" s="25"/>
      <c r="S107" s="95"/>
    </row>
    <row r="108" spans="1:19" ht="20.25" customHeight="1" x14ac:dyDescent="0.2">
      <c r="A108" s="330" t="s">
        <v>9</v>
      </c>
      <c r="B108" s="311" t="s">
        <v>97</v>
      </c>
      <c r="C108" s="312"/>
      <c r="D108" s="312"/>
      <c r="E108" s="312"/>
      <c r="F108" s="312"/>
      <c r="G108" s="312"/>
      <c r="H108" s="312"/>
      <c r="I108" s="313"/>
      <c r="J108" s="314" t="s">
        <v>10</v>
      </c>
      <c r="K108" s="307" t="s">
        <v>2</v>
      </c>
      <c r="L108" s="307" t="s">
        <v>3</v>
      </c>
      <c r="M108" s="316" t="s">
        <v>4</v>
      </c>
      <c r="N108" s="307" t="s">
        <v>5</v>
      </c>
      <c r="O108" s="317" t="s">
        <v>6</v>
      </c>
      <c r="P108" s="317" t="s">
        <v>7</v>
      </c>
      <c r="Q108" s="307" t="s">
        <v>8</v>
      </c>
    </row>
    <row r="109" spans="1:19" ht="15.75" customHeight="1" x14ac:dyDescent="0.25">
      <c r="A109" s="308"/>
      <c r="B109" s="79" t="s">
        <v>98</v>
      </c>
      <c r="C109" s="79" t="s">
        <v>99</v>
      </c>
      <c r="D109" s="79" t="s">
        <v>100</v>
      </c>
      <c r="E109" s="79" t="s">
        <v>101</v>
      </c>
      <c r="F109" s="79" t="s">
        <v>102</v>
      </c>
      <c r="G109" s="79" t="s">
        <v>103</v>
      </c>
      <c r="H109" s="79" t="s">
        <v>104</v>
      </c>
      <c r="I109" s="79" t="s">
        <v>105</v>
      </c>
      <c r="J109" s="315"/>
      <c r="K109" s="308"/>
      <c r="L109" s="308"/>
      <c r="M109" s="308"/>
      <c r="N109" s="308"/>
      <c r="O109" s="308"/>
      <c r="P109" s="308"/>
      <c r="Q109" s="308"/>
    </row>
    <row r="110" spans="1:19" ht="15.75" customHeight="1" x14ac:dyDescent="0.25">
      <c r="A110" s="79">
        <v>1701</v>
      </c>
      <c r="B110" s="80">
        <v>15</v>
      </c>
      <c r="C110" s="80"/>
      <c r="D110" s="80"/>
      <c r="E110" s="80"/>
      <c r="F110" s="80"/>
      <c r="G110" s="80"/>
      <c r="H110" s="80"/>
      <c r="I110" s="80"/>
      <c r="J110" s="116"/>
      <c r="K110" s="232"/>
      <c r="L110" s="233"/>
      <c r="M110" s="234"/>
      <c r="N110" s="242"/>
      <c r="O110" s="283">
        <f>B110</f>
        <v>15</v>
      </c>
      <c r="P110" s="243"/>
      <c r="Q110" s="242"/>
    </row>
    <row r="111" spans="1:19" ht="15.75" customHeight="1" x14ac:dyDescent="0.25">
      <c r="A111" s="79">
        <v>1702</v>
      </c>
      <c r="B111" s="80"/>
      <c r="C111" s="80">
        <v>14</v>
      </c>
      <c r="D111" s="80"/>
      <c r="E111" s="80"/>
      <c r="F111" s="80"/>
      <c r="G111" s="80"/>
      <c r="H111" s="80"/>
      <c r="I111" s="80"/>
      <c r="J111" s="116"/>
      <c r="K111" s="235"/>
      <c r="L111" s="134"/>
      <c r="M111" s="236"/>
      <c r="N111" s="90">
        <f>IF(C111=0,"",C111/B110)</f>
        <v>0.93333333333333335</v>
      </c>
      <c r="O111" s="284">
        <v>14</v>
      </c>
      <c r="P111" s="241">
        <f t="shared" ref="P111:P117" si="8">IF(O111=0,"",O111/O110)</f>
        <v>0.93333333333333335</v>
      </c>
      <c r="Q111" s="241">
        <f t="shared" ref="Q111:Q117" si="9">IF(O111=0,"",100%-P111)</f>
        <v>6.6666666666666652E-2</v>
      </c>
    </row>
    <row r="112" spans="1:19" ht="15.75" customHeight="1" x14ac:dyDescent="0.25">
      <c r="A112" s="79">
        <v>1801</v>
      </c>
      <c r="B112" s="80"/>
      <c r="C112" s="80"/>
      <c r="D112" s="80">
        <v>12</v>
      </c>
      <c r="E112" s="80"/>
      <c r="F112" s="80"/>
      <c r="G112" s="80"/>
      <c r="H112" s="80"/>
      <c r="I112" s="80"/>
      <c r="J112" s="116"/>
      <c r="K112" s="235"/>
      <c r="L112" s="134"/>
      <c r="M112" s="236"/>
      <c r="N112" s="90">
        <f>IF(D112=0,"",D112/C111)</f>
        <v>0.8571428571428571</v>
      </c>
      <c r="O112" s="284">
        <v>12</v>
      </c>
      <c r="P112" s="241">
        <f t="shared" si="8"/>
        <v>0.8571428571428571</v>
      </c>
      <c r="Q112" s="241">
        <f t="shared" si="9"/>
        <v>0.1428571428571429</v>
      </c>
      <c r="S112" s="93">
        <f>O112/O110</f>
        <v>0.8</v>
      </c>
    </row>
    <row r="113" spans="1:19" ht="15.75" customHeight="1" x14ac:dyDescent="0.25">
      <c r="A113" s="79">
        <v>1802</v>
      </c>
      <c r="B113" s="80"/>
      <c r="C113" s="80"/>
      <c r="D113" s="80"/>
      <c r="E113" s="80">
        <v>12</v>
      </c>
      <c r="F113" s="80"/>
      <c r="G113" s="80"/>
      <c r="H113" s="80"/>
      <c r="I113" s="80"/>
      <c r="J113" s="116"/>
      <c r="K113" s="235"/>
      <c r="L113" s="134"/>
      <c r="M113" s="236"/>
      <c r="N113" s="90">
        <f>IF(E113=0,"",E113/D112)</f>
        <v>1</v>
      </c>
      <c r="O113" s="284">
        <v>12</v>
      </c>
      <c r="P113" s="241">
        <f t="shared" si="8"/>
        <v>1</v>
      </c>
      <c r="Q113" s="241">
        <f t="shared" si="9"/>
        <v>0</v>
      </c>
    </row>
    <row r="114" spans="1:19" ht="15.75" customHeight="1" x14ac:dyDescent="0.25">
      <c r="A114" s="79">
        <v>1901</v>
      </c>
      <c r="B114" s="80"/>
      <c r="C114" s="80"/>
      <c r="D114" s="80"/>
      <c r="E114" s="80"/>
      <c r="F114" s="80">
        <v>9</v>
      </c>
      <c r="G114" s="80"/>
      <c r="H114" s="80"/>
      <c r="I114" s="80"/>
      <c r="J114" s="116"/>
      <c r="K114" s="235"/>
      <c r="L114" s="134"/>
      <c r="M114" s="236"/>
      <c r="N114" s="90">
        <f>IF(F114=0,"",F114/E113)</f>
        <v>0.75</v>
      </c>
      <c r="O114" s="284">
        <v>12</v>
      </c>
      <c r="P114" s="241">
        <f t="shared" si="8"/>
        <v>1</v>
      </c>
      <c r="Q114" s="241">
        <f t="shared" si="9"/>
        <v>0</v>
      </c>
    </row>
    <row r="115" spans="1:19" ht="15.75" customHeight="1" x14ac:dyDescent="0.25">
      <c r="A115" s="79">
        <v>1902</v>
      </c>
      <c r="B115" s="80"/>
      <c r="C115" s="80"/>
      <c r="D115" s="80"/>
      <c r="E115" s="80"/>
      <c r="F115" s="80"/>
      <c r="G115" s="80">
        <v>9</v>
      </c>
      <c r="H115" s="80"/>
      <c r="I115" s="80"/>
      <c r="J115" s="116"/>
      <c r="K115" s="235"/>
      <c r="L115" s="134"/>
      <c r="M115" s="236"/>
      <c r="N115" s="90">
        <f>IF(G115=0,"",G115/F114)</f>
        <v>1</v>
      </c>
      <c r="O115" s="284">
        <v>12</v>
      </c>
      <c r="P115" s="241">
        <f t="shared" si="8"/>
        <v>1</v>
      </c>
      <c r="Q115" s="241">
        <f t="shared" si="9"/>
        <v>0</v>
      </c>
    </row>
    <row r="116" spans="1:19" ht="15.75" customHeight="1" x14ac:dyDescent="0.25">
      <c r="A116" s="79">
        <v>2001</v>
      </c>
      <c r="B116" s="80"/>
      <c r="C116" s="80"/>
      <c r="D116" s="80"/>
      <c r="E116" s="80"/>
      <c r="F116" s="80"/>
      <c r="G116" s="80"/>
      <c r="H116" s="80">
        <v>7</v>
      </c>
      <c r="I116" s="80"/>
      <c r="J116" s="116"/>
      <c r="K116" s="235"/>
      <c r="L116" s="134"/>
      <c r="M116" s="236"/>
      <c r="N116" s="90">
        <f>IF(H116=0,"",H116/G115)</f>
        <v>0.77777777777777779</v>
      </c>
      <c r="O116" s="284">
        <v>12</v>
      </c>
      <c r="P116" s="241">
        <f t="shared" si="8"/>
        <v>1</v>
      </c>
      <c r="Q116" s="241">
        <f t="shared" si="9"/>
        <v>0</v>
      </c>
    </row>
    <row r="117" spans="1:19" ht="15.75" customHeight="1" x14ac:dyDescent="0.25">
      <c r="A117" s="79">
        <v>2002</v>
      </c>
      <c r="B117" s="80"/>
      <c r="C117" s="80"/>
      <c r="D117" s="80"/>
      <c r="E117" s="80"/>
      <c r="F117" s="80"/>
      <c r="G117" s="80"/>
      <c r="H117" s="80"/>
      <c r="I117" s="80">
        <v>7</v>
      </c>
      <c r="J117" s="116">
        <v>7</v>
      </c>
      <c r="K117" s="235"/>
      <c r="L117" s="134"/>
      <c r="M117" s="236"/>
      <c r="N117" s="90">
        <f>IF(I117=0,"",I117/H116)</f>
        <v>1</v>
      </c>
      <c r="O117" s="284">
        <v>11</v>
      </c>
      <c r="P117" s="241">
        <f t="shared" si="8"/>
        <v>0.91666666666666663</v>
      </c>
      <c r="Q117" s="241">
        <f t="shared" si="9"/>
        <v>8.333333333333337E-2</v>
      </c>
    </row>
    <row r="118" spans="1:19" ht="15.75" customHeight="1" x14ac:dyDescent="0.25">
      <c r="A118" s="79">
        <v>2101</v>
      </c>
      <c r="B118" s="80"/>
      <c r="C118" s="80"/>
      <c r="D118" s="80"/>
      <c r="E118" s="80"/>
      <c r="F118" s="80"/>
      <c r="G118" s="80"/>
      <c r="H118" s="80"/>
      <c r="I118" s="80">
        <v>3</v>
      </c>
      <c r="J118" s="116">
        <v>3</v>
      </c>
      <c r="K118" s="235"/>
      <c r="L118" s="134"/>
      <c r="M118" s="134"/>
      <c r="N118" s="246"/>
      <c r="O118" s="284">
        <v>5</v>
      </c>
      <c r="P118" s="247"/>
      <c r="Q118" s="246"/>
    </row>
    <row r="119" spans="1:19" ht="15.75" customHeight="1" x14ac:dyDescent="0.25">
      <c r="A119" s="79">
        <v>2102</v>
      </c>
      <c r="B119" s="80"/>
      <c r="C119" s="80"/>
      <c r="D119" s="80"/>
      <c r="E119" s="80"/>
      <c r="F119" s="80"/>
      <c r="G119" s="80"/>
      <c r="H119" s="80"/>
      <c r="I119" s="80">
        <v>2</v>
      </c>
      <c r="J119" s="116"/>
      <c r="K119" s="235"/>
      <c r="L119" s="134"/>
      <c r="M119" s="134"/>
      <c r="N119" s="246"/>
      <c r="O119" s="284">
        <v>2</v>
      </c>
      <c r="P119" s="247"/>
      <c r="Q119" s="246"/>
    </row>
    <row r="120" spans="1:19" ht="15.75" customHeight="1" x14ac:dyDescent="0.25">
      <c r="A120" s="79">
        <v>2201</v>
      </c>
      <c r="B120" s="80"/>
      <c r="C120" s="80"/>
      <c r="D120" s="80"/>
      <c r="E120" s="80"/>
      <c r="F120" s="80"/>
      <c r="G120" s="80"/>
      <c r="H120" s="80"/>
      <c r="I120" s="80">
        <v>2</v>
      </c>
      <c r="J120" s="116">
        <v>1</v>
      </c>
      <c r="K120" s="235"/>
      <c r="L120" s="134"/>
      <c r="M120" s="134"/>
      <c r="N120" s="246"/>
      <c r="O120" s="285">
        <v>2</v>
      </c>
      <c r="P120" s="247"/>
      <c r="Q120" s="246"/>
    </row>
    <row r="121" spans="1:19" ht="15.75" customHeight="1" x14ac:dyDescent="0.25">
      <c r="A121" s="79">
        <v>2202</v>
      </c>
      <c r="B121" s="80"/>
      <c r="C121" s="80"/>
      <c r="D121" s="80"/>
      <c r="E121" s="80"/>
      <c r="F121" s="80"/>
      <c r="G121" s="80"/>
      <c r="H121" s="80"/>
      <c r="I121" s="80">
        <v>1</v>
      </c>
      <c r="J121" s="116">
        <v>1</v>
      </c>
      <c r="K121" s="235"/>
      <c r="L121" s="134"/>
      <c r="M121" s="237"/>
      <c r="N121" s="246"/>
      <c r="O121" s="285">
        <v>1</v>
      </c>
      <c r="P121" s="247"/>
      <c r="Q121" s="246"/>
    </row>
    <row r="122" spans="1:19" ht="15.75" customHeight="1" x14ac:dyDescent="0.25">
      <c r="A122" s="79">
        <v>2301</v>
      </c>
      <c r="B122" s="80"/>
      <c r="C122" s="80"/>
      <c r="D122" s="80"/>
      <c r="E122" s="80"/>
      <c r="F122" s="80"/>
      <c r="G122" s="80"/>
      <c r="H122" s="80"/>
      <c r="I122" s="80"/>
      <c r="J122" s="116"/>
      <c r="K122" s="235"/>
      <c r="L122" s="134"/>
      <c r="M122" s="237"/>
      <c r="N122" s="246"/>
      <c r="O122" s="285"/>
      <c r="P122" s="247"/>
      <c r="Q122" s="246"/>
    </row>
    <row r="123" spans="1:19" ht="15.75" customHeight="1" x14ac:dyDescent="0.25">
      <c r="A123" s="79">
        <v>2302</v>
      </c>
      <c r="B123" s="80"/>
      <c r="C123" s="80"/>
      <c r="D123" s="80"/>
      <c r="E123" s="80"/>
      <c r="F123" s="80"/>
      <c r="G123" s="80"/>
      <c r="H123" s="80"/>
      <c r="I123" s="80"/>
      <c r="J123" s="116"/>
      <c r="K123" s="235"/>
      <c r="L123" s="134"/>
      <c r="M123" s="237"/>
      <c r="N123" s="134"/>
      <c r="O123" s="237"/>
      <c r="P123" s="256"/>
      <c r="Q123" s="246"/>
    </row>
    <row r="124" spans="1:19" ht="15.75" customHeight="1" x14ac:dyDescent="0.25">
      <c r="A124" s="79">
        <v>2401</v>
      </c>
      <c r="B124" s="80"/>
      <c r="C124" s="80"/>
      <c r="D124" s="80"/>
      <c r="E124" s="80"/>
      <c r="F124" s="80"/>
      <c r="G124" s="80"/>
      <c r="H124" s="80"/>
      <c r="I124" s="80"/>
      <c r="J124" s="116"/>
      <c r="K124" s="235"/>
      <c r="L124" s="134"/>
      <c r="M124" s="237"/>
      <c r="N124" s="228" t="s">
        <v>80</v>
      </c>
      <c r="O124" s="102">
        <v>8</v>
      </c>
      <c r="P124" s="103">
        <f>IF(SUM(J116:J123)=0,"",SUM(J116:J123))</f>
        <v>12</v>
      </c>
      <c r="Q124" s="230" t="s">
        <v>10</v>
      </c>
    </row>
    <row r="125" spans="1:19" ht="15.75" customHeight="1" x14ac:dyDescent="0.25">
      <c r="A125" s="79">
        <v>2402</v>
      </c>
      <c r="B125" s="80"/>
      <c r="C125" s="80"/>
      <c r="D125" s="80"/>
      <c r="E125" s="80"/>
      <c r="F125" s="80"/>
      <c r="G125" s="80"/>
      <c r="H125" s="80"/>
      <c r="I125" s="80"/>
      <c r="J125" s="116"/>
      <c r="K125" s="235"/>
      <c r="L125" s="134"/>
      <c r="M125" s="237"/>
      <c r="N125" s="229" t="s">
        <v>81</v>
      </c>
      <c r="O125" s="104">
        <f>IF(O124/B110=0,"",O124/B110)</f>
        <v>0.53333333333333333</v>
      </c>
      <c r="P125" s="105">
        <f>IF(O124/P124=0,"",O124/P124)</f>
        <v>0.66666666666666663</v>
      </c>
      <c r="Q125" s="231" t="s">
        <v>82</v>
      </c>
    </row>
    <row r="126" spans="1:19" ht="15.75" customHeight="1" x14ac:dyDescent="0.25">
      <c r="A126" s="79">
        <v>2501</v>
      </c>
      <c r="B126" s="80"/>
      <c r="C126" s="80"/>
      <c r="D126" s="80"/>
      <c r="E126" s="80"/>
      <c r="F126" s="80"/>
      <c r="G126" s="80"/>
      <c r="H126" s="80"/>
      <c r="I126" s="80"/>
      <c r="J126" s="116"/>
      <c r="K126" s="238"/>
      <c r="L126" s="239"/>
      <c r="M126" s="240"/>
      <c r="N126" s="109"/>
      <c r="O126" s="110"/>
      <c r="P126" s="110"/>
      <c r="Q126" s="111"/>
    </row>
    <row r="127" spans="1:19" ht="18" customHeight="1" x14ac:dyDescent="0.25">
      <c r="A127" s="33"/>
      <c r="B127" s="327" t="s">
        <v>108</v>
      </c>
      <c r="C127" s="327"/>
      <c r="D127" s="327"/>
      <c r="E127" s="327"/>
      <c r="F127" s="327"/>
      <c r="G127" s="327"/>
      <c r="H127" s="327"/>
      <c r="I127" s="327"/>
      <c r="J127" s="112">
        <f>SUM(J110:J126)</f>
        <v>12</v>
      </c>
      <c r="K127" s="113">
        <f>IF(J117=0,"",J117/B110)</f>
        <v>0.46666666666666667</v>
      </c>
      <c r="L127" s="113">
        <f>IF(J127=0,"",J127/B110)</f>
        <v>0.8</v>
      </c>
      <c r="M127" s="113">
        <f>IF(J118=0,"",L127-K127)</f>
        <v>0.33333333333333337</v>
      </c>
      <c r="N127" s="5"/>
      <c r="O127" s="25"/>
      <c r="P127" s="24"/>
      <c r="Q127" s="5"/>
      <c r="R127" s="24"/>
      <c r="S127" s="5"/>
    </row>
    <row r="128" spans="1:19" ht="12.75" customHeight="1" x14ac:dyDescent="0.2"/>
    <row r="129" spans="1:18" ht="12.75" customHeight="1" x14ac:dyDescent="0.2"/>
    <row r="130" spans="1:18" s="200" customFormat="1" ht="26.25" customHeight="1" x14ac:dyDescent="0.4">
      <c r="A130" s="224"/>
      <c r="B130" s="318" t="s">
        <v>96</v>
      </c>
      <c r="C130" s="318"/>
      <c r="D130" s="318"/>
      <c r="E130" s="318"/>
      <c r="F130" s="318"/>
      <c r="G130" s="318"/>
      <c r="H130" s="318"/>
      <c r="I130" s="318"/>
      <c r="J130" s="201" t="s">
        <v>112</v>
      </c>
      <c r="K130" s="25"/>
      <c r="L130" s="5"/>
      <c r="M130" s="5"/>
      <c r="N130" s="25"/>
      <c r="O130" s="5"/>
      <c r="P130" s="25"/>
      <c r="Q130" s="25"/>
      <c r="R130" s="25"/>
    </row>
    <row r="131" spans="1:18" ht="20.25" customHeight="1" x14ac:dyDescent="0.2">
      <c r="A131" s="330" t="s">
        <v>9</v>
      </c>
      <c r="B131" s="311" t="s">
        <v>97</v>
      </c>
      <c r="C131" s="312"/>
      <c r="D131" s="312"/>
      <c r="E131" s="312"/>
      <c r="F131" s="312"/>
      <c r="G131" s="312"/>
      <c r="H131" s="312"/>
      <c r="I131" s="313"/>
      <c r="J131" s="314" t="s">
        <v>10</v>
      </c>
      <c r="K131" s="307" t="s">
        <v>2</v>
      </c>
      <c r="L131" s="307" t="s">
        <v>3</v>
      </c>
      <c r="M131" s="316" t="s">
        <v>4</v>
      </c>
      <c r="N131" s="307" t="s">
        <v>5</v>
      </c>
      <c r="O131" s="317" t="s">
        <v>6</v>
      </c>
      <c r="P131" s="317" t="s">
        <v>7</v>
      </c>
      <c r="Q131" s="307" t="s">
        <v>8</v>
      </c>
    </row>
    <row r="132" spans="1:18" ht="15.75" customHeight="1" x14ac:dyDescent="0.25">
      <c r="A132" s="308"/>
      <c r="B132" s="79" t="s">
        <v>98</v>
      </c>
      <c r="C132" s="79" t="s">
        <v>99</v>
      </c>
      <c r="D132" s="79" t="s">
        <v>100</v>
      </c>
      <c r="E132" s="79" t="s">
        <v>101</v>
      </c>
      <c r="F132" s="79" t="s">
        <v>102</v>
      </c>
      <c r="G132" s="79" t="s">
        <v>103</v>
      </c>
      <c r="H132" s="79" t="s">
        <v>104</v>
      </c>
      <c r="I132" s="79" t="s">
        <v>105</v>
      </c>
      <c r="J132" s="315"/>
      <c r="K132" s="308"/>
      <c r="L132" s="308"/>
      <c r="M132" s="308"/>
      <c r="N132" s="308"/>
      <c r="O132" s="308"/>
      <c r="P132" s="308"/>
      <c r="Q132" s="308"/>
    </row>
    <row r="133" spans="1:18" ht="15.75" customHeight="1" x14ac:dyDescent="0.25">
      <c r="A133" s="79">
        <v>1702</v>
      </c>
      <c r="B133" s="80">
        <v>13</v>
      </c>
      <c r="C133" s="80"/>
      <c r="D133" s="80"/>
      <c r="E133" s="80"/>
      <c r="F133" s="80"/>
      <c r="G133" s="80"/>
      <c r="H133" s="80"/>
      <c r="I133" s="80"/>
      <c r="J133" s="116"/>
      <c r="K133" s="232"/>
      <c r="L133" s="233"/>
      <c r="M133" s="234"/>
      <c r="N133" s="242"/>
      <c r="O133" s="283">
        <f>B133</f>
        <v>13</v>
      </c>
      <c r="P133" s="243"/>
      <c r="Q133" s="242"/>
    </row>
    <row r="134" spans="1:18" ht="15.75" customHeight="1" x14ac:dyDescent="0.25">
      <c r="A134" s="79">
        <v>1801</v>
      </c>
      <c r="B134" s="80"/>
      <c r="C134" s="80">
        <v>12</v>
      </c>
      <c r="D134" s="80"/>
      <c r="E134" s="80"/>
      <c r="F134" s="80"/>
      <c r="G134" s="80"/>
      <c r="H134" s="80"/>
      <c r="I134" s="80"/>
      <c r="J134" s="116"/>
      <c r="K134" s="235"/>
      <c r="L134" s="134"/>
      <c r="M134" s="236"/>
      <c r="N134" s="90">
        <f>IF(C134=0,"",C134/B133)</f>
        <v>0.92307692307692313</v>
      </c>
      <c r="O134" s="284">
        <v>12</v>
      </c>
      <c r="P134" s="241">
        <f t="shared" ref="P134:P140" si="10">IF(O134=0,"",O134/O133)</f>
        <v>0.92307692307692313</v>
      </c>
      <c r="Q134" s="241">
        <f t="shared" ref="Q134:Q140" si="11">IF(O134=0,"",100%-P134)</f>
        <v>7.6923076923076872E-2</v>
      </c>
    </row>
    <row r="135" spans="1:18" ht="15.75" customHeight="1" x14ac:dyDescent="0.25">
      <c r="A135" s="79">
        <v>1802</v>
      </c>
      <c r="B135" s="80"/>
      <c r="C135" s="80"/>
      <c r="D135" s="80">
        <v>10</v>
      </c>
      <c r="E135" s="80"/>
      <c r="F135" s="80"/>
      <c r="G135" s="80"/>
      <c r="H135" s="80"/>
      <c r="I135" s="80"/>
      <c r="J135" s="116"/>
      <c r="K135" s="235"/>
      <c r="L135" s="134"/>
      <c r="M135" s="236"/>
      <c r="N135" s="90">
        <f>IF(D135=0,"",D135/C134)</f>
        <v>0.83333333333333337</v>
      </c>
      <c r="O135" s="284">
        <v>10</v>
      </c>
      <c r="P135" s="241">
        <f t="shared" si="10"/>
        <v>0.83333333333333337</v>
      </c>
      <c r="Q135" s="241">
        <f t="shared" si="11"/>
        <v>0.16666666666666663</v>
      </c>
      <c r="R135" s="93">
        <f>O135/O133</f>
        <v>0.76923076923076927</v>
      </c>
    </row>
    <row r="136" spans="1:18" ht="15.75" customHeight="1" x14ac:dyDescent="0.25">
      <c r="A136" s="79">
        <v>1901</v>
      </c>
      <c r="B136" s="80"/>
      <c r="C136" s="80"/>
      <c r="D136" s="80"/>
      <c r="E136" s="80">
        <v>10</v>
      </c>
      <c r="F136" s="80"/>
      <c r="G136" s="80"/>
      <c r="H136" s="80"/>
      <c r="I136" s="80"/>
      <c r="J136" s="116"/>
      <c r="K136" s="235"/>
      <c r="L136" s="134"/>
      <c r="M136" s="236"/>
      <c r="N136" s="90">
        <f>IF(E136=0,"",E136/D135)</f>
        <v>1</v>
      </c>
      <c r="O136" s="284">
        <v>10</v>
      </c>
      <c r="P136" s="241">
        <f t="shared" si="10"/>
        <v>1</v>
      </c>
      <c r="Q136" s="241">
        <f t="shared" si="11"/>
        <v>0</v>
      </c>
    </row>
    <row r="137" spans="1:18" ht="15.75" customHeight="1" x14ac:dyDescent="0.25">
      <c r="A137" s="79">
        <v>1902</v>
      </c>
      <c r="B137" s="80"/>
      <c r="C137" s="80"/>
      <c r="D137" s="80"/>
      <c r="E137" s="80"/>
      <c r="F137" s="80">
        <v>10</v>
      </c>
      <c r="G137" s="80"/>
      <c r="H137" s="80"/>
      <c r="I137" s="80"/>
      <c r="J137" s="116"/>
      <c r="K137" s="235"/>
      <c r="L137" s="134"/>
      <c r="M137" s="236"/>
      <c r="N137" s="90">
        <f>IF(F137=0,"",F137/E136)</f>
        <v>1</v>
      </c>
      <c r="O137" s="284">
        <v>10</v>
      </c>
      <c r="P137" s="241">
        <f t="shared" si="10"/>
        <v>1</v>
      </c>
      <c r="Q137" s="241">
        <f t="shared" si="11"/>
        <v>0</v>
      </c>
    </row>
    <row r="138" spans="1:18" ht="15.75" customHeight="1" x14ac:dyDescent="0.25">
      <c r="A138" s="79">
        <v>2001</v>
      </c>
      <c r="B138" s="80"/>
      <c r="C138" s="80"/>
      <c r="D138" s="80"/>
      <c r="E138" s="80"/>
      <c r="F138" s="80"/>
      <c r="G138" s="80">
        <v>9</v>
      </c>
      <c r="H138" s="80"/>
      <c r="I138" s="80"/>
      <c r="J138" s="116"/>
      <c r="K138" s="235"/>
      <c r="L138" s="134"/>
      <c r="M138" s="236"/>
      <c r="N138" s="90">
        <f>IF(G138=0,"",G138/F137)</f>
        <v>0.9</v>
      </c>
      <c r="O138" s="284">
        <v>10</v>
      </c>
      <c r="P138" s="241">
        <f t="shared" si="10"/>
        <v>1</v>
      </c>
      <c r="Q138" s="241">
        <f t="shared" si="11"/>
        <v>0</v>
      </c>
    </row>
    <row r="139" spans="1:18" ht="15.75" customHeight="1" x14ac:dyDescent="0.25">
      <c r="A139" s="79">
        <v>2002</v>
      </c>
      <c r="B139" s="80"/>
      <c r="C139" s="80"/>
      <c r="D139" s="80"/>
      <c r="E139" s="80"/>
      <c r="F139" s="80"/>
      <c r="G139" s="80"/>
      <c r="H139" s="80">
        <v>8</v>
      </c>
      <c r="I139" s="80"/>
      <c r="J139" s="116"/>
      <c r="K139" s="235"/>
      <c r="L139" s="134"/>
      <c r="M139" s="236"/>
      <c r="N139" s="90">
        <f>IF(H139=0,"",H139/G138)</f>
        <v>0.88888888888888884</v>
      </c>
      <c r="O139" s="284">
        <v>10</v>
      </c>
      <c r="P139" s="241">
        <f t="shared" si="10"/>
        <v>1</v>
      </c>
      <c r="Q139" s="241">
        <f t="shared" si="11"/>
        <v>0</v>
      </c>
    </row>
    <row r="140" spans="1:18" ht="15.75" customHeight="1" x14ac:dyDescent="0.25">
      <c r="A140" s="79">
        <v>2101</v>
      </c>
      <c r="B140" s="80"/>
      <c r="C140" s="80"/>
      <c r="D140" s="80"/>
      <c r="E140" s="80"/>
      <c r="F140" s="80"/>
      <c r="G140" s="80"/>
      <c r="H140" s="80"/>
      <c r="I140" s="80">
        <v>8</v>
      </c>
      <c r="J140" s="116">
        <v>6</v>
      </c>
      <c r="K140" s="235"/>
      <c r="L140" s="134"/>
      <c r="M140" s="236"/>
      <c r="N140" s="90">
        <f>IF(I140=0,"",I140/H139)</f>
        <v>1</v>
      </c>
      <c r="O140" s="284">
        <v>9</v>
      </c>
      <c r="P140" s="241">
        <f t="shared" si="10"/>
        <v>0.9</v>
      </c>
      <c r="Q140" s="241">
        <f t="shared" si="11"/>
        <v>9.9999999999999978E-2</v>
      </c>
    </row>
    <row r="141" spans="1:18" ht="15.75" customHeight="1" x14ac:dyDescent="0.25">
      <c r="A141" s="79">
        <v>2102</v>
      </c>
      <c r="B141" s="80"/>
      <c r="C141" s="80"/>
      <c r="D141" s="80"/>
      <c r="E141" s="80"/>
      <c r="F141" s="80"/>
      <c r="G141" s="80"/>
      <c r="H141" s="80"/>
      <c r="I141" s="80">
        <v>1</v>
      </c>
      <c r="J141" s="116">
        <v>1</v>
      </c>
      <c r="K141" s="235"/>
      <c r="L141" s="134"/>
      <c r="M141" s="134"/>
      <c r="N141" s="134"/>
      <c r="O141" s="286">
        <v>2</v>
      </c>
      <c r="P141" s="253"/>
      <c r="Q141" s="246"/>
    </row>
    <row r="142" spans="1:18" ht="15.75" customHeight="1" x14ac:dyDescent="0.25">
      <c r="A142" s="79">
        <v>2201</v>
      </c>
      <c r="B142" s="80"/>
      <c r="C142" s="80"/>
      <c r="D142" s="80"/>
      <c r="E142" s="80"/>
      <c r="F142" s="80"/>
      <c r="G142" s="80"/>
      <c r="H142" s="80"/>
      <c r="I142" s="80">
        <v>1</v>
      </c>
      <c r="J142" s="116">
        <v>1</v>
      </c>
      <c r="K142" s="235"/>
      <c r="L142" s="134"/>
      <c r="M142" s="134"/>
      <c r="N142" s="252"/>
      <c r="O142" s="287">
        <v>1</v>
      </c>
      <c r="P142" s="253"/>
      <c r="Q142" s="246"/>
    </row>
    <row r="143" spans="1:18" ht="15.75" customHeight="1" x14ac:dyDescent="0.25">
      <c r="A143" s="79">
        <v>2202</v>
      </c>
      <c r="B143" s="80"/>
      <c r="C143" s="80"/>
      <c r="D143" s="80"/>
      <c r="E143" s="80"/>
      <c r="F143" s="80"/>
      <c r="G143" s="80"/>
      <c r="H143" s="80"/>
      <c r="I143" s="80">
        <v>1</v>
      </c>
      <c r="J143" s="116"/>
      <c r="K143" s="235"/>
      <c r="L143" s="134"/>
      <c r="M143" s="134"/>
      <c r="N143" s="252"/>
      <c r="O143" s="287">
        <v>1</v>
      </c>
      <c r="P143" s="253"/>
      <c r="Q143" s="246"/>
    </row>
    <row r="144" spans="1:18" ht="15.75" customHeight="1" x14ac:dyDescent="0.25">
      <c r="A144" s="79">
        <v>2301</v>
      </c>
      <c r="B144" s="80"/>
      <c r="C144" s="80"/>
      <c r="D144" s="80"/>
      <c r="E144" s="80"/>
      <c r="F144" s="80"/>
      <c r="G144" s="80"/>
      <c r="H144" s="80"/>
      <c r="I144" s="80">
        <v>1</v>
      </c>
      <c r="J144" s="116">
        <v>1</v>
      </c>
      <c r="K144" s="235"/>
      <c r="L144" s="134"/>
      <c r="M144" s="134"/>
      <c r="N144" s="252"/>
      <c r="O144" s="287">
        <v>1</v>
      </c>
      <c r="P144" s="253"/>
      <c r="Q144" s="246"/>
    </row>
    <row r="145" spans="1:22" ht="15.75" customHeight="1" x14ac:dyDescent="0.25">
      <c r="A145" s="79">
        <v>2302</v>
      </c>
      <c r="B145" s="80"/>
      <c r="C145" s="80"/>
      <c r="D145" s="80"/>
      <c r="E145" s="80"/>
      <c r="F145" s="80"/>
      <c r="G145" s="80"/>
      <c r="H145" s="80"/>
      <c r="I145" s="80"/>
      <c r="J145" s="116"/>
      <c r="K145" s="235"/>
      <c r="L145" s="134"/>
      <c r="M145" s="237"/>
      <c r="N145" s="252"/>
      <c r="O145" s="287"/>
      <c r="P145" s="253"/>
      <c r="Q145" s="246"/>
    </row>
    <row r="146" spans="1:22" ht="15.75" customHeight="1" x14ac:dyDescent="0.25">
      <c r="A146" s="79">
        <v>2401</v>
      </c>
      <c r="B146" s="80"/>
      <c r="C146" s="80"/>
      <c r="D146" s="80"/>
      <c r="E146" s="80"/>
      <c r="F146" s="80"/>
      <c r="G146" s="80"/>
      <c r="H146" s="80"/>
      <c r="I146" s="80"/>
      <c r="J146" s="116"/>
      <c r="K146" s="235"/>
      <c r="L146" s="134"/>
      <c r="M146" s="237"/>
      <c r="N146" s="134"/>
      <c r="O146" s="237"/>
      <c r="P146" s="256"/>
      <c r="Q146" s="246"/>
    </row>
    <row r="147" spans="1:22" ht="15.75" customHeight="1" x14ac:dyDescent="0.25">
      <c r="A147" s="79">
        <v>2402</v>
      </c>
      <c r="B147" s="80"/>
      <c r="C147" s="80"/>
      <c r="D147" s="80"/>
      <c r="E147" s="80"/>
      <c r="F147" s="80"/>
      <c r="G147" s="80"/>
      <c r="H147" s="80"/>
      <c r="I147" s="80"/>
      <c r="J147" s="116"/>
      <c r="K147" s="235"/>
      <c r="L147" s="134"/>
      <c r="M147" s="237"/>
      <c r="N147" s="228" t="s">
        <v>80</v>
      </c>
      <c r="O147" s="102">
        <v>6</v>
      </c>
      <c r="P147" s="103">
        <f>IF(SUM(J139:J146)=0,"",SUM(J139:J146))</f>
        <v>9</v>
      </c>
      <c r="Q147" s="230" t="s">
        <v>10</v>
      </c>
    </row>
    <row r="148" spans="1:22" ht="15.75" customHeight="1" x14ac:dyDescent="0.25">
      <c r="A148" s="79">
        <v>2501</v>
      </c>
      <c r="B148" s="80"/>
      <c r="C148" s="80"/>
      <c r="D148" s="80"/>
      <c r="E148" s="80"/>
      <c r="F148" s="80"/>
      <c r="G148" s="80"/>
      <c r="H148" s="80"/>
      <c r="I148" s="80"/>
      <c r="J148" s="116"/>
      <c r="K148" s="235"/>
      <c r="L148" s="134"/>
      <c r="M148" s="237"/>
      <c r="N148" s="229" t="s">
        <v>81</v>
      </c>
      <c r="O148" s="104">
        <f>IF(O147/B133=0,"",O147/B133)</f>
        <v>0.46153846153846156</v>
      </c>
      <c r="P148" s="105">
        <f>IF(O147/P147=0,"",O147/P147)</f>
        <v>0.66666666666666663</v>
      </c>
      <c r="Q148" s="231" t="s">
        <v>82</v>
      </c>
    </row>
    <row r="149" spans="1:22" ht="15.75" customHeight="1" x14ac:dyDescent="0.25">
      <c r="A149" s="79">
        <v>2502</v>
      </c>
      <c r="B149" s="80"/>
      <c r="C149" s="80"/>
      <c r="D149" s="80"/>
      <c r="E149" s="80"/>
      <c r="F149" s="80"/>
      <c r="G149" s="80"/>
      <c r="H149" s="80"/>
      <c r="I149" s="80"/>
      <c r="J149" s="116"/>
      <c r="K149" s="238"/>
      <c r="L149" s="239"/>
      <c r="M149" s="240"/>
      <c r="N149" s="109"/>
      <c r="O149" s="110"/>
      <c r="P149" s="110"/>
      <c r="Q149" s="111"/>
    </row>
    <row r="150" spans="1:22" ht="18" customHeight="1" x14ac:dyDescent="0.25">
      <c r="A150" s="33"/>
      <c r="B150" s="327" t="s">
        <v>108</v>
      </c>
      <c r="C150" s="327"/>
      <c r="D150" s="327"/>
      <c r="E150" s="327"/>
      <c r="F150" s="327"/>
      <c r="G150" s="327"/>
      <c r="H150" s="327"/>
      <c r="I150" s="327"/>
      <c r="J150" s="112">
        <f>SUM(J140:J146)</f>
        <v>9</v>
      </c>
      <c r="K150" s="113">
        <f>IF(J140=0,"",J140/B133)</f>
        <v>0.46153846153846156</v>
      </c>
      <c r="L150" s="113">
        <f>IF(J150=0,"",J150/B133)</f>
        <v>0.69230769230769229</v>
      </c>
      <c r="M150" s="113">
        <f>IF(J142=0,"",L150-K150)</f>
        <v>0.23076923076923073</v>
      </c>
      <c r="N150" s="5"/>
      <c r="O150" s="25"/>
      <c r="P150" s="24"/>
      <c r="Q150" s="5"/>
    </row>
    <row r="151" spans="1:22" ht="12.75" customHeight="1" x14ac:dyDescent="0.2"/>
    <row r="152" spans="1:22" ht="12.75" customHeight="1" x14ac:dyDescent="0.2"/>
    <row r="153" spans="1:22" s="200" customFormat="1" ht="26.25" customHeight="1" x14ac:dyDescent="0.4">
      <c r="A153" s="224"/>
      <c r="B153" s="318" t="s">
        <v>96</v>
      </c>
      <c r="C153" s="318"/>
      <c r="D153" s="318"/>
      <c r="E153" s="318"/>
      <c r="F153" s="318"/>
      <c r="G153" s="318"/>
      <c r="H153" s="318"/>
      <c r="I153" s="318"/>
      <c r="J153" s="201" t="s">
        <v>113</v>
      </c>
      <c r="K153" s="25"/>
      <c r="L153" s="5"/>
      <c r="M153" s="5"/>
      <c r="N153" s="25"/>
      <c r="O153" s="5"/>
      <c r="P153" s="25"/>
      <c r="Q153" s="25"/>
      <c r="V153" s="174">
        <f>AVERAGE(O148,O171)</f>
        <v>0.41258741258741261</v>
      </c>
    </row>
    <row r="154" spans="1:22" ht="20.25" customHeight="1" x14ac:dyDescent="0.2">
      <c r="A154" s="330" t="s">
        <v>9</v>
      </c>
      <c r="B154" s="311" t="s">
        <v>97</v>
      </c>
      <c r="C154" s="312"/>
      <c r="D154" s="312"/>
      <c r="E154" s="312"/>
      <c r="F154" s="312"/>
      <c r="G154" s="312"/>
      <c r="H154" s="312"/>
      <c r="I154" s="313"/>
      <c r="J154" s="314" t="s">
        <v>10</v>
      </c>
      <c r="K154" s="307" t="s">
        <v>2</v>
      </c>
      <c r="L154" s="307" t="s">
        <v>3</v>
      </c>
      <c r="M154" s="316" t="s">
        <v>4</v>
      </c>
      <c r="N154" s="307" t="s">
        <v>5</v>
      </c>
      <c r="O154" s="317" t="s">
        <v>6</v>
      </c>
      <c r="P154" s="317" t="s">
        <v>7</v>
      </c>
      <c r="Q154" s="307" t="s">
        <v>8</v>
      </c>
    </row>
    <row r="155" spans="1:22" ht="15.75" customHeight="1" x14ac:dyDescent="0.25">
      <c r="A155" s="308"/>
      <c r="B155" s="79" t="s">
        <v>98</v>
      </c>
      <c r="C155" s="79" t="s">
        <v>99</v>
      </c>
      <c r="D155" s="79" t="s">
        <v>100</v>
      </c>
      <c r="E155" s="79" t="s">
        <v>101</v>
      </c>
      <c r="F155" s="79" t="s">
        <v>102</v>
      </c>
      <c r="G155" s="79" t="s">
        <v>103</v>
      </c>
      <c r="H155" s="79" t="s">
        <v>104</v>
      </c>
      <c r="I155" s="79" t="s">
        <v>105</v>
      </c>
      <c r="J155" s="315"/>
      <c r="K155" s="308"/>
      <c r="L155" s="308"/>
      <c r="M155" s="308"/>
      <c r="N155" s="308"/>
      <c r="O155" s="308"/>
      <c r="P155" s="308"/>
      <c r="Q155" s="308"/>
    </row>
    <row r="156" spans="1:22" ht="15.75" customHeight="1" x14ac:dyDescent="0.25">
      <c r="A156" s="79">
        <v>1801</v>
      </c>
      <c r="B156" s="80">
        <v>11</v>
      </c>
      <c r="C156" s="80"/>
      <c r="D156" s="80"/>
      <c r="E156" s="80"/>
      <c r="F156" s="80"/>
      <c r="G156" s="80"/>
      <c r="H156" s="80"/>
      <c r="I156" s="80"/>
      <c r="J156" s="116"/>
      <c r="K156" s="232"/>
      <c r="L156" s="233"/>
      <c r="M156" s="234"/>
      <c r="N156" s="242"/>
      <c r="O156" s="283">
        <f>B156</f>
        <v>11</v>
      </c>
      <c r="P156" s="243"/>
      <c r="Q156" s="242"/>
    </row>
    <row r="157" spans="1:22" ht="15.75" customHeight="1" x14ac:dyDescent="0.25">
      <c r="A157" s="79">
        <v>1802</v>
      </c>
      <c r="B157" s="80"/>
      <c r="C157" s="80">
        <v>7</v>
      </c>
      <c r="D157" s="80"/>
      <c r="E157" s="80"/>
      <c r="F157" s="80"/>
      <c r="G157" s="80"/>
      <c r="H157" s="80"/>
      <c r="I157" s="80"/>
      <c r="J157" s="116"/>
      <c r="K157" s="235"/>
      <c r="L157" s="134"/>
      <c r="M157" s="236"/>
      <c r="N157" s="90">
        <f>IF(C157=0,"",C157/B156)</f>
        <v>0.63636363636363635</v>
      </c>
      <c r="O157" s="284">
        <v>7</v>
      </c>
      <c r="P157" s="241">
        <f t="shared" ref="P157:P163" si="12">IF(O157=0,"",O157/O156)</f>
        <v>0.63636363636363635</v>
      </c>
      <c r="Q157" s="241">
        <f t="shared" ref="Q157:Q163" si="13">IF(O157=0,"",100%-P157)</f>
        <v>0.36363636363636365</v>
      </c>
    </row>
    <row r="158" spans="1:22" ht="15.75" customHeight="1" x14ac:dyDescent="0.25">
      <c r="A158" s="79">
        <v>1901</v>
      </c>
      <c r="B158" s="80"/>
      <c r="C158" s="80"/>
      <c r="D158" s="80">
        <v>6</v>
      </c>
      <c r="E158" s="80"/>
      <c r="F158" s="80"/>
      <c r="G158" s="80"/>
      <c r="H158" s="80"/>
      <c r="I158" s="80"/>
      <c r="J158" s="116"/>
      <c r="K158" s="235"/>
      <c r="L158" s="134"/>
      <c r="M158" s="236"/>
      <c r="N158" s="90">
        <f>IF(D158=0,"",D158/C157)</f>
        <v>0.8571428571428571</v>
      </c>
      <c r="O158" s="284">
        <v>7</v>
      </c>
      <c r="P158" s="241">
        <f t="shared" si="12"/>
        <v>1</v>
      </c>
      <c r="Q158" s="241">
        <f t="shared" si="13"/>
        <v>0</v>
      </c>
      <c r="R158" s="117">
        <f>O158/O156</f>
        <v>0.63636363636363635</v>
      </c>
    </row>
    <row r="159" spans="1:22" ht="15.75" customHeight="1" x14ac:dyDescent="0.25">
      <c r="A159" s="79">
        <v>1902</v>
      </c>
      <c r="B159" s="80"/>
      <c r="C159" s="80"/>
      <c r="D159" s="80"/>
      <c r="E159" s="80">
        <v>6</v>
      </c>
      <c r="F159" s="80"/>
      <c r="G159" s="80"/>
      <c r="H159" s="80"/>
      <c r="I159" s="80"/>
      <c r="J159" s="116"/>
      <c r="K159" s="235"/>
      <c r="L159" s="134"/>
      <c r="M159" s="236"/>
      <c r="N159" s="90">
        <f>IF(E159=0,"",E159/D158)</f>
        <v>1</v>
      </c>
      <c r="O159" s="284">
        <v>7</v>
      </c>
      <c r="P159" s="241">
        <f t="shared" si="12"/>
        <v>1</v>
      </c>
      <c r="Q159" s="241">
        <f t="shared" si="13"/>
        <v>0</v>
      </c>
    </row>
    <row r="160" spans="1:22" ht="15.75" customHeight="1" x14ac:dyDescent="0.25">
      <c r="A160" s="79">
        <v>2001</v>
      </c>
      <c r="B160" s="80"/>
      <c r="C160" s="80"/>
      <c r="D160" s="80"/>
      <c r="E160" s="80"/>
      <c r="F160" s="80">
        <v>6</v>
      </c>
      <c r="G160" s="80"/>
      <c r="H160" s="80"/>
      <c r="I160" s="80"/>
      <c r="J160" s="116"/>
      <c r="K160" s="235"/>
      <c r="L160" s="134"/>
      <c r="M160" s="236"/>
      <c r="N160" s="90">
        <f>IF(F160=0,"",F160/E159)</f>
        <v>1</v>
      </c>
      <c r="O160" s="284">
        <v>7</v>
      </c>
      <c r="P160" s="241">
        <f t="shared" si="12"/>
        <v>1</v>
      </c>
      <c r="Q160" s="241">
        <f t="shared" si="13"/>
        <v>0</v>
      </c>
    </row>
    <row r="161" spans="1:17" ht="15.75" customHeight="1" x14ac:dyDescent="0.25">
      <c r="A161" s="79">
        <v>2002</v>
      </c>
      <c r="B161" s="80"/>
      <c r="C161" s="80"/>
      <c r="D161" s="80"/>
      <c r="E161" s="80"/>
      <c r="F161" s="80"/>
      <c r="G161" s="80">
        <v>6</v>
      </c>
      <c r="H161" s="80"/>
      <c r="I161" s="80"/>
      <c r="J161" s="116"/>
      <c r="K161" s="235"/>
      <c r="L161" s="134"/>
      <c r="M161" s="236"/>
      <c r="N161" s="90">
        <f>IF(G161=0,"",G161/F160)</f>
        <v>1</v>
      </c>
      <c r="O161" s="284">
        <v>7</v>
      </c>
      <c r="P161" s="241">
        <f t="shared" si="12"/>
        <v>1</v>
      </c>
      <c r="Q161" s="241">
        <f t="shared" si="13"/>
        <v>0</v>
      </c>
    </row>
    <row r="162" spans="1:17" ht="15.75" customHeight="1" x14ac:dyDescent="0.25">
      <c r="A162" s="79">
        <v>2101</v>
      </c>
      <c r="B162" s="80"/>
      <c r="C162" s="80"/>
      <c r="D162" s="80"/>
      <c r="E162" s="80"/>
      <c r="F162" s="80"/>
      <c r="G162" s="80"/>
      <c r="H162" s="80">
        <v>6</v>
      </c>
      <c r="I162" s="80"/>
      <c r="J162" s="116"/>
      <c r="K162" s="235"/>
      <c r="L162" s="134"/>
      <c r="M162" s="236"/>
      <c r="N162" s="90">
        <f>IF(H162=0,"",H162/G161)</f>
        <v>1</v>
      </c>
      <c r="O162" s="284">
        <v>7</v>
      </c>
      <c r="P162" s="241">
        <f t="shared" si="12"/>
        <v>1</v>
      </c>
      <c r="Q162" s="241">
        <f t="shared" si="13"/>
        <v>0</v>
      </c>
    </row>
    <row r="163" spans="1:17" ht="15.75" customHeight="1" x14ac:dyDescent="0.25">
      <c r="A163" s="79">
        <v>2102</v>
      </c>
      <c r="B163" s="80"/>
      <c r="C163" s="80"/>
      <c r="D163" s="80"/>
      <c r="E163" s="80"/>
      <c r="F163" s="80"/>
      <c r="G163" s="80"/>
      <c r="H163" s="80"/>
      <c r="I163" s="80">
        <v>6</v>
      </c>
      <c r="J163" s="116">
        <v>6</v>
      </c>
      <c r="K163" s="235"/>
      <c r="L163" s="134"/>
      <c r="M163" s="236"/>
      <c r="N163" s="90">
        <f>IF(I163=0,"",I163/H162)</f>
        <v>1</v>
      </c>
      <c r="O163" s="284">
        <v>6</v>
      </c>
      <c r="P163" s="241">
        <f t="shared" si="12"/>
        <v>0.8571428571428571</v>
      </c>
      <c r="Q163" s="241">
        <f t="shared" si="13"/>
        <v>0.1428571428571429</v>
      </c>
    </row>
    <row r="164" spans="1:17" ht="15.75" customHeight="1" x14ac:dyDescent="0.25">
      <c r="A164" s="79">
        <v>2201</v>
      </c>
      <c r="B164" s="80"/>
      <c r="C164" s="80"/>
      <c r="D164" s="80"/>
      <c r="E164" s="80"/>
      <c r="F164" s="80"/>
      <c r="G164" s="80"/>
      <c r="H164" s="80"/>
      <c r="I164" s="80">
        <v>1</v>
      </c>
      <c r="J164" s="116"/>
      <c r="K164" s="235"/>
      <c r="L164" s="134"/>
      <c r="M164" s="134"/>
      <c r="N164" s="246"/>
      <c r="O164" s="284">
        <v>1</v>
      </c>
      <c r="P164" s="247"/>
      <c r="Q164" s="246"/>
    </row>
    <row r="165" spans="1:17" ht="15.75" customHeight="1" x14ac:dyDescent="0.25">
      <c r="A165" s="79">
        <v>2202</v>
      </c>
      <c r="B165" s="80"/>
      <c r="C165" s="80"/>
      <c r="D165" s="80"/>
      <c r="E165" s="80"/>
      <c r="F165" s="80"/>
      <c r="G165" s="80"/>
      <c r="H165" s="80"/>
      <c r="I165" s="80">
        <v>1</v>
      </c>
      <c r="J165" s="116"/>
      <c r="K165" s="235"/>
      <c r="L165" s="134"/>
      <c r="M165" s="134"/>
      <c r="N165" s="246"/>
      <c r="O165" s="284">
        <v>1</v>
      </c>
      <c r="P165" s="247"/>
      <c r="Q165" s="246"/>
    </row>
    <row r="166" spans="1:17" ht="15.75" customHeight="1" x14ac:dyDescent="0.25">
      <c r="A166" s="79">
        <v>2301</v>
      </c>
      <c r="B166" s="80"/>
      <c r="C166" s="80"/>
      <c r="D166" s="80"/>
      <c r="E166" s="80"/>
      <c r="F166" s="80"/>
      <c r="G166" s="80"/>
      <c r="H166" s="80"/>
      <c r="I166" s="80">
        <v>1</v>
      </c>
      <c r="J166" s="116"/>
      <c r="K166" s="235"/>
      <c r="L166" s="134"/>
      <c r="M166" s="134"/>
      <c r="N166" s="246"/>
      <c r="O166" s="285">
        <v>1</v>
      </c>
      <c r="P166" s="247"/>
      <c r="Q166" s="246"/>
    </row>
    <row r="167" spans="1:17" ht="15.75" customHeight="1" x14ac:dyDescent="0.25">
      <c r="A167" s="79">
        <v>2302</v>
      </c>
      <c r="B167" s="80"/>
      <c r="C167" s="80"/>
      <c r="D167" s="80"/>
      <c r="E167" s="80"/>
      <c r="F167" s="80"/>
      <c r="G167" s="80"/>
      <c r="H167" s="80"/>
      <c r="I167" s="80"/>
      <c r="J167" s="116"/>
      <c r="K167" s="235"/>
      <c r="L167" s="134"/>
      <c r="M167" s="134"/>
      <c r="N167" s="246"/>
      <c r="O167" s="285"/>
      <c r="P167" s="247"/>
      <c r="Q167" s="246"/>
    </row>
    <row r="168" spans="1:17" ht="15.75" customHeight="1" x14ac:dyDescent="0.25">
      <c r="A168" s="79">
        <v>2401</v>
      </c>
      <c r="B168" s="80"/>
      <c r="C168" s="80"/>
      <c r="D168" s="80"/>
      <c r="E168" s="80"/>
      <c r="F168" s="80"/>
      <c r="G168" s="80"/>
      <c r="H168" s="80"/>
      <c r="I168" s="80"/>
      <c r="J168" s="116"/>
      <c r="K168" s="235"/>
      <c r="L168" s="134"/>
      <c r="M168" s="237"/>
      <c r="N168" s="246"/>
      <c r="O168" s="285"/>
      <c r="P168" s="247"/>
      <c r="Q168" s="246"/>
    </row>
    <row r="169" spans="1:17" ht="15.75" customHeight="1" x14ac:dyDescent="0.25">
      <c r="A169" s="79">
        <v>2402</v>
      </c>
      <c r="B169" s="80"/>
      <c r="C169" s="80"/>
      <c r="D169" s="80"/>
      <c r="E169" s="80"/>
      <c r="F169" s="80"/>
      <c r="G169" s="80"/>
      <c r="H169" s="80"/>
      <c r="I169" s="80"/>
      <c r="J169" s="116"/>
      <c r="K169" s="235"/>
      <c r="L169" s="134"/>
      <c r="M169" s="237"/>
      <c r="N169" s="134"/>
      <c r="O169" s="237"/>
      <c r="P169" s="256"/>
      <c r="Q169" s="246"/>
    </row>
    <row r="170" spans="1:17" ht="15.75" customHeight="1" x14ac:dyDescent="0.25">
      <c r="A170" s="79">
        <v>2501</v>
      </c>
      <c r="B170" s="80"/>
      <c r="C170" s="80"/>
      <c r="D170" s="80"/>
      <c r="E170" s="80"/>
      <c r="F170" s="80"/>
      <c r="G170" s="80"/>
      <c r="H170" s="80"/>
      <c r="I170" s="80"/>
      <c r="J170" s="116"/>
      <c r="K170" s="235"/>
      <c r="L170" s="134"/>
      <c r="M170" s="237"/>
      <c r="N170" s="228" t="s">
        <v>80</v>
      </c>
      <c r="O170" s="102">
        <v>4</v>
      </c>
      <c r="P170" s="103">
        <f>IF(SUM(J162:J169)=0,"",SUM(J162:J169))</f>
        <v>6</v>
      </c>
      <c r="Q170" s="230" t="s">
        <v>10</v>
      </c>
    </row>
    <row r="171" spans="1:17" ht="15.75" customHeight="1" x14ac:dyDescent="0.25">
      <c r="A171" s="79">
        <v>2502</v>
      </c>
      <c r="B171" s="80"/>
      <c r="C171" s="80"/>
      <c r="D171" s="80"/>
      <c r="E171" s="80"/>
      <c r="F171" s="80"/>
      <c r="G171" s="80"/>
      <c r="H171" s="80"/>
      <c r="I171" s="80"/>
      <c r="J171" s="116"/>
      <c r="K171" s="235"/>
      <c r="L171" s="134"/>
      <c r="M171" s="237"/>
      <c r="N171" s="229" t="s">
        <v>81</v>
      </c>
      <c r="O171" s="104">
        <f>IF(O170/B156=0,"",O170/B156)</f>
        <v>0.36363636363636365</v>
      </c>
      <c r="P171" s="105">
        <f>IF(O170/P170=0,"",O170/P170)</f>
        <v>0.66666666666666663</v>
      </c>
      <c r="Q171" s="231" t="s">
        <v>82</v>
      </c>
    </row>
    <row r="172" spans="1:17" ht="15.75" customHeight="1" x14ac:dyDescent="0.25">
      <c r="A172" s="79">
        <v>2601</v>
      </c>
      <c r="B172" s="80"/>
      <c r="C172" s="80"/>
      <c r="D172" s="80"/>
      <c r="E172" s="80"/>
      <c r="F172" s="80"/>
      <c r="G172" s="80"/>
      <c r="H172" s="80"/>
      <c r="I172" s="80"/>
      <c r="J172" s="116"/>
      <c r="K172" s="238"/>
      <c r="L172" s="239"/>
      <c r="M172" s="240"/>
      <c r="N172" s="109"/>
      <c r="O172" s="110"/>
      <c r="P172" s="110"/>
      <c r="Q172" s="111"/>
    </row>
    <row r="173" spans="1:17" ht="18" customHeight="1" x14ac:dyDescent="0.25">
      <c r="A173" s="33"/>
      <c r="B173" s="327" t="s">
        <v>108</v>
      </c>
      <c r="C173" s="327"/>
      <c r="D173" s="327"/>
      <c r="E173" s="327"/>
      <c r="F173" s="327"/>
      <c r="G173" s="327"/>
      <c r="H173" s="327"/>
      <c r="I173" s="327"/>
      <c r="J173" s="112">
        <f>SUM(J163:J169)</f>
        <v>6</v>
      </c>
      <c r="K173" s="113">
        <f>IF(J163=0,"",J163/B156)</f>
        <v>0.54545454545454541</v>
      </c>
      <c r="L173" s="113">
        <f>IF(J173=0,"",J173/B156)</f>
        <v>0.54545454545454541</v>
      </c>
      <c r="M173" s="113">
        <f>L173-K173</f>
        <v>0</v>
      </c>
      <c r="N173" s="5"/>
      <c r="O173" s="25"/>
      <c r="P173" s="24"/>
      <c r="Q173" s="5"/>
    </row>
    <row r="174" spans="1:17" ht="12.75" customHeight="1" x14ac:dyDescent="0.2"/>
    <row r="175" spans="1:17" ht="12.75" customHeight="1" x14ac:dyDescent="0.2"/>
    <row r="176" spans="1:17" s="200" customFormat="1" ht="26.25" customHeight="1" x14ac:dyDescent="0.4">
      <c r="A176" s="224"/>
      <c r="B176" s="318" t="s">
        <v>96</v>
      </c>
      <c r="C176" s="318"/>
      <c r="D176" s="318"/>
      <c r="E176" s="318"/>
      <c r="F176" s="318"/>
      <c r="G176" s="318"/>
      <c r="H176" s="318"/>
      <c r="I176" s="318"/>
      <c r="J176" s="201" t="s">
        <v>114</v>
      </c>
      <c r="K176" s="25"/>
      <c r="L176" s="5"/>
      <c r="M176" s="5"/>
      <c r="N176" s="25"/>
      <c r="O176" s="5"/>
      <c r="P176" s="25"/>
      <c r="Q176" s="25"/>
    </row>
    <row r="177" spans="1:18" ht="20.25" customHeight="1" x14ac:dyDescent="0.2">
      <c r="A177" s="330" t="s">
        <v>9</v>
      </c>
      <c r="B177" s="311" t="s">
        <v>97</v>
      </c>
      <c r="C177" s="312"/>
      <c r="D177" s="312"/>
      <c r="E177" s="312"/>
      <c r="F177" s="312"/>
      <c r="G177" s="312"/>
      <c r="H177" s="312"/>
      <c r="I177" s="313"/>
      <c r="J177" s="314" t="s">
        <v>10</v>
      </c>
      <c r="K177" s="307" t="s">
        <v>2</v>
      </c>
      <c r="L177" s="307" t="s">
        <v>3</v>
      </c>
      <c r="M177" s="316" t="s">
        <v>4</v>
      </c>
      <c r="N177" s="307" t="s">
        <v>5</v>
      </c>
      <c r="O177" s="317" t="s">
        <v>6</v>
      </c>
      <c r="P177" s="317" t="s">
        <v>7</v>
      </c>
      <c r="Q177" s="307" t="s">
        <v>8</v>
      </c>
    </row>
    <row r="178" spans="1:18" ht="15.75" customHeight="1" x14ac:dyDescent="0.25">
      <c r="A178" s="308"/>
      <c r="B178" s="79" t="s">
        <v>98</v>
      </c>
      <c r="C178" s="79" t="s">
        <v>99</v>
      </c>
      <c r="D178" s="79" t="s">
        <v>100</v>
      </c>
      <c r="E178" s="79" t="s">
        <v>101</v>
      </c>
      <c r="F178" s="79" t="s">
        <v>102</v>
      </c>
      <c r="G178" s="79" t="s">
        <v>103</v>
      </c>
      <c r="H178" s="79" t="s">
        <v>104</v>
      </c>
      <c r="I178" s="79" t="s">
        <v>105</v>
      </c>
      <c r="J178" s="315"/>
      <c r="K178" s="308"/>
      <c r="L178" s="308"/>
      <c r="M178" s="308"/>
      <c r="N178" s="308"/>
      <c r="O178" s="308"/>
      <c r="P178" s="308"/>
      <c r="Q178" s="308"/>
    </row>
    <row r="179" spans="1:18" ht="15.75" customHeight="1" x14ac:dyDescent="0.25">
      <c r="A179" s="79">
        <v>1802</v>
      </c>
      <c r="B179" s="80">
        <v>40</v>
      </c>
      <c r="C179" s="80"/>
      <c r="D179" s="80"/>
      <c r="E179" s="80"/>
      <c r="F179" s="80"/>
      <c r="G179" s="80"/>
      <c r="H179" s="80"/>
      <c r="I179" s="80"/>
      <c r="J179" s="116"/>
      <c r="K179" s="232"/>
      <c r="L179" s="233"/>
      <c r="M179" s="234"/>
      <c r="N179" s="242"/>
      <c r="O179" s="283">
        <f>B179</f>
        <v>40</v>
      </c>
      <c r="P179" s="243"/>
      <c r="Q179" s="242"/>
    </row>
    <row r="180" spans="1:18" ht="15.75" customHeight="1" x14ac:dyDescent="0.25">
      <c r="A180" s="79">
        <v>1901</v>
      </c>
      <c r="B180" s="80"/>
      <c r="C180" s="80">
        <v>28</v>
      </c>
      <c r="D180" s="80"/>
      <c r="E180" s="80"/>
      <c r="F180" s="80"/>
      <c r="G180" s="80"/>
      <c r="H180" s="80"/>
      <c r="I180" s="80"/>
      <c r="J180" s="116"/>
      <c r="K180" s="235"/>
      <c r="L180" s="134"/>
      <c r="M180" s="236"/>
      <c r="N180" s="90">
        <f>IF(C180=0,"",C180/B179)</f>
        <v>0.7</v>
      </c>
      <c r="O180" s="284">
        <v>28</v>
      </c>
      <c r="P180" s="241">
        <f t="shared" ref="P180:P186" si="14">IF(O180=0,"",O180/O179)</f>
        <v>0.7</v>
      </c>
      <c r="Q180" s="241">
        <f t="shared" ref="Q180:Q186" si="15">IF(O180=0,"",100%-P180)</f>
        <v>0.30000000000000004</v>
      </c>
    </row>
    <row r="181" spans="1:18" ht="15.75" customHeight="1" x14ac:dyDescent="0.25">
      <c r="A181" s="79">
        <v>1902</v>
      </c>
      <c r="B181" s="80"/>
      <c r="C181" s="80"/>
      <c r="D181" s="80">
        <v>22</v>
      </c>
      <c r="E181" s="80"/>
      <c r="F181" s="80"/>
      <c r="G181" s="80"/>
      <c r="H181" s="80"/>
      <c r="I181" s="80"/>
      <c r="J181" s="116"/>
      <c r="K181" s="235"/>
      <c r="L181" s="134"/>
      <c r="M181" s="236"/>
      <c r="N181" s="90">
        <f>IF(D181=0,"",D181/C180)</f>
        <v>0.7857142857142857</v>
      </c>
      <c r="O181" s="284">
        <v>25</v>
      </c>
      <c r="P181" s="241">
        <f t="shared" si="14"/>
        <v>0.8928571428571429</v>
      </c>
      <c r="Q181" s="241">
        <f t="shared" si="15"/>
        <v>0.1071428571428571</v>
      </c>
      <c r="R181" s="93">
        <f>O181/O179</f>
        <v>0.625</v>
      </c>
    </row>
    <row r="182" spans="1:18" ht="15.75" customHeight="1" x14ac:dyDescent="0.25">
      <c r="A182" s="79">
        <v>2001</v>
      </c>
      <c r="B182" s="80"/>
      <c r="C182" s="80"/>
      <c r="D182" s="80"/>
      <c r="E182" s="80">
        <v>21</v>
      </c>
      <c r="F182" s="80"/>
      <c r="G182" s="80"/>
      <c r="H182" s="80"/>
      <c r="I182" s="80"/>
      <c r="J182" s="116"/>
      <c r="K182" s="235"/>
      <c r="L182" s="134"/>
      <c r="M182" s="236"/>
      <c r="N182" s="90">
        <f>IF(E182=0,"",E182/D181)</f>
        <v>0.95454545454545459</v>
      </c>
      <c r="O182" s="284">
        <v>24</v>
      </c>
      <c r="P182" s="241">
        <f t="shared" si="14"/>
        <v>0.96</v>
      </c>
      <c r="Q182" s="241">
        <f t="shared" si="15"/>
        <v>4.0000000000000036E-2</v>
      </c>
    </row>
    <row r="183" spans="1:18" ht="15.75" customHeight="1" x14ac:dyDescent="0.25">
      <c r="A183" s="79">
        <v>2002</v>
      </c>
      <c r="B183" s="80"/>
      <c r="C183" s="80"/>
      <c r="D183" s="80"/>
      <c r="E183" s="80"/>
      <c r="F183" s="80">
        <v>21</v>
      </c>
      <c r="G183" s="80"/>
      <c r="H183" s="80"/>
      <c r="I183" s="80"/>
      <c r="J183" s="116"/>
      <c r="K183" s="235"/>
      <c r="L183" s="134"/>
      <c r="M183" s="236"/>
      <c r="N183" s="90">
        <f>IF(F183=0,"",F183/E182)</f>
        <v>1</v>
      </c>
      <c r="O183" s="284">
        <v>24</v>
      </c>
      <c r="P183" s="241">
        <f t="shared" si="14"/>
        <v>1</v>
      </c>
      <c r="Q183" s="241">
        <f t="shared" si="15"/>
        <v>0</v>
      </c>
    </row>
    <row r="184" spans="1:18" ht="15.75" customHeight="1" x14ac:dyDescent="0.25">
      <c r="A184" s="79">
        <v>2101</v>
      </c>
      <c r="B184" s="80"/>
      <c r="C184" s="80"/>
      <c r="D184" s="80"/>
      <c r="E184" s="80"/>
      <c r="F184" s="80"/>
      <c r="G184" s="80">
        <v>21</v>
      </c>
      <c r="H184" s="80"/>
      <c r="I184" s="80"/>
      <c r="J184" s="116"/>
      <c r="K184" s="235"/>
      <c r="L184" s="134"/>
      <c r="M184" s="236"/>
      <c r="N184" s="90">
        <f>IF(G184=0,"",G184/F183)</f>
        <v>1</v>
      </c>
      <c r="O184" s="284">
        <v>24</v>
      </c>
      <c r="P184" s="241">
        <f t="shared" si="14"/>
        <v>1</v>
      </c>
      <c r="Q184" s="241">
        <f t="shared" si="15"/>
        <v>0</v>
      </c>
    </row>
    <row r="185" spans="1:18" ht="15.75" customHeight="1" x14ac:dyDescent="0.25">
      <c r="A185" s="79">
        <v>2102</v>
      </c>
      <c r="B185" s="80"/>
      <c r="C185" s="80"/>
      <c r="D185" s="80"/>
      <c r="E185" s="80"/>
      <c r="F185" s="80"/>
      <c r="G185" s="80"/>
      <c r="H185" s="80">
        <v>18</v>
      </c>
      <c r="I185" s="80"/>
      <c r="J185" s="116"/>
      <c r="K185" s="235"/>
      <c r="L185" s="134"/>
      <c r="M185" s="236"/>
      <c r="N185" s="90">
        <f>IF(H185=0,"",H185/G184)</f>
        <v>0.8571428571428571</v>
      </c>
      <c r="O185" s="284">
        <v>24</v>
      </c>
      <c r="P185" s="241">
        <f t="shared" si="14"/>
        <v>1</v>
      </c>
      <c r="Q185" s="241">
        <f t="shared" si="15"/>
        <v>0</v>
      </c>
    </row>
    <row r="186" spans="1:18" ht="15.75" customHeight="1" x14ac:dyDescent="0.25">
      <c r="A186" s="79">
        <v>2201</v>
      </c>
      <c r="B186" s="80"/>
      <c r="C186" s="80"/>
      <c r="D186" s="80"/>
      <c r="E186" s="80"/>
      <c r="F186" s="80"/>
      <c r="G186" s="80"/>
      <c r="H186" s="80"/>
      <c r="I186" s="80">
        <v>18</v>
      </c>
      <c r="J186" s="116">
        <v>17</v>
      </c>
      <c r="K186" s="235"/>
      <c r="L186" s="134"/>
      <c r="M186" s="236"/>
      <c r="N186" s="90">
        <f>IF(I186=0,"",I186/H185)</f>
        <v>1</v>
      </c>
      <c r="O186" s="284">
        <v>23</v>
      </c>
      <c r="P186" s="241">
        <f t="shared" si="14"/>
        <v>0.95833333333333337</v>
      </c>
      <c r="Q186" s="241">
        <f t="shared" si="15"/>
        <v>4.166666666666663E-2</v>
      </c>
    </row>
    <row r="187" spans="1:18" ht="15.75" customHeight="1" x14ac:dyDescent="0.25">
      <c r="A187" s="79">
        <v>2202</v>
      </c>
      <c r="B187" s="80"/>
      <c r="C187" s="80"/>
      <c r="D187" s="80"/>
      <c r="E187" s="80"/>
      <c r="F187" s="80"/>
      <c r="G187" s="80"/>
      <c r="H187" s="80"/>
      <c r="I187" s="80">
        <v>3</v>
      </c>
      <c r="J187" s="116">
        <v>1</v>
      </c>
      <c r="K187" s="235"/>
      <c r="L187" s="134"/>
      <c r="M187" s="134"/>
      <c r="N187" s="246"/>
      <c r="O187" s="284">
        <v>7</v>
      </c>
      <c r="P187" s="247"/>
      <c r="Q187" s="246"/>
    </row>
    <row r="188" spans="1:18" ht="15.75" customHeight="1" x14ac:dyDescent="0.25">
      <c r="A188" s="79">
        <v>2301</v>
      </c>
      <c r="B188" s="80"/>
      <c r="C188" s="80"/>
      <c r="D188" s="80"/>
      <c r="E188" s="80"/>
      <c r="F188" s="80"/>
      <c r="G188" s="80"/>
      <c r="H188" s="80"/>
      <c r="I188" s="80">
        <v>2</v>
      </c>
      <c r="J188" s="116"/>
      <c r="K188" s="235"/>
      <c r="L188" s="134"/>
      <c r="M188" s="134"/>
      <c r="N188" s="246"/>
      <c r="O188" s="284">
        <v>3</v>
      </c>
      <c r="P188" s="247"/>
      <c r="Q188" s="246"/>
    </row>
    <row r="189" spans="1:18" ht="15.75" customHeight="1" x14ac:dyDescent="0.25">
      <c r="A189" s="79">
        <v>2302</v>
      </c>
      <c r="B189" s="80"/>
      <c r="C189" s="80"/>
      <c r="D189" s="80"/>
      <c r="E189" s="80"/>
      <c r="F189" s="80"/>
      <c r="G189" s="80"/>
      <c r="H189" s="80"/>
      <c r="I189" s="80">
        <v>2</v>
      </c>
      <c r="J189" s="116">
        <v>2</v>
      </c>
      <c r="K189" s="235"/>
      <c r="L189" s="134"/>
      <c r="M189" s="134"/>
      <c r="N189" s="246"/>
      <c r="O189" s="285">
        <v>2</v>
      </c>
      <c r="P189" s="247"/>
      <c r="Q189" s="246"/>
    </row>
    <row r="190" spans="1:18" ht="15.75" customHeight="1" x14ac:dyDescent="0.25">
      <c r="A190" s="79">
        <v>2401</v>
      </c>
      <c r="B190" s="80"/>
      <c r="C190" s="80"/>
      <c r="D190" s="80"/>
      <c r="E190" s="80"/>
      <c r="F190" s="80"/>
      <c r="G190" s="80"/>
      <c r="H190" s="80"/>
      <c r="I190" s="80"/>
      <c r="J190" s="116"/>
      <c r="K190" s="235"/>
      <c r="L190" s="134"/>
      <c r="M190" s="134"/>
      <c r="N190" s="246"/>
      <c r="O190" s="285"/>
      <c r="P190" s="247"/>
      <c r="Q190" s="246"/>
    </row>
    <row r="191" spans="1:18" ht="15.75" customHeight="1" x14ac:dyDescent="0.25">
      <c r="A191" s="79">
        <v>2402</v>
      </c>
      <c r="B191" s="80"/>
      <c r="C191" s="80"/>
      <c r="D191" s="80"/>
      <c r="E191" s="80"/>
      <c r="F191" s="80"/>
      <c r="G191" s="80"/>
      <c r="H191" s="80"/>
      <c r="I191" s="80"/>
      <c r="J191" s="116"/>
      <c r="K191" s="235"/>
      <c r="L191" s="134"/>
      <c r="M191" s="237"/>
      <c r="N191" s="246"/>
      <c r="O191" s="285"/>
      <c r="P191" s="247"/>
      <c r="Q191" s="246"/>
    </row>
    <row r="192" spans="1:18" ht="15.75" customHeight="1" x14ac:dyDescent="0.25">
      <c r="A192" s="79">
        <v>2501</v>
      </c>
      <c r="B192" s="80"/>
      <c r="C192" s="80"/>
      <c r="D192" s="80"/>
      <c r="E192" s="80"/>
      <c r="F192" s="80"/>
      <c r="G192" s="80"/>
      <c r="H192" s="80"/>
      <c r="I192" s="80"/>
      <c r="J192" s="116"/>
      <c r="K192" s="235"/>
      <c r="L192" s="134"/>
      <c r="M192" s="237"/>
      <c r="N192" s="134"/>
      <c r="O192" s="237"/>
      <c r="P192" s="256"/>
      <c r="Q192" s="246"/>
    </row>
    <row r="193" spans="1:22" ht="15.75" customHeight="1" x14ac:dyDescent="0.25">
      <c r="A193" s="79">
        <v>2502</v>
      </c>
      <c r="B193" s="80"/>
      <c r="C193" s="80"/>
      <c r="D193" s="80"/>
      <c r="E193" s="80"/>
      <c r="F193" s="80"/>
      <c r="G193" s="80"/>
      <c r="H193" s="80"/>
      <c r="I193" s="80"/>
      <c r="J193" s="116"/>
      <c r="K193" s="235"/>
      <c r="L193" s="134"/>
      <c r="M193" s="237"/>
      <c r="N193" s="228" t="s">
        <v>80</v>
      </c>
      <c r="O193" s="102">
        <v>15</v>
      </c>
      <c r="P193" s="103">
        <f>IF(SUM(J185:J192)=0,"",SUM(J185:J192))</f>
        <v>20</v>
      </c>
      <c r="Q193" s="230" t="s">
        <v>10</v>
      </c>
    </row>
    <row r="194" spans="1:22" ht="15.75" customHeight="1" x14ac:dyDescent="0.25">
      <c r="A194" s="79">
        <v>2601</v>
      </c>
      <c r="B194" s="80"/>
      <c r="C194" s="80"/>
      <c r="D194" s="80"/>
      <c r="E194" s="80"/>
      <c r="F194" s="80"/>
      <c r="G194" s="80"/>
      <c r="H194" s="80"/>
      <c r="I194" s="80"/>
      <c r="J194" s="116"/>
      <c r="K194" s="235"/>
      <c r="L194" s="134"/>
      <c r="M194" s="237"/>
      <c r="N194" s="229" t="s">
        <v>81</v>
      </c>
      <c r="O194" s="104">
        <f>IF(O193/B179=0,"",O193/B179)</f>
        <v>0.375</v>
      </c>
      <c r="P194" s="105">
        <f>IF(O193/P193=0,"",O193/P193)</f>
        <v>0.75</v>
      </c>
      <c r="Q194" s="231" t="s">
        <v>82</v>
      </c>
    </row>
    <row r="195" spans="1:22" ht="15.75" customHeight="1" x14ac:dyDescent="0.25">
      <c r="A195" s="79">
        <v>2602</v>
      </c>
      <c r="B195" s="80"/>
      <c r="C195" s="80"/>
      <c r="D195" s="80"/>
      <c r="E195" s="80"/>
      <c r="F195" s="80"/>
      <c r="G195" s="80"/>
      <c r="H195" s="80"/>
      <c r="I195" s="80"/>
      <c r="J195" s="116"/>
      <c r="K195" s="238"/>
      <c r="L195" s="239"/>
      <c r="M195" s="240"/>
      <c r="N195" s="109"/>
      <c r="O195" s="110"/>
      <c r="P195" s="110"/>
      <c r="Q195" s="111"/>
    </row>
    <row r="196" spans="1:22" ht="18" customHeight="1" x14ac:dyDescent="0.25">
      <c r="A196" s="33"/>
      <c r="B196" s="327" t="s">
        <v>108</v>
      </c>
      <c r="C196" s="327"/>
      <c r="D196" s="327"/>
      <c r="E196" s="327"/>
      <c r="F196" s="327"/>
      <c r="G196" s="327"/>
      <c r="H196" s="327"/>
      <c r="I196" s="327"/>
      <c r="J196" s="112">
        <f>SUM(J186:J192)</f>
        <v>20</v>
      </c>
      <c r="K196" s="113">
        <f>IF(J186=0,"",J186/B179)</f>
        <v>0.42499999999999999</v>
      </c>
      <c r="L196" s="113">
        <f>IF(J196=0,"",J196/B179)</f>
        <v>0.5</v>
      </c>
      <c r="M196" s="113">
        <f>L196-K196</f>
        <v>7.5000000000000011E-2</v>
      </c>
      <c r="N196" s="5"/>
      <c r="O196" s="25"/>
      <c r="P196" s="24"/>
      <c r="Q196" s="5"/>
    </row>
    <row r="197" spans="1:22" ht="12.75" customHeight="1" x14ac:dyDescent="0.2"/>
    <row r="198" spans="1:22" ht="12.75" customHeight="1" x14ac:dyDescent="0.2"/>
    <row r="199" spans="1:22" s="200" customFormat="1" ht="26.25" customHeight="1" x14ac:dyDescent="0.4">
      <c r="A199" s="224"/>
      <c r="B199" s="318" t="s">
        <v>96</v>
      </c>
      <c r="C199" s="318"/>
      <c r="D199" s="318"/>
      <c r="E199" s="318"/>
      <c r="F199" s="318"/>
      <c r="G199" s="318"/>
      <c r="H199" s="318"/>
      <c r="I199" s="318"/>
      <c r="J199" s="201" t="s">
        <v>115</v>
      </c>
      <c r="K199" s="212"/>
      <c r="L199" s="282"/>
      <c r="M199" s="282"/>
      <c r="N199" s="212"/>
      <c r="O199" s="282"/>
      <c r="P199" s="212"/>
      <c r="Q199" s="212"/>
      <c r="V199" s="175">
        <f>AVERAGE(K196,K219)</f>
        <v>0.37159090909090908</v>
      </c>
    </row>
    <row r="200" spans="1:22" ht="20.25" customHeight="1" x14ac:dyDescent="0.2">
      <c r="A200" s="330" t="s">
        <v>9</v>
      </c>
      <c r="B200" s="311" t="s">
        <v>97</v>
      </c>
      <c r="C200" s="312"/>
      <c r="D200" s="312"/>
      <c r="E200" s="312"/>
      <c r="F200" s="312"/>
      <c r="G200" s="312"/>
      <c r="H200" s="312"/>
      <c r="I200" s="313"/>
      <c r="J200" s="314" t="s">
        <v>10</v>
      </c>
      <c r="K200" s="307" t="s">
        <v>2</v>
      </c>
      <c r="L200" s="307" t="s">
        <v>3</v>
      </c>
      <c r="M200" s="316" t="s">
        <v>4</v>
      </c>
      <c r="N200" s="307" t="s">
        <v>5</v>
      </c>
      <c r="O200" s="317" t="s">
        <v>6</v>
      </c>
      <c r="P200" s="317" t="s">
        <v>7</v>
      </c>
      <c r="Q200" s="307" t="s">
        <v>8</v>
      </c>
    </row>
    <row r="201" spans="1:22" ht="15.75" customHeight="1" x14ac:dyDescent="0.25">
      <c r="A201" s="308"/>
      <c r="B201" s="79" t="s">
        <v>98</v>
      </c>
      <c r="C201" s="79" t="s">
        <v>99</v>
      </c>
      <c r="D201" s="79" t="s">
        <v>100</v>
      </c>
      <c r="E201" s="79" t="s">
        <v>101</v>
      </c>
      <c r="F201" s="79" t="s">
        <v>102</v>
      </c>
      <c r="G201" s="79" t="s">
        <v>103</v>
      </c>
      <c r="H201" s="79" t="s">
        <v>104</v>
      </c>
      <c r="I201" s="79" t="s">
        <v>105</v>
      </c>
      <c r="J201" s="315"/>
      <c r="K201" s="308"/>
      <c r="L201" s="308"/>
      <c r="M201" s="308"/>
      <c r="N201" s="308"/>
      <c r="O201" s="308"/>
      <c r="P201" s="308"/>
      <c r="Q201" s="308"/>
    </row>
    <row r="202" spans="1:22" ht="15.75" customHeight="1" x14ac:dyDescent="0.25">
      <c r="A202" s="79">
        <v>1901</v>
      </c>
      <c r="B202" s="80">
        <v>22</v>
      </c>
      <c r="C202" s="80"/>
      <c r="D202" s="80"/>
      <c r="E202" s="80"/>
      <c r="F202" s="80"/>
      <c r="G202" s="80"/>
      <c r="H202" s="80"/>
      <c r="I202" s="80"/>
      <c r="J202" s="116"/>
      <c r="K202" s="232"/>
      <c r="L202" s="233"/>
      <c r="M202" s="234"/>
      <c r="N202" s="242"/>
      <c r="O202" s="283">
        <f>B202</f>
        <v>22</v>
      </c>
      <c r="P202" s="243"/>
      <c r="Q202" s="242"/>
    </row>
    <row r="203" spans="1:22" ht="15.75" customHeight="1" x14ac:dyDescent="0.25">
      <c r="A203" s="79">
        <v>1902</v>
      </c>
      <c r="B203" s="80"/>
      <c r="C203" s="80">
        <v>13</v>
      </c>
      <c r="D203" s="80"/>
      <c r="E203" s="80"/>
      <c r="F203" s="80"/>
      <c r="G203" s="80"/>
      <c r="H203" s="80"/>
      <c r="I203" s="80"/>
      <c r="J203" s="116"/>
      <c r="K203" s="235"/>
      <c r="L203" s="134"/>
      <c r="M203" s="236"/>
      <c r="N203" s="90">
        <f>IF(C203=0,"",C203/B202)</f>
        <v>0.59090909090909094</v>
      </c>
      <c r="O203" s="284">
        <v>13</v>
      </c>
      <c r="P203" s="241">
        <f t="shared" ref="P203:P209" si="16">IF(O203=0,"",O203/O202)</f>
        <v>0.59090909090909094</v>
      </c>
      <c r="Q203" s="241">
        <f t="shared" ref="Q203:Q209" si="17">IF(O203=0,"",100%-P203)</f>
        <v>0.40909090909090906</v>
      </c>
    </row>
    <row r="204" spans="1:22" ht="15.75" customHeight="1" x14ac:dyDescent="0.25">
      <c r="A204" s="79">
        <v>2001</v>
      </c>
      <c r="B204" s="80"/>
      <c r="C204" s="80"/>
      <c r="D204" s="80">
        <v>12</v>
      </c>
      <c r="E204" s="80"/>
      <c r="F204" s="80"/>
      <c r="G204" s="80"/>
      <c r="H204" s="80"/>
      <c r="I204" s="80"/>
      <c r="J204" s="116"/>
      <c r="K204" s="235"/>
      <c r="L204" s="134"/>
      <c r="M204" s="236"/>
      <c r="N204" s="90">
        <f>IF(D204=0,"",D204/C203)</f>
        <v>0.92307692307692313</v>
      </c>
      <c r="O204" s="284">
        <v>12</v>
      </c>
      <c r="P204" s="241">
        <f t="shared" si="16"/>
        <v>0.92307692307692313</v>
      </c>
      <c r="Q204" s="241">
        <f t="shared" si="17"/>
        <v>7.6923076923076872E-2</v>
      </c>
      <c r="R204" s="93">
        <f>O204/O202</f>
        <v>0.54545454545454541</v>
      </c>
    </row>
    <row r="205" spans="1:22" ht="15.75" customHeight="1" x14ac:dyDescent="0.25">
      <c r="A205" s="79">
        <v>2002</v>
      </c>
      <c r="B205" s="80"/>
      <c r="C205" s="80"/>
      <c r="D205" s="80"/>
      <c r="E205" s="80">
        <v>11</v>
      </c>
      <c r="F205" s="80"/>
      <c r="G205" s="80"/>
      <c r="H205" s="80"/>
      <c r="I205" s="80"/>
      <c r="J205" s="116"/>
      <c r="K205" s="235"/>
      <c r="L205" s="134"/>
      <c r="M205" s="236"/>
      <c r="N205" s="90">
        <f>IF(E205=0,"",E205/D204)</f>
        <v>0.91666666666666663</v>
      </c>
      <c r="O205" s="284">
        <v>12</v>
      </c>
      <c r="P205" s="241">
        <f t="shared" si="16"/>
        <v>1</v>
      </c>
      <c r="Q205" s="241">
        <f t="shared" si="17"/>
        <v>0</v>
      </c>
    </row>
    <row r="206" spans="1:22" ht="15.75" customHeight="1" x14ac:dyDescent="0.25">
      <c r="A206" s="79">
        <v>2101</v>
      </c>
      <c r="B206" s="80"/>
      <c r="C206" s="80"/>
      <c r="D206" s="80"/>
      <c r="E206" s="80"/>
      <c r="F206" s="80">
        <v>11</v>
      </c>
      <c r="G206" s="80"/>
      <c r="H206" s="80"/>
      <c r="I206" s="80"/>
      <c r="J206" s="116"/>
      <c r="K206" s="235"/>
      <c r="L206" s="134"/>
      <c r="M206" s="236"/>
      <c r="N206" s="90">
        <f>IF(F206=0,"",F206/E205)</f>
        <v>1</v>
      </c>
      <c r="O206" s="284">
        <v>12</v>
      </c>
      <c r="P206" s="241">
        <f t="shared" si="16"/>
        <v>1</v>
      </c>
      <c r="Q206" s="241">
        <f t="shared" si="17"/>
        <v>0</v>
      </c>
    </row>
    <row r="207" spans="1:22" ht="15.75" customHeight="1" x14ac:dyDescent="0.25">
      <c r="A207" s="79">
        <v>2102</v>
      </c>
      <c r="B207" s="80"/>
      <c r="C207" s="80"/>
      <c r="D207" s="80"/>
      <c r="E207" s="80"/>
      <c r="F207" s="80"/>
      <c r="G207" s="80">
        <v>10</v>
      </c>
      <c r="H207" s="80"/>
      <c r="I207" s="80"/>
      <c r="J207" s="116"/>
      <c r="K207" s="235"/>
      <c r="L207" s="134"/>
      <c r="M207" s="236"/>
      <c r="N207" s="90">
        <f>IF(G207=0,"",G207/F206)</f>
        <v>0.90909090909090906</v>
      </c>
      <c r="O207" s="284">
        <v>11</v>
      </c>
      <c r="P207" s="241">
        <f t="shared" si="16"/>
        <v>0.91666666666666663</v>
      </c>
      <c r="Q207" s="241">
        <f t="shared" si="17"/>
        <v>8.333333333333337E-2</v>
      </c>
    </row>
    <row r="208" spans="1:22" ht="15.75" customHeight="1" x14ac:dyDescent="0.25">
      <c r="A208" s="79">
        <v>2201</v>
      </c>
      <c r="B208" s="80"/>
      <c r="C208" s="80"/>
      <c r="D208" s="80"/>
      <c r="E208" s="80"/>
      <c r="F208" s="80"/>
      <c r="G208" s="80"/>
      <c r="H208" s="80">
        <v>8</v>
      </c>
      <c r="I208" s="80"/>
      <c r="J208" s="116"/>
      <c r="K208" s="235"/>
      <c r="L208" s="134"/>
      <c r="M208" s="236"/>
      <c r="N208" s="90">
        <f>IF(H208=0,"",H208/G207)</f>
        <v>0.8</v>
      </c>
      <c r="O208" s="284">
        <v>9</v>
      </c>
      <c r="P208" s="241">
        <f t="shared" si="16"/>
        <v>0.81818181818181823</v>
      </c>
      <c r="Q208" s="241">
        <f t="shared" si="17"/>
        <v>0.18181818181818177</v>
      </c>
    </row>
    <row r="209" spans="1:17" ht="15.75" customHeight="1" x14ac:dyDescent="0.25">
      <c r="A209" s="79">
        <v>2202</v>
      </c>
      <c r="B209" s="80"/>
      <c r="C209" s="80"/>
      <c r="D209" s="80"/>
      <c r="E209" s="80"/>
      <c r="F209" s="80"/>
      <c r="G209" s="80"/>
      <c r="H209" s="80"/>
      <c r="I209" s="80">
        <v>8</v>
      </c>
      <c r="J209" s="116">
        <v>7</v>
      </c>
      <c r="K209" s="235"/>
      <c r="L209" s="134"/>
      <c r="M209" s="236"/>
      <c r="N209" s="90">
        <f>IF(I209=0,"",I209/H208)</f>
        <v>1</v>
      </c>
      <c r="O209" s="284">
        <v>9</v>
      </c>
      <c r="P209" s="241">
        <f t="shared" si="16"/>
        <v>1</v>
      </c>
      <c r="Q209" s="241">
        <f t="shared" si="17"/>
        <v>0</v>
      </c>
    </row>
    <row r="210" spans="1:17" ht="15.75" customHeight="1" x14ac:dyDescent="0.25">
      <c r="A210" s="79">
        <v>2301</v>
      </c>
      <c r="B210" s="80"/>
      <c r="C210" s="80"/>
      <c r="D210" s="80"/>
      <c r="E210" s="80"/>
      <c r="F210" s="80"/>
      <c r="G210" s="80"/>
      <c r="H210" s="80"/>
      <c r="I210" s="80">
        <v>1</v>
      </c>
      <c r="J210" s="116">
        <v>1</v>
      </c>
      <c r="K210" s="235"/>
      <c r="L210" s="134"/>
      <c r="M210" s="134"/>
      <c r="N210" s="246"/>
      <c r="O210" s="284">
        <v>2</v>
      </c>
      <c r="P210" s="247"/>
      <c r="Q210" s="246"/>
    </row>
    <row r="211" spans="1:17" ht="15.75" customHeight="1" x14ac:dyDescent="0.25">
      <c r="A211" s="79">
        <v>2302</v>
      </c>
      <c r="B211" s="80"/>
      <c r="C211" s="80"/>
      <c r="D211" s="80"/>
      <c r="E211" s="80"/>
      <c r="F211" s="80"/>
      <c r="G211" s="80"/>
      <c r="H211" s="80"/>
      <c r="I211" s="80">
        <v>1</v>
      </c>
      <c r="J211" s="116"/>
      <c r="K211" s="235"/>
      <c r="L211" s="134"/>
      <c r="M211" s="134"/>
      <c r="N211" s="246"/>
      <c r="O211" s="284">
        <v>1</v>
      </c>
      <c r="P211" s="247"/>
      <c r="Q211" s="246"/>
    </row>
    <row r="212" spans="1:17" ht="15.75" customHeight="1" x14ac:dyDescent="0.25">
      <c r="A212" s="79">
        <v>2401</v>
      </c>
      <c r="B212" s="80"/>
      <c r="C212" s="80"/>
      <c r="D212" s="80"/>
      <c r="E212" s="80"/>
      <c r="F212" s="80"/>
      <c r="G212" s="80"/>
      <c r="H212" s="80"/>
      <c r="I212" s="80"/>
      <c r="J212" s="116"/>
      <c r="K212" s="235"/>
      <c r="L212" s="134"/>
      <c r="M212" s="134"/>
      <c r="N212" s="246"/>
      <c r="O212" s="285"/>
      <c r="P212" s="247"/>
      <c r="Q212" s="246"/>
    </row>
    <row r="213" spans="1:17" ht="15.75" customHeight="1" x14ac:dyDescent="0.25">
      <c r="A213" s="79">
        <v>2402</v>
      </c>
      <c r="B213" s="80"/>
      <c r="C213" s="80"/>
      <c r="D213" s="80"/>
      <c r="E213" s="80"/>
      <c r="F213" s="80"/>
      <c r="G213" s="80"/>
      <c r="H213" s="80"/>
      <c r="I213" s="80"/>
      <c r="J213" s="116"/>
      <c r="K213" s="235"/>
      <c r="L213" s="134"/>
      <c r="M213" s="237"/>
      <c r="N213" s="246"/>
      <c r="O213" s="285"/>
      <c r="P213" s="247"/>
      <c r="Q213" s="246"/>
    </row>
    <row r="214" spans="1:17" ht="15.75" customHeight="1" x14ac:dyDescent="0.25">
      <c r="A214" s="79">
        <v>2501</v>
      </c>
      <c r="B214" s="80"/>
      <c r="C214" s="80"/>
      <c r="D214" s="80"/>
      <c r="E214" s="80"/>
      <c r="F214" s="80"/>
      <c r="G214" s="80"/>
      <c r="H214" s="80"/>
      <c r="I214" s="80"/>
      <c r="J214" s="116"/>
      <c r="K214" s="235"/>
      <c r="L214" s="134"/>
      <c r="M214" s="237"/>
      <c r="N214" s="246"/>
      <c r="O214" s="285"/>
      <c r="P214" s="247"/>
      <c r="Q214" s="246"/>
    </row>
    <row r="215" spans="1:17" ht="15.75" customHeight="1" x14ac:dyDescent="0.25">
      <c r="A215" s="79">
        <v>2502</v>
      </c>
      <c r="B215" s="80"/>
      <c r="C215" s="80"/>
      <c r="D215" s="80"/>
      <c r="E215" s="80"/>
      <c r="F215" s="80"/>
      <c r="G215" s="80"/>
      <c r="H215" s="80"/>
      <c r="I215" s="80"/>
      <c r="J215" s="116"/>
      <c r="K215" s="235"/>
      <c r="L215" s="134"/>
      <c r="M215" s="237"/>
      <c r="N215" s="134"/>
      <c r="O215" s="237"/>
      <c r="P215" s="256"/>
      <c r="Q215" s="246"/>
    </row>
    <row r="216" spans="1:17" ht="15.75" customHeight="1" x14ac:dyDescent="0.25">
      <c r="A216" s="79">
        <v>2601</v>
      </c>
      <c r="B216" s="80"/>
      <c r="C216" s="80"/>
      <c r="D216" s="80"/>
      <c r="E216" s="80"/>
      <c r="F216" s="80"/>
      <c r="G216" s="80"/>
      <c r="H216" s="80"/>
      <c r="I216" s="80"/>
      <c r="J216" s="116"/>
      <c r="K216" s="235"/>
      <c r="L216" s="134"/>
      <c r="M216" s="237"/>
      <c r="N216" s="228" t="s">
        <v>80</v>
      </c>
      <c r="O216" s="102">
        <v>5</v>
      </c>
      <c r="P216" s="103">
        <f>IF(SUM(J208:J215)=0,"",SUM(J208:J215))</f>
        <v>8</v>
      </c>
      <c r="Q216" s="230" t="s">
        <v>10</v>
      </c>
    </row>
    <row r="217" spans="1:17" ht="15.75" customHeight="1" x14ac:dyDescent="0.25">
      <c r="A217" s="79">
        <v>2602</v>
      </c>
      <c r="B217" s="80"/>
      <c r="C217" s="80"/>
      <c r="D217" s="80"/>
      <c r="E217" s="80"/>
      <c r="F217" s="80"/>
      <c r="G217" s="80"/>
      <c r="H217" s="80"/>
      <c r="I217" s="80"/>
      <c r="J217" s="116"/>
      <c r="K217" s="235"/>
      <c r="L217" s="134"/>
      <c r="M217" s="237"/>
      <c r="N217" s="229" t="s">
        <v>81</v>
      </c>
      <c r="O217" s="104">
        <f>IF(O216/B202=0,"",O216/B202)</f>
        <v>0.22727272727272727</v>
      </c>
      <c r="P217" s="105">
        <f>IF(O216/P216=0,"",O216/P216)</f>
        <v>0.625</v>
      </c>
      <c r="Q217" s="231" t="s">
        <v>82</v>
      </c>
    </row>
    <row r="218" spans="1:17" ht="15.75" customHeight="1" x14ac:dyDescent="0.25">
      <c r="A218" s="79">
        <v>2701</v>
      </c>
      <c r="B218" s="80"/>
      <c r="C218" s="80"/>
      <c r="D218" s="80"/>
      <c r="E218" s="80"/>
      <c r="F218" s="80"/>
      <c r="G218" s="80"/>
      <c r="H218" s="80"/>
      <c r="I218" s="80"/>
      <c r="J218" s="116"/>
      <c r="K218" s="238"/>
      <c r="L218" s="239"/>
      <c r="M218" s="240"/>
      <c r="N218" s="109"/>
      <c r="O218" s="110"/>
      <c r="P218" s="110"/>
      <c r="Q218" s="111"/>
    </row>
    <row r="219" spans="1:17" ht="18" customHeight="1" x14ac:dyDescent="0.25">
      <c r="A219" s="33"/>
      <c r="B219" s="327" t="s">
        <v>108</v>
      </c>
      <c r="C219" s="327"/>
      <c r="D219" s="327"/>
      <c r="E219" s="327"/>
      <c r="F219" s="327"/>
      <c r="G219" s="327"/>
      <c r="H219" s="327"/>
      <c r="I219" s="327"/>
      <c r="J219" s="112">
        <f>SUM(J209:J215)</f>
        <v>8</v>
      </c>
      <c r="K219" s="113">
        <f>IF(J209=0,"",J209/B202)</f>
        <v>0.31818181818181818</v>
      </c>
      <c r="L219" s="113">
        <f>IF(J219=0,"",J219/B202)</f>
        <v>0.36363636363636365</v>
      </c>
      <c r="M219" s="113">
        <f>L219-K219</f>
        <v>4.545454545454547E-2</v>
      </c>
      <c r="N219" s="5"/>
      <c r="O219" s="25"/>
      <c r="P219" s="24"/>
      <c r="Q219" s="5"/>
    </row>
    <row r="220" spans="1:17" ht="12.75" customHeight="1" x14ac:dyDescent="0.2"/>
    <row r="221" spans="1:17" ht="12.75" customHeight="1" x14ac:dyDescent="0.2"/>
    <row r="222" spans="1:17" s="200" customFormat="1" ht="26.25" customHeight="1" x14ac:dyDescent="0.4">
      <c r="A222" s="224"/>
      <c r="B222" s="318" t="s">
        <v>96</v>
      </c>
      <c r="C222" s="318"/>
      <c r="D222" s="318"/>
      <c r="E222" s="318"/>
      <c r="F222" s="318"/>
      <c r="G222" s="318"/>
      <c r="H222" s="318"/>
      <c r="I222" s="318"/>
      <c r="J222" s="201" t="s">
        <v>116</v>
      </c>
      <c r="K222" s="25"/>
      <c r="L222" s="5"/>
      <c r="M222" s="5"/>
      <c r="N222" s="25"/>
      <c r="O222" s="5"/>
      <c r="P222" s="25"/>
      <c r="Q222" s="25"/>
    </row>
    <row r="223" spans="1:17" ht="20.25" customHeight="1" x14ac:dyDescent="0.2">
      <c r="A223" s="330" t="s">
        <v>9</v>
      </c>
      <c r="B223" s="311" t="s">
        <v>97</v>
      </c>
      <c r="C223" s="312"/>
      <c r="D223" s="312"/>
      <c r="E223" s="312"/>
      <c r="F223" s="312"/>
      <c r="G223" s="312"/>
      <c r="H223" s="312"/>
      <c r="I223" s="313"/>
      <c r="J223" s="314" t="s">
        <v>10</v>
      </c>
      <c r="K223" s="307" t="s">
        <v>2</v>
      </c>
      <c r="L223" s="307" t="s">
        <v>3</v>
      </c>
      <c r="M223" s="316" t="s">
        <v>4</v>
      </c>
      <c r="N223" s="307" t="s">
        <v>5</v>
      </c>
      <c r="O223" s="317" t="s">
        <v>6</v>
      </c>
      <c r="P223" s="317" t="s">
        <v>7</v>
      </c>
      <c r="Q223" s="307" t="s">
        <v>8</v>
      </c>
    </row>
    <row r="224" spans="1:17" ht="15.75" customHeight="1" x14ac:dyDescent="0.25">
      <c r="A224" s="308"/>
      <c r="B224" s="79" t="s">
        <v>98</v>
      </c>
      <c r="C224" s="79" t="s">
        <v>99</v>
      </c>
      <c r="D224" s="79" t="s">
        <v>100</v>
      </c>
      <c r="E224" s="79" t="s">
        <v>101</v>
      </c>
      <c r="F224" s="79" t="s">
        <v>102</v>
      </c>
      <c r="G224" s="79" t="s">
        <v>103</v>
      </c>
      <c r="H224" s="79" t="s">
        <v>104</v>
      </c>
      <c r="I224" s="79" t="s">
        <v>105</v>
      </c>
      <c r="J224" s="315"/>
      <c r="K224" s="308"/>
      <c r="L224" s="308"/>
      <c r="M224" s="308"/>
      <c r="N224" s="308"/>
      <c r="O224" s="308"/>
      <c r="P224" s="308"/>
      <c r="Q224" s="308"/>
    </row>
    <row r="225" spans="1:18" ht="15.75" customHeight="1" x14ac:dyDescent="0.25">
      <c r="A225" s="79">
        <v>1902</v>
      </c>
      <c r="B225" s="80">
        <v>44</v>
      </c>
      <c r="C225" s="80"/>
      <c r="D225" s="80"/>
      <c r="E225" s="80"/>
      <c r="F225" s="80"/>
      <c r="G225" s="80"/>
      <c r="H225" s="80"/>
      <c r="I225" s="80"/>
      <c r="J225" s="116"/>
      <c r="K225" s="232"/>
      <c r="L225" s="233"/>
      <c r="M225" s="234"/>
      <c r="N225" s="242"/>
      <c r="O225" s="283">
        <f>B225</f>
        <v>44</v>
      </c>
      <c r="P225" s="243"/>
      <c r="Q225" s="242"/>
    </row>
    <row r="226" spans="1:18" ht="15.75" customHeight="1" x14ac:dyDescent="0.25">
      <c r="A226" s="79">
        <v>2001</v>
      </c>
      <c r="B226" s="80"/>
      <c r="C226" s="80">
        <v>28</v>
      </c>
      <c r="D226" s="80"/>
      <c r="E226" s="80"/>
      <c r="F226" s="80"/>
      <c r="G226" s="80"/>
      <c r="H226" s="80"/>
      <c r="I226" s="80"/>
      <c r="J226" s="116"/>
      <c r="K226" s="235"/>
      <c r="L226" s="134"/>
      <c r="M226" s="236"/>
      <c r="N226" s="90">
        <f>IF(C226=0,"",C226/B225)</f>
        <v>0.63636363636363635</v>
      </c>
      <c r="O226" s="284">
        <v>28</v>
      </c>
      <c r="P226" s="241">
        <f t="shared" ref="P226:P232" si="18">IF(O226=0,"",O226/O225)</f>
        <v>0.63636363636363635</v>
      </c>
      <c r="Q226" s="241">
        <f t="shared" ref="Q226:Q232" si="19">IF(O226=0,"",100%-P226)</f>
        <v>0.36363636363636365</v>
      </c>
    </row>
    <row r="227" spans="1:18" ht="15.75" customHeight="1" x14ac:dyDescent="0.25">
      <c r="A227" s="79">
        <v>2002</v>
      </c>
      <c r="B227" s="80"/>
      <c r="C227" s="80"/>
      <c r="D227" s="80">
        <v>26</v>
      </c>
      <c r="E227" s="80"/>
      <c r="F227" s="80"/>
      <c r="G227" s="80"/>
      <c r="H227" s="80"/>
      <c r="I227" s="80"/>
      <c r="J227" s="116"/>
      <c r="K227" s="235"/>
      <c r="L227" s="134"/>
      <c r="M227" s="236"/>
      <c r="N227" s="90">
        <f>IF(D227=0,"",D227/C226)</f>
        <v>0.9285714285714286</v>
      </c>
      <c r="O227" s="284">
        <v>27</v>
      </c>
      <c r="P227" s="241">
        <f t="shared" si="18"/>
        <v>0.9642857142857143</v>
      </c>
      <c r="Q227" s="241">
        <f t="shared" si="19"/>
        <v>3.5714285714285698E-2</v>
      </c>
      <c r="R227" s="93">
        <f>O227/O225</f>
        <v>0.61363636363636365</v>
      </c>
    </row>
    <row r="228" spans="1:18" ht="15.75" customHeight="1" x14ac:dyDescent="0.25">
      <c r="A228" s="79">
        <v>2101</v>
      </c>
      <c r="B228" s="80"/>
      <c r="C228" s="80"/>
      <c r="D228" s="80"/>
      <c r="E228" s="80">
        <v>25</v>
      </c>
      <c r="F228" s="80"/>
      <c r="G228" s="80"/>
      <c r="H228" s="80"/>
      <c r="I228" s="80"/>
      <c r="J228" s="116"/>
      <c r="K228" s="235"/>
      <c r="L228" s="134"/>
      <c r="M228" s="236"/>
      <c r="N228" s="90">
        <f>IF(E228=0,"",E228/D227)</f>
        <v>0.96153846153846156</v>
      </c>
      <c r="O228" s="284">
        <v>25</v>
      </c>
      <c r="P228" s="241">
        <f t="shared" si="18"/>
        <v>0.92592592592592593</v>
      </c>
      <c r="Q228" s="241">
        <f t="shared" si="19"/>
        <v>7.407407407407407E-2</v>
      </c>
    </row>
    <row r="229" spans="1:18" ht="15.75" customHeight="1" x14ac:dyDescent="0.25">
      <c r="A229" s="79">
        <v>2102</v>
      </c>
      <c r="B229" s="80"/>
      <c r="C229" s="80"/>
      <c r="D229" s="80"/>
      <c r="E229" s="80"/>
      <c r="F229" s="80">
        <v>22</v>
      </c>
      <c r="G229" s="80"/>
      <c r="H229" s="80"/>
      <c r="I229" s="80"/>
      <c r="J229" s="116"/>
      <c r="K229" s="235"/>
      <c r="L229" s="134"/>
      <c r="M229" s="236"/>
      <c r="N229" s="90">
        <f>IF(F229=0,"",F229/E228)</f>
        <v>0.88</v>
      </c>
      <c r="O229" s="284">
        <v>23</v>
      </c>
      <c r="P229" s="241">
        <f t="shared" si="18"/>
        <v>0.92</v>
      </c>
      <c r="Q229" s="241">
        <f t="shared" si="19"/>
        <v>7.999999999999996E-2</v>
      </c>
    </row>
    <row r="230" spans="1:18" ht="15.75" customHeight="1" x14ac:dyDescent="0.25">
      <c r="A230" s="79">
        <v>2201</v>
      </c>
      <c r="B230" s="80"/>
      <c r="C230" s="80"/>
      <c r="D230" s="80"/>
      <c r="E230" s="80"/>
      <c r="F230" s="80"/>
      <c r="G230" s="80">
        <v>20</v>
      </c>
      <c r="H230" s="80"/>
      <c r="I230" s="80"/>
      <c r="J230" s="116"/>
      <c r="K230" s="235"/>
      <c r="L230" s="134"/>
      <c r="M230" s="236"/>
      <c r="N230" s="90">
        <f>IF(G230=0,"",G230/F229)</f>
        <v>0.90909090909090906</v>
      </c>
      <c r="O230" s="284">
        <v>23</v>
      </c>
      <c r="P230" s="241">
        <f t="shared" si="18"/>
        <v>1</v>
      </c>
      <c r="Q230" s="241">
        <f t="shared" si="19"/>
        <v>0</v>
      </c>
    </row>
    <row r="231" spans="1:18" ht="15.75" customHeight="1" x14ac:dyDescent="0.25">
      <c r="A231" s="79">
        <v>2202</v>
      </c>
      <c r="B231" s="80"/>
      <c r="C231" s="80"/>
      <c r="D231" s="80"/>
      <c r="E231" s="80"/>
      <c r="F231" s="80"/>
      <c r="G231" s="80"/>
      <c r="H231" s="80">
        <v>18</v>
      </c>
      <c r="I231" s="80"/>
      <c r="J231" s="116"/>
      <c r="K231" s="235"/>
      <c r="L231" s="134"/>
      <c r="M231" s="236"/>
      <c r="N231" s="90">
        <f>IF(H231=0,"",H231/G230)</f>
        <v>0.9</v>
      </c>
      <c r="O231" s="284">
        <v>23</v>
      </c>
      <c r="P231" s="241">
        <f t="shared" si="18"/>
        <v>1</v>
      </c>
      <c r="Q231" s="241">
        <f t="shared" si="19"/>
        <v>0</v>
      </c>
    </row>
    <row r="232" spans="1:18" ht="15.75" customHeight="1" x14ac:dyDescent="0.25">
      <c r="A232" s="79">
        <v>2301</v>
      </c>
      <c r="B232" s="80"/>
      <c r="C232" s="80"/>
      <c r="D232" s="80"/>
      <c r="E232" s="80"/>
      <c r="F232" s="80"/>
      <c r="G232" s="80"/>
      <c r="H232" s="80"/>
      <c r="I232" s="80">
        <v>16</v>
      </c>
      <c r="J232" s="116">
        <v>12</v>
      </c>
      <c r="K232" s="235"/>
      <c r="L232" s="134"/>
      <c r="M232" s="236"/>
      <c r="N232" s="90">
        <f>IF(I232=0,"",I232/H231)</f>
        <v>0.88888888888888884</v>
      </c>
      <c r="O232" s="284">
        <v>22</v>
      </c>
      <c r="P232" s="241">
        <f t="shared" si="18"/>
        <v>0.95652173913043481</v>
      </c>
      <c r="Q232" s="241">
        <f t="shared" si="19"/>
        <v>4.3478260869565188E-2</v>
      </c>
    </row>
    <row r="233" spans="1:18" ht="15.75" customHeight="1" x14ac:dyDescent="0.25">
      <c r="A233" s="79">
        <v>2302</v>
      </c>
      <c r="B233" s="80"/>
      <c r="C233" s="80"/>
      <c r="D233" s="80"/>
      <c r="E233" s="80"/>
      <c r="F233" s="80"/>
      <c r="G233" s="80"/>
      <c r="H233" s="80"/>
      <c r="I233" s="80">
        <v>6</v>
      </c>
      <c r="J233" s="116">
        <v>5</v>
      </c>
      <c r="K233" s="235"/>
      <c r="L233" s="134"/>
      <c r="M233" s="134"/>
      <c r="N233" s="246"/>
      <c r="O233" s="284">
        <v>9</v>
      </c>
      <c r="P233" s="247"/>
      <c r="Q233" s="246"/>
    </row>
    <row r="234" spans="1:18" ht="15.75" customHeight="1" x14ac:dyDescent="0.25">
      <c r="A234" s="79">
        <v>2401</v>
      </c>
      <c r="B234" s="80"/>
      <c r="C234" s="80"/>
      <c r="D234" s="80"/>
      <c r="E234" s="80"/>
      <c r="F234" s="80"/>
      <c r="G234" s="80"/>
      <c r="H234" s="80"/>
      <c r="I234" s="80">
        <v>1</v>
      </c>
      <c r="J234" s="116"/>
      <c r="K234" s="235"/>
      <c r="L234" s="134"/>
      <c r="M234" s="134"/>
      <c r="N234" s="246"/>
      <c r="O234" s="284">
        <v>1</v>
      </c>
      <c r="P234" s="247"/>
      <c r="Q234" s="246"/>
    </row>
    <row r="235" spans="1:18" ht="15.75" customHeight="1" x14ac:dyDescent="0.25">
      <c r="A235" s="79">
        <v>2402</v>
      </c>
      <c r="B235" s="80"/>
      <c r="C235" s="80"/>
      <c r="D235" s="80"/>
      <c r="E235" s="80"/>
      <c r="F235" s="80"/>
      <c r="G235" s="80"/>
      <c r="H235" s="80"/>
      <c r="I235" s="80"/>
      <c r="J235" s="116"/>
      <c r="K235" s="235"/>
      <c r="L235" s="134"/>
      <c r="M235" s="134"/>
      <c r="N235" s="246"/>
      <c r="O235" s="285"/>
      <c r="P235" s="247"/>
      <c r="Q235" s="246"/>
    </row>
    <row r="236" spans="1:18" ht="15.75" customHeight="1" x14ac:dyDescent="0.25">
      <c r="A236" s="79">
        <v>2501</v>
      </c>
      <c r="B236" s="80"/>
      <c r="C236" s="80"/>
      <c r="D236" s="80"/>
      <c r="E236" s="80"/>
      <c r="F236" s="80"/>
      <c r="G236" s="80"/>
      <c r="H236" s="80"/>
      <c r="I236" s="80"/>
      <c r="J236" s="116"/>
      <c r="K236" s="235"/>
      <c r="L236" s="134"/>
      <c r="M236" s="134"/>
      <c r="N236" s="246"/>
      <c r="O236" s="285"/>
      <c r="P236" s="247"/>
      <c r="Q236" s="246"/>
    </row>
    <row r="237" spans="1:18" ht="15.75" customHeight="1" x14ac:dyDescent="0.25">
      <c r="A237" s="79">
        <v>2502</v>
      </c>
      <c r="B237" s="80"/>
      <c r="C237" s="80"/>
      <c r="D237" s="80"/>
      <c r="E237" s="80"/>
      <c r="F237" s="80"/>
      <c r="G237" s="80"/>
      <c r="H237" s="80"/>
      <c r="I237" s="80"/>
      <c r="J237" s="116"/>
      <c r="K237" s="235"/>
      <c r="L237" s="134"/>
      <c r="M237" s="237"/>
      <c r="N237" s="246"/>
      <c r="O237" s="285"/>
      <c r="P237" s="247"/>
      <c r="Q237" s="246"/>
    </row>
    <row r="238" spans="1:18" ht="15.75" customHeight="1" x14ac:dyDescent="0.25">
      <c r="A238" s="79">
        <v>2601</v>
      </c>
      <c r="B238" s="80"/>
      <c r="C238" s="80"/>
      <c r="D238" s="80"/>
      <c r="E238" s="80"/>
      <c r="F238" s="80"/>
      <c r="G238" s="80"/>
      <c r="H238" s="80"/>
      <c r="I238" s="80"/>
      <c r="J238" s="116"/>
      <c r="K238" s="235"/>
      <c r="L238" s="134"/>
      <c r="M238" s="237"/>
      <c r="N238" s="134"/>
      <c r="O238" s="237"/>
      <c r="P238" s="256"/>
      <c r="Q238" s="246"/>
    </row>
    <row r="239" spans="1:18" ht="15.75" customHeight="1" x14ac:dyDescent="0.25">
      <c r="A239" s="79">
        <v>2602</v>
      </c>
      <c r="B239" s="80"/>
      <c r="C239" s="80"/>
      <c r="D239" s="80"/>
      <c r="E239" s="80"/>
      <c r="F239" s="80"/>
      <c r="G239" s="80"/>
      <c r="H239" s="80"/>
      <c r="I239" s="80"/>
      <c r="J239" s="116"/>
      <c r="K239" s="235"/>
      <c r="L239" s="134"/>
      <c r="M239" s="237"/>
      <c r="N239" s="228" t="s">
        <v>80</v>
      </c>
      <c r="O239" s="102">
        <v>9</v>
      </c>
      <c r="P239" s="103">
        <f>IF(SUM(J231:J238)=0,"",SUM(J231:J238))</f>
        <v>17</v>
      </c>
      <c r="Q239" s="230" t="s">
        <v>10</v>
      </c>
    </row>
    <row r="240" spans="1:18" ht="15.75" customHeight="1" x14ac:dyDescent="0.25">
      <c r="A240" s="79">
        <v>2701</v>
      </c>
      <c r="B240" s="80"/>
      <c r="C240" s="80"/>
      <c r="D240" s="80"/>
      <c r="E240" s="80"/>
      <c r="F240" s="80"/>
      <c r="G240" s="80"/>
      <c r="H240" s="80"/>
      <c r="I240" s="80"/>
      <c r="J240" s="116"/>
      <c r="K240" s="235"/>
      <c r="L240" s="134"/>
      <c r="M240" s="237"/>
      <c r="N240" s="229" t="s">
        <v>81</v>
      </c>
      <c r="O240" s="104">
        <f>IF(O239/B225=0,"",O239/B225)</f>
        <v>0.20454545454545456</v>
      </c>
      <c r="P240" s="105">
        <f>IF(O239/P239=0,"",O239/P239)</f>
        <v>0.52941176470588236</v>
      </c>
      <c r="Q240" s="231" t="s">
        <v>82</v>
      </c>
    </row>
    <row r="241" spans="1:18" ht="15.75" customHeight="1" x14ac:dyDescent="0.25">
      <c r="A241" s="79">
        <v>2702</v>
      </c>
      <c r="B241" s="80"/>
      <c r="C241" s="80"/>
      <c r="D241" s="80"/>
      <c r="E241" s="80"/>
      <c r="F241" s="80"/>
      <c r="G241" s="80"/>
      <c r="H241" s="80"/>
      <c r="I241" s="80"/>
      <c r="J241" s="116"/>
      <c r="K241" s="238"/>
      <c r="L241" s="239"/>
      <c r="M241" s="240"/>
      <c r="N241" s="109"/>
      <c r="O241" s="110"/>
      <c r="P241" s="110"/>
      <c r="Q241" s="111"/>
    </row>
    <row r="242" spans="1:18" ht="18" customHeight="1" x14ac:dyDescent="0.25">
      <c r="A242" s="33"/>
      <c r="B242" s="327" t="s">
        <v>108</v>
      </c>
      <c r="C242" s="327"/>
      <c r="D242" s="327"/>
      <c r="E242" s="327"/>
      <c r="F242" s="327"/>
      <c r="G242" s="327"/>
      <c r="H242" s="327"/>
      <c r="I242" s="327"/>
      <c r="J242" s="112">
        <f>SUM(J232:J238)</f>
        <v>17</v>
      </c>
      <c r="K242" s="113">
        <f>IF(J232=0,"",J232/B225)</f>
        <v>0.27272727272727271</v>
      </c>
      <c r="L242" s="113">
        <f>IF(J242=0,"",J242/B225)</f>
        <v>0.38636363636363635</v>
      </c>
      <c r="M242" s="113">
        <f>IF(J232=0,"",L242-K242)</f>
        <v>0.11363636363636365</v>
      </c>
      <c r="N242" s="5"/>
      <c r="O242" s="25"/>
      <c r="P242" s="24"/>
      <c r="Q242" s="5"/>
    </row>
    <row r="243" spans="1:18" ht="12.75" customHeight="1" x14ac:dyDescent="0.2"/>
    <row r="244" spans="1:18" ht="12.75" customHeight="1" x14ac:dyDescent="0.2"/>
    <row r="245" spans="1:18" s="200" customFormat="1" ht="26.25" customHeight="1" x14ac:dyDescent="0.4">
      <c r="A245" s="224"/>
      <c r="B245" s="318" t="s">
        <v>96</v>
      </c>
      <c r="C245" s="318"/>
      <c r="D245" s="318"/>
      <c r="E245" s="318"/>
      <c r="F245" s="318"/>
      <c r="G245" s="318"/>
      <c r="H245" s="318"/>
      <c r="I245" s="318"/>
      <c r="J245" s="201" t="s">
        <v>117</v>
      </c>
      <c r="K245" s="25"/>
      <c r="L245" s="5"/>
      <c r="M245" s="5"/>
      <c r="N245" s="25"/>
      <c r="O245" s="5"/>
      <c r="P245" s="25"/>
      <c r="Q245" s="25"/>
    </row>
    <row r="246" spans="1:18" ht="20.25" customHeight="1" x14ac:dyDescent="0.2">
      <c r="A246" s="330" t="s">
        <v>9</v>
      </c>
      <c r="B246" s="311" t="s">
        <v>97</v>
      </c>
      <c r="C246" s="312"/>
      <c r="D246" s="312"/>
      <c r="E246" s="312"/>
      <c r="F246" s="312"/>
      <c r="G246" s="312"/>
      <c r="H246" s="312"/>
      <c r="I246" s="313"/>
      <c r="J246" s="314" t="s">
        <v>10</v>
      </c>
      <c r="K246" s="307" t="s">
        <v>2</v>
      </c>
      <c r="L246" s="307" t="s">
        <v>3</v>
      </c>
      <c r="M246" s="316" t="s">
        <v>4</v>
      </c>
      <c r="N246" s="307" t="s">
        <v>5</v>
      </c>
      <c r="O246" s="317" t="s">
        <v>6</v>
      </c>
      <c r="P246" s="317" t="s">
        <v>7</v>
      </c>
      <c r="Q246" s="307" t="s">
        <v>8</v>
      </c>
    </row>
    <row r="247" spans="1:18" ht="15.75" customHeight="1" x14ac:dyDescent="0.25">
      <c r="A247" s="308"/>
      <c r="B247" s="79" t="s">
        <v>98</v>
      </c>
      <c r="C247" s="79" t="s">
        <v>99</v>
      </c>
      <c r="D247" s="79" t="s">
        <v>100</v>
      </c>
      <c r="E247" s="79" t="s">
        <v>101</v>
      </c>
      <c r="F247" s="79" t="s">
        <v>102</v>
      </c>
      <c r="G247" s="79" t="s">
        <v>103</v>
      </c>
      <c r="H247" s="79" t="s">
        <v>104</v>
      </c>
      <c r="I247" s="79" t="s">
        <v>105</v>
      </c>
      <c r="J247" s="315"/>
      <c r="K247" s="308"/>
      <c r="L247" s="308"/>
      <c r="M247" s="308"/>
      <c r="N247" s="308"/>
      <c r="O247" s="308"/>
      <c r="P247" s="308"/>
      <c r="Q247" s="308"/>
    </row>
    <row r="248" spans="1:18" ht="15.75" customHeight="1" x14ac:dyDescent="0.25">
      <c r="A248" s="79">
        <v>2001</v>
      </c>
      <c r="B248" s="80">
        <v>19</v>
      </c>
      <c r="C248" s="80"/>
      <c r="D248" s="80"/>
      <c r="E248" s="80"/>
      <c r="F248" s="80"/>
      <c r="G248" s="80"/>
      <c r="H248" s="80"/>
      <c r="I248" s="80"/>
      <c r="J248" s="116"/>
      <c r="K248" s="232"/>
      <c r="L248" s="233"/>
      <c r="M248" s="234"/>
      <c r="N248" s="242"/>
      <c r="O248" s="283">
        <f>B248</f>
        <v>19</v>
      </c>
      <c r="P248" s="243"/>
      <c r="Q248" s="242"/>
    </row>
    <row r="249" spans="1:18" ht="15.75" customHeight="1" x14ac:dyDescent="0.25">
      <c r="A249" s="79">
        <v>2002</v>
      </c>
      <c r="B249" s="80"/>
      <c r="C249" s="80">
        <v>11</v>
      </c>
      <c r="D249" s="80"/>
      <c r="E249" s="80"/>
      <c r="F249" s="80"/>
      <c r="G249" s="80"/>
      <c r="H249" s="80"/>
      <c r="I249" s="80"/>
      <c r="J249" s="116"/>
      <c r="K249" s="235"/>
      <c r="L249" s="134"/>
      <c r="M249" s="236"/>
      <c r="N249" s="90">
        <f>IF(C249=0,"",C249/B248)</f>
        <v>0.57894736842105265</v>
      </c>
      <c r="O249" s="284">
        <v>11</v>
      </c>
      <c r="P249" s="241">
        <f t="shared" ref="P249:P255" si="20">IF(O249=0,"",O249/O248)</f>
        <v>0.57894736842105265</v>
      </c>
      <c r="Q249" s="241">
        <f t="shared" ref="Q249:Q255" si="21">IF(O249=0,"",100%-P249)</f>
        <v>0.42105263157894735</v>
      </c>
    </row>
    <row r="250" spans="1:18" ht="15.75" customHeight="1" x14ac:dyDescent="0.25">
      <c r="A250" s="79">
        <v>2101</v>
      </c>
      <c r="B250" s="80"/>
      <c r="C250" s="80"/>
      <c r="D250" s="80">
        <v>11</v>
      </c>
      <c r="E250" s="80"/>
      <c r="F250" s="80"/>
      <c r="G250" s="80"/>
      <c r="H250" s="80"/>
      <c r="I250" s="80"/>
      <c r="J250" s="116"/>
      <c r="K250" s="235"/>
      <c r="L250" s="134"/>
      <c r="M250" s="236"/>
      <c r="N250" s="90">
        <f>IF(D250=0,"",D250/C249)</f>
        <v>1</v>
      </c>
      <c r="O250" s="284">
        <v>11</v>
      </c>
      <c r="P250" s="241">
        <f t="shared" si="20"/>
        <v>1</v>
      </c>
      <c r="Q250" s="241">
        <f t="shared" si="21"/>
        <v>0</v>
      </c>
      <c r="R250" s="93">
        <f>O250/O248</f>
        <v>0.57894736842105265</v>
      </c>
    </row>
    <row r="251" spans="1:18" ht="15.75" customHeight="1" x14ac:dyDescent="0.25">
      <c r="A251" s="79">
        <v>2102</v>
      </c>
      <c r="B251" s="80"/>
      <c r="C251" s="80"/>
      <c r="D251" s="80"/>
      <c r="E251" s="80">
        <v>10</v>
      </c>
      <c r="F251" s="80"/>
      <c r="G251" s="80"/>
      <c r="H251" s="80"/>
      <c r="I251" s="80"/>
      <c r="J251" s="116"/>
      <c r="K251" s="235"/>
      <c r="L251" s="134"/>
      <c r="M251" s="236"/>
      <c r="N251" s="90">
        <f>IF(E251=0,"",E251/D250)</f>
        <v>0.90909090909090906</v>
      </c>
      <c r="O251" s="284">
        <v>11</v>
      </c>
      <c r="P251" s="241">
        <f t="shared" si="20"/>
        <v>1</v>
      </c>
      <c r="Q251" s="241">
        <f t="shared" si="21"/>
        <v>0</v>
      </c>
    </row>
    <row r="252" spans="1:18" ht="15.75" customHeight="1" x14ac:dyDescent="0.25">
      <c r="A252" s="79">
        <v>2201</v>
      </c>
      <c r="B252" s="80"/>
      <c r="C252" s="80"/>
      <c r="D252" s="80"/>
      <c r="E252" s="80"/>
      <c r="F252" s="80">
        <v>10</v>
      </c>
      <c r="G252" s="80"/>
      <c r="H252" s="80"/>
      <c r="I252" s="80"/>
      <c r="J252" s="116"/>
      <c r="K252" s="235"/>
      <c r="L252" s="134"/>
      <c r="M252" s="236"/>
      <c r="N252" s="90">
        <f>IF(F252=0,"",F252/E251)</f>
        <v>1</v>
      </c>
      <c r="O252" s="284">
        <v>11</v>
      </c>
      <c r="P252" s="241">
        <f t="shared" si="20"/>
        <v>1</v>
      </c>
      <c r="Q252" s="241">
        <f t="shared" si="21"/>
        <v>0</v>
      </c>
    </row>
    <row r="253" spans="1:18" ht="15.75" customHeight="1" x14ac:dyDescent="0.25">
      <c r="A253" s="79">
        <v>2202</v>
      </c>
      <c r="B253" s="80"/>
      <c r="C253" s="80"/>
      <c r="D253" s="80"/>
      <c r="E253" s="80"/>
      <c r="F253" s="80"/>
      <c r="G253" s="80">
        <v>10</v>
      </c>
      <c r="H253" s="80"/>
      <c r="I253" s="80"/>
      <c r="J253" s="116"/>
      <c r="K253" s="235"/>
      <c r="L253" s="134"/>
      <c r="M253" s="236"/>
      <c r="N253" s="90">
        <f>IF(G253=0,"",G253/F252)</f>
        <v>1</v>
      </c>
      <c r="O253" s="284">
        <v>11</v>
      </c>
      <c r="P253" s="241">
        <f t="shared" si="20"/>
        <v>1</v>
      </c>
      <c r="Q253" s="241">
        <f t="shared" si="21"/>
        <v>0</v>
      </c>
    </row>
    <row r="254" spans="1:18" ht="15.75" customHeight="1" x14ac:dyDescent="0.25">
      <c r="A254" s="79">
        <v>2301</v>
      </c>
      <c r="B254" s="80"/>
      <c r="C254" s="80"/>
      <c r="D254" s="80"/>
      <c r="E254" s="80"/>
      <c r="F254" s="80"/>
      <c r="G254" s="80"/>
      <c r="H254" s="80">
        <v>9</v>
      </c>
      <c r="I254" s="80"/>
      <c r="J254" s="116"/>
      <c r="K254" s="235"/>
      <c r="L254" s="134"/>
      <c r="M254" s="236"/>
      <c r="N254" s="90">
        <f>IF(H254=0,"",H254/G253)</f>
        <v>0.9</v>
      </c>
      <c r="O254" s="284">
        <v>11</v>
      </c>
      <c r="P254" s="241">
        <f t="shared" si="20"/>
        <v>1</v>
      </c>
      <c r="Q254" s="241">
        <f t="shared" si="21"/>
        <v>0</v>
      </c>
    </row>
    <row r="255" spans="1:18" ht="15.75" customHeight="1" x14ac:dyDescent="0.25">
      <c r="A255" s="79">
        <v>2302</v>
      </c>
      <c r="B255" s="80"/>
      <c r="C255" s="80"/>
      <c r="D255" s="80"/>
      <c r="E255" s="80"/>
      <c r="F255" s="80"/>
      <c r="G255" s="80"/>
      <c r="H255" s="80"/>
      <c r="I255" s="80">
        <v>9</v>
      </c>
      <c r="J255" s="116">
        <v>9</v>
      </c>
      <c r="K255" s="235"/>
      <c r="L255" s="134"/>
      <c r="M255" s="236"/>
      <c r="N255" s="90">
        <f>IF(I255=0,"",I255/H254)</f>
        <v>1</v>
      </c>
      <c r="O255" s="284">
        <v>10</v>
      </c>
      <c r="P255" s="241">
        <f t="shared" si="20"/>
        <v>0.90909090909090906</v>
      </c>
      <c r="Q255" s="241">
        <f t="shared" si="21"/>
        <v>9.0909090909090939E-2</v>
      </c>
    </row>
    <row r="256" spans="1:18" ht="15.75" customHeight="1" x14ac:dyDescent="0.25">
      <c r="A256" s="79">
        <v>2401</v>
      </c>
      <c r="B256" s="80"/>
      <c r="C256" s="80"/>
      <c r="D256" s="80"/>
      <c r="E256" s="80"/>
      <c r="F256" s="80"/>
      <c r="G256" s="80"/>
      <c r="H256" s="80"/>
      <c r="I256" s="80">
        <v>1</v>
      </c>
      <c r="J256" s="116">
        <v>1</v>
      </c>
      <c r="K256" s="235"/>
      <c r="L256" s="134"/>
      <c r="M256" s="134"/>
      <c r="N256" s="246"/>
      <c r="O256" s="284">
        <v>1</v>
      </c>
      <c r="P256" s="247"/>
      <c r="Q256" s="246"/>
    </row>
    <row r="257" spans="1:17" ht="15.75" customHeight="1" x14ac:dyDescent="0.25">
      <c r="A257" s="79">
        <v>2402</v>
      </c>
      <c r="B257" s="80"/>
      <c r="C257" s="80"/>
      <c r="D257" s="80"/>
      <c r="E257" s="80"/>
      <c r="F257" s="80"/>
      <c r="G257" s="80"/>
      <c r="H257" s="80"/>
      <c r="I257" s="80"/>
      <c r="J257" s="116"/>
      <c r="K257" s="235"/>
      <c r="L257" s="134"/>
      <c r="M257" s="134"/>
      <c r="N257" s="246"/>
      <c r="O257" s="284"/>
      <c r="P257" s="247"/>
      <c r="Q257" s="246"/>
    </row>
    <row r="258" spans="1:17" ht="15.75" customHeight="1" x14ac:dyDescent="0.25">
      <c r="A258" s="79">
        <v>2501</v>
      </c>
      <c r="B258" s="80"/>
      <c r="C258" s="80"/>
      <c r="D258" s="80"/>
      <c r="E258" s="80"/>
      <c r="F258" s="80"/>
      <c r="G258" s="80"/>
      <c r="H258" s="80"/>
      <c r="I258" s="80"/>
      <c r="J258" s="116"/>
      <c r="K258" s="235"/>
      <c r="L258" s="134"/>
      <c r="M258" s="134"/>
      <c r="N258" s="246"/>
      <c r="O258" s="285"/>
      <c r="P258" s="247"/>
      <c r="Q258" s="246"/>
    </row>
    <row r="259" spans="1:17" ht="15.75" customHeight="1" x14ac:dyDescent="0.25">
      <c r="A259" s="79">
        <v>2502</v>
      </c>
      <c r="B259" s="80"/>
      <c r="C259" s="80"/>
      <c r="D259" s="80"/>
      <c r="E259" s="80"/>
      <c r="F259" s="80"/>
      <c r="G259" s="80"/>
      <c r="H259" s="80"/>
      <c r="I259" s="80"/>
      <c r="J259" s="116"/>
      <c r="K259" s="235"/>
      <c r="L259" s="134"/>
      <c r="M259" s="134"/>
      <c r="N259" s="246"/>
      <c r="O259" s="285"/>
      <c r="P259" s="247"/>
      <c r="Q259" s="246"/>
    </row>
    <row r="260" spans="1:17" ht="15.75" customHeight="1" x14ac:dyDescent="0.25">
      <c r="A260" s="79">
        <v>2601</v>
      </c>
      <c r="B260" s="80"/>
      <c r="C260" s="80"/>
      <c r="D260" s="80"/>
      <c r="E260" s="80"/>
      <c r="F260" s="80"/>
      <c r="G260" s="80"/>
      <c r="H260" s="80"/>
      <c r="I260" s="80"/>
      <c r="J260" s="116"/>
      <c r="K260" s="235"/>
      <c r="L260" s="134"/>
      <c r="M260" s="134"/>
      <c r="N260" s="246"/>
      <c r="O260" s="285"/>
      <c r="P260" s="247"/>
      <c r="Q260" s="246"/>
    </row>
    <row r="261" spans="1:17" ht="15.75" customHeight="1" x14ac:dyDescent="0.25">
      <c r="A261" s="79">
        <v>2602</v>
      </c>
      <c r="B261" s="80"/>
      <c r="C261" s="80"/>
      <c r="D261" s="80"/>
      <c r="E261" s="80"/>
      <c r="F261" s="80"/>
      <c r="G261" s="80"/>
      <c r="H261" s="80"/>
      <c r="I261" s="80"/>
      <c r="J261" s="116"/>
      <c r="K261" s="235"/>
      <c r="L261" s="134"/>
      <c r="M261" s="237"/>
      <c r="N261" s="134"/>
      <c r="O261" s="237"/>
      <c r="P261" s="256"/>
      <c r="Q261" s="246"/>
    </row>
    <row r="262" spans="1:17" ht="15.75" customHeight="1" x14ac:dyDescent="0.25">
      <c r="A262" s="79">
        <v>2701</v>
      </c>
      <c r="B262" s="80"/>
      <c r="C262" s="80"/>
      <c r="D262" s="80"/>
      <c r="E262" s="80"/>
      <c r="F262" s="80"/>
      <c r="G262" s="80"/>
      <c r="H262" s="80"/>
      <c r="I262" s="80"/>
      <c r="J262" s="116"/>
      <c r="K262" s="235"/>
      <c r="L262" s="134"/>
      <c r="M262" s="237"/>
      <c r="N262" s="228" t="s">
        <v>80</v>
      </c>
      <c r="O262" s="102">
        <v>5</v>
      </c>
      <c r="P262" s="103">
        <f>IF(SUM(J254:J261)=0,"",SUM(J254:J261))</f>
        <v>10</v>
      </c>
      <c r="Q262" s="230" t="s">
        <v>10</v>
      </c>
    </row>
    <row r="263" spans="1:17" ht="15.75" customHeight="1" x14ac:dyDescent="0.25">
      <c r="A263" s="79">
        <v>2702</v>
      </c>
      <c r="B263" s="80"/>
      <c r="C263" s="80"/>
      <c r="D263" s="80"/>
      <c r="E263" s="80"/>
      <c r="F263" s="80"/>
      <c r="G263" s="80"/>
      <c r="H263" s="80"/>
      <c r="I263" s="80"/>
      <c r="J263" s="116"/>
      <c r="K263" s="235"/>
      <c r="L263" s="134"/>
      <c r="M263" s="237"/>
      <c r="N263" s="229" t="s">
        <v>81</v>
      </c>
      <c r="O263" s="104">
        <f>IF(O262/B248=0,"",O262/B248)</f>
        <v>0.26315789473684209</v>
      </c>
      <c r="P263" s="105">
        <f>IF(O262/P262=0,"",O262/P262)</f>
        <v>0.5</v>
      </c>
      <c r="Q263" s="231" t="s">
        <v>82</v>
      </c>
    </row>
    <row r="264" spans="1:17" ht="15.75" customHeight="1" x14ac:dyDescent="0.25">
      <c r="A264" s="79">
        <v>2801</v>
      </c>
      <c r="B264" s="80"/>
      <c r="C264" s="80"/>
      <c r="D264" s="80"/>
      <c r="E264" s="80"/>
      <c r="F264" s="80"/>
      <c r="G264" s="80"/>
      <c r="H264" s="80"/>
      <c r="I264" s="80"/>
      <c r="J264" s="116"/>
      <c r="K264" s="238"/>
      <c r="L264" s="239"/>
      <c r="M264" s="240"/>
      <c r="N264" s="109"/>
      <c r="O264" s="110"/>
      <c r="P264" s="110"/>
      <c r="Q264" s="111"/>
    </row>
    <row r="265" spans="1:17" ht="18" customHeight="1" x14ac:dyDescent="0.25">
      <c r="A265" s="33"/>
      <c r="B265" s="327" t="s">
        <v>108</v>
      </c>
      <c r="C265" s="327"/>
      <c r="D265" s="327"/>
      <c r="E265" s="327"/>
      <c r="F265" s="327"/>
      <c r="G265" s="327"/>
      <c r="H265" s="327"/>
      <c r="I265" s="327"/>
      <c r="J265" s="112">
        <f>SUM(J255:J261)</f>
        <v>10</v>
      </c>
      <c r="K265" s="113">
        <f>IF(J255=0,"",J255/B248)</f>
        <v>0.47368421052631576</v>
      </c>
      <c r="L265" s="113">
        <f>IF(J265=0,"",J265/B248)</f>
        <v>0.52631578947368418</v>
      </c>
      <c r="M265" s="113">
        <f>IF(J255=0,"",L265-K265)</f>
        <v>5.2631578947368418E-2</v>
      </c>
      <c r="N265" s="5"/>
      <c r="O265" s="25"/>
      <c r="P265" s="24"/>
      <c r="Q265" s="5"/>
    </row>
    <row r="266" spans="1:17" ht="12.75" customHeight="1" x14ac:dyDescent="0.2"/>
    <row r="267" spans="1:17" ht="12.75" customHeight="1" x14ac:dyDescent="0.2"/>
    <row r="268" spans="1:17" s="200" customFormat="1" ht="26.25" customHeight="1" x14ac:dyDescent="0.4">
      <c r="A268" s="224"/>
      <c r="B268" s="318" t="s">
        <v>96</v>
      </c>
      <c r="C268" s="318"/>
      <c r="D268" s="318"/>
      <c r="E268" s="318"/>
      <c r="F268" s="318"/>
      <c r="G268" s="318"/>
      <c r="H268" s="318"/>
      <c r="I268" s="318"/>
      <c r="J268" s="201" t="s">
        <v>118</v>
      </c>
      <c r="K268" s="25"/>
      <c r="L268" s="5"/>
      <c r="M268" s="5"/>
      <c r="N268" s="25"/>
      <c r="O268" s="5"/>
      <c r="P268" s="25"/>
      <c r="Q268" s="25"/>
    </row>
    <row r="269" spans="1:17" ht="20.25" customHeight="1" x14ac:dyDescent="0.2">
      <c r="A269" s="330" t="s">
        <v>9</v>
      </c>
      <c r="B269" s="311" t="s">
        <v>97</v>
      </c>
      <c r="C269" s="312"/>
      <c r="D269" s="312"/>
      <c r="E269" s="312"/>
      <c r="F269" s="312"/>
      <c r="G269" s="312"/>
      <c r="H269" s="312"/>
      <c r="I269" s="313"/>
      <c r="J269" s="314" t="s">
        <v>10</v>
      </c>
      <c r="K269" s="307" t="s">
        <v>2</v>
      </c>
      <c r="L269" s="307" t="s">
        <v>3</v>
      </c>
      <c r="M269" s="316" t="s">
        <v>4</v>
      </c>
      <c r="N269" s="307" t="s">
        <v>5</v>
      </c>
      <c r="O269" s="317" t="s">
        <v>6</v>
      </c>
      <c r="P269" s="317" t="s">
        <v>7</v>
      </c>
      <c r="Q269" s="307" t="s">
        <v>8</v>
      </c>
    </row>
    <row r="270" spans="1:17" ht="15.75" customHeight="1" x14ac:dyDescent="0.25">
      <c r="A270" s="308"/>
      <c r="B270" s="79" t="s">
        <v>98</v>
      </c>
      <c r="C270" s="79" t="s">
        <v>99</v>
      </c>
      <c r="D270" s="79" t="s">
        <v>100</v>
      </c>
      <c r="E270" s="79" t="s">
        <v>101</v>
      </c>
      <c r="F270" s="79" t="s">
        <v>102</v>
      </c>
      <c r="G270" s="79" t="s">
        <v>103</v>
      </c>
      <c r="H270" s="79" t="s">
        <v>104</v>
      </c>
      <c r="I270" s="79" t="s">
        <v>105</v>
      </c>
      <c r="J270" s="315"/>
      <c r="K270" s="308"/>
      <c r="L270" s="308"/>
      <c r="M270" s="308"/>
      <c r="N270" s="308"/>
      <c r="O270" s="308"/>
      <c r="P270" s="308"/>
      <c r="Q270" s="308"/>
    </row>
    <row r="271" spans="1:17" ht="15.75" customHeight="1" x14ac:dyDescent="0.25">
      <c r="A271" s="79">
        <v>2002</v>
      </c>
      <c r="B271" s="80">
        <v>10</v>
      </c>
      <c r="C271" s="80"/>
      <c r="D271" s="80"/>
      <c r="E271" s="80"/>
      <c r="F271" s="80"/>
      <c r="G271" s="80"/>
      <c r="H271" s="80"/>
      <c r="I271" s="80"/>
      <c r="J271" s="116"/>
      <c r="K271" s="232"/>
      <c r="L271" s="233"/>
      <c r="M271" s="234"/>
      <c r="N271" s="242"/>
      <c r="O271" s="283">
        <f>B271</f>
        <v>10</v>
      </c>
      <c r="P271" s="243"/>
      <c r="Q271" s="242"/>
    </row>
    <row r="272" spans="1:17" ht="15.75" customHeight="1" x14ac:dyDescent="0.25">
      <c r="A272" s="79">
        <v>2101</v>
      </c>
      <c r="B272" s="80"/>
      <c r="C272" s="80">
        <v>6</v>
      </c>
      <c r="D272" s="80"/>
      <c r="E272" s="80"/>
      <c r="F272" s="80"/>
      <c r="G272" s="80"/>
      <c r="H272" s="80"/>
      <c r="I272" s="80"/>
      <c r="J272" s="116"/>
      <c r="K272" s="235"/>
      <c r="L272" s="134"/>
      <c r="M272" s="236"/>
      <c r="N272" s="90">
        <f>IF(C272=0,"",C272/B271)</f>
        <v>0.6</v>
      </c>
      <c r="O272" s="284">
        <v>6</v>
      </c>
      <c r="P272" s="241">
        <f t="shared" ref="P272:P278" si="22">IF(O272=0,"",O272/O271)</f>
        <v>0.6</v>
      </c>
      <c r="Q272" s="241">
        <f t="shared" ref="Q272:Q278" si="23">IF(O272=0,"",100%-P272)</f>
        <v>0.4</v>
      </c>
    </row>
    <row r="273" spans="1:18" ht="15.75" customHeight="1" x14ac:dyDescent="0.25">
      <c r="A273" s="79">
        <v>2102</v>
      </c>
      <c r="B273" s="80"/>
      <c r="C273" s="80"/>
      <c r="D273" s="80">
        <v>6</v>
      </c>
      <c r="E273" s="80"/>
      <c r="F273" s="80"/>
      <c r="G273" s="80"/>
      <c r="H273" s="80"/>
      <c r="I273" s="80"/>
      <c r="J273" s="116"/>
      <c r="K273" s="235"/>
      <c r="L273" s="134"/>
      <c r="M273" s="236"/>
      <c r="N273" s="90">
        <f>IF(D273=0,"",D273/C272)</f>
        <v>1</v>
      </c>
      <c r="O273" s="284">
        <v>6</v>
      </c>
      <c r="P273" s="241">
        <f t="shared" si="22"/>
        <v>1</v>
      </c>
      <c r="Q273" s="241">
        <f t="shared" si="23"/>
        <v>0</v>
      </c>
      <c r="R273" s="93">
        <f>O273/O271</f>
        <v>0.6</v>
      </c>
    </row>
    <row r="274" spans="1:18" ht="15.75" customHeight="1" x14ac:dyDescent="0.25">
      <c r="A274" s="79">
        <v>2201</v>
      </c>
      <c r="B274" s="80"/>
      <c r="C274" s="80"/>
      <c r="D274" s="80"/>
      <c r="E274" s="80">
        <v>5</v>
      </c>
      <c r="F274" s="80"/>
      <c r="G274" s="80"/>
      <c r="H274" s="80"/>
      <c r="I274" s="80"/>
      <c r="J274" s="116"/>
      <c r="K274" s="235"/>
      <c r="L274" s="134"/>
      <c r="M274" s="236"/>
      <c r="N274" s="90">
        <f>IF(E274=0,"",E274/D273)</f>
        <v>0.83333333333333337</v>
      </c>
      <c r="O274" s="284">
        <v>5</v>
      </c>
      <c r="P274" s="241">
        <f t="shared" si="22"/>
        <v>0.83333333333333337</v>
      </c>
      <c r="Q274" s="241">
        <f t="shared" si="23"/>
        <v>0.16666666666666663</v>
      </c>
    </row>
    <row r="275" spans="1:18" ht="15.75" customHeight="1" x14ac:dyDescent="0.25">
      <c r="A275" s="79">
        <v>2202</v>
      </c>
      <c r="B275" s="80"/>
      <c r="C275" s="80"/>
      <c r="D275" s="80"/>
      <c r="E275" s="80"/>
      <c r="F275" s="80">
        <v>5</v>
      </c>
      <c r="G275" s="80"/>
      <c r="H275" s="80"/>
      <c r="I275" s="80"/>
      <c r="J275" s="116"/>
      <c r="K275" s="235"/>
      <c r="L275" s="134"/>
      <c r="M275" s="236"/>
      <c r="N275" s="90">
        <f>IF(F275=0,"",F275/E274)</f>
        <v>1</v>
      </c>
      <c r="O275" s="284">
        <v>5</v>
      </c>
      <c r="P275" s="241">
        <f t="shared" si="22"/>
        <v>1</v>
      </c>
      <c r="Q275" s="241">
        <f t="shared" si="23"/>
        <v>0</v>
      </c>
    </row>
    <row r="276" spans="1:18" ht="15.75" customHeight="1" x14ac:dyDescent="0.25">
      <c r="A276" s="79">
        <v>2301</v>
      </c>
      <c r="B276" s="80"/>
      <c r="C276" s="80"/>
      <c r="D276" s="80"/>
      <c r="E276" s="80"/>
      <c r="F276" s="80"/>
      <c r="G276" s="80">
        <v>5</v>
      </c>
      <c r="H276" s="80"/>
      <c r="I276" s="80"/>
      <c r="J276" s="116"/>
      <c r="K276" s="235"/>
      <c r="L276" s="134"/>
      <c r="M276" s="236"/>
      <c r="N276" s="90">
        <f>IF(G276=0,"",G276/F275)</f>
        <v>1</v>
      </c>
      <c r="O276" s="284">
        <v>5</v>
      </c>
      <c r="P276" s="241">
        <f t="shared" si="22"/>
        <v>1</v>
      </c>
      <c r="Q276" s="241">
        <f t="shared" si="23"/>
        <v>0</v>
      </c>
    </row>
    <row r="277" spans="1:18" ht="15.75" customHeight="1" x14ac:dyDescent="0.25">
      <c r="A277" s="79">
        <v>2302</v>
      </c>
      <c r="B277" s="80"/>
      <c r="C277" s="80"/>
      <c r="D277" s="80"/>
      <c r="E277" s="80"/>
      <c r="F277" s="80"/>
      <c r="G277" s="80"/>
      <c r="H277" s="80">
        <v>5</v>
      </c>
      <c r="I277" s="80"/>
      <c r="J277" s="116"/>
      <c r="K277" s="235"/>
      <c r="L277" s="134"/>
      <c r="M277" s="236"/>
      <c r="N277" s="90">
        <f>IF(H277=0,"",H277/G276)</f>
        <v>1</v>
      </c>
      <c r="O277" s="284">
        <v>5</v>
      </c>
      <c r="P277" s="241">
        <f t="shared" si="22"/>
        <v>1</v>
      </c>
      <c r="Q277" s="241">
        <f t="shared" si="23"/>
        <v>0</v>
      </c>
    </row>
    <row r="278" spans="1:18" ht="15.75" customHeight="1" x14ac:dyDescent="0.25">
      <c r="A278" s="79">
        <v>2401</v>
      </c>
      <c r="B278" s="80"/>
      <c r="C278" s="80"/>
      <c r="D278" s="80"/>
      <c r="E278" s="80"/>
      <c r="F278" s="80"/>
      <c r="G278" s="80"/>
      <c r="H278" s="80"/>
      <c r="I278" s="80">
        <v>5</v>
      </c>
      <c r="J278" s="116">
        <v>4</v>
      </c>
      <c r="K278" s="235"/>
      <c r="L278" s="134"/>
      <c r="M278" s="236"/>
      <c r="N278" s="90">
        <f>IF(I278=0,"",I278/H277)</f>
        <v>1</v>
      </c>
      <c r="O278" s="284">
        <v>5</v>
      </c>
      <c r="P278" s="241">
        <f t="shared" si="22"/>
        <v>1</v>
      </c>
      <c r="Q278" s="241">
        <f t="shared" si="23"/>
        <v>0</v>
      </c>
    </row>
    <row r="279" spans="1:18" ht="15.75" customHeight="1" x14ac:dyDescent="0.25">
      <c r="A279" s="79">
        <v>2402</v>
      </c>
      <c r="B279" s="80"/>
      <c r="C279" s="80"/>
      <c r="D279" s="80"/>
      <c r="E279" s="80"/>
      <c r="F279" s="80"/>
      <c r="G279" s="80"/>
      <c r="H279" s="80"/>
      <c r="I279" s="80">
        <v>1</v>
      </c>
      <c r="J279" s="116">
        <v>1</v>
      </c>
      <c r="K279" s="235"/>
      <c r="L279" s="134"/>
      <c r="M279" s="134"/>
      <c r="N279" s="246"/>
      <c r="O279" s="284">
        <v>1</v>
      </c>
      <c r="P279" s="247"/>
      <c r="Q279" s="246"/>
    </row>
    <row r="280" spans="1:18" ht="15.75" customHeight="1" x14ac:dyDescent="0.25">
      <c r="A280" s="79">
        <v>2501</v>
      </c>
      <c r="B280" s="80"/>
      <c r="C280" s="80"/>
      <c r="D280" s="80"/>
      <c r="E280" s="80"/>
      <c r="F280" s="80"/>
      <c r="G280" s="80"/>
      <c r="H280" s="80"/>
      <c r="I280" s="80"/>
      <c r="J280" s="116"/>
      <c r="K280" s="235"/>
      <c r="L280" s="134"/>
      <c r="M280" s="134"/>
      <c r="N280" s="246"/>
      <c r="O280" s="284"/>
      <c r="P280" s="247"/>
      <c r="Q280" s="246"/>
    </row>
    <row r="281" spans="1:18" ht="15.75" customHeight="1" x14ac:dyDescent="0.25">
      <c r="A281" s="79">
        <v>2502</v>
      </c>
      <c r="B281" s="80"/>
      <c r="C281" s="80"/>
      <c r="D281" s="80"/>
      <c r="E281" s="80"/>
      <c r="F281" s="80"/>
      <c r="G281" s="80"/>
      <c r="H281" s="80"/>
      <c r="I281" s="80"/>
      <c r="J281" s="116"/>
      <c r="K281" s="235"/>
      <c r="L281" s="134"/>
      <c r="M281" s="134"/>
      <c r="N281" s="246"/>
      <c r="O281" s="285"/>
      <c r="P281" s="247"/>
      <c r="Q281" s="246"/>
    </row>
    <row r="282" spans="1:18" ht="15.75" customHeight="1" x14ac:dyDescent="0.25">
      <c r="A282" s="79">
        <v>2601</v>
      </c>
      <c r="B282" s="80"/>
      <c r="C282" s="80"/>
      <c r="D282" s="80"/>
      <c r="E282" s="80"/>
      <c r="F282" s="80"/>
      <c r="G282" s="80"/>
      <c r="H282" s="80"/>
      <c r="I282" s="80"/>
      <c r="J282" s="116"/>
      <c r="K282" s="235"/>
      <c r="L282" s="134"/>
      <c r="M282" s="134"/>
      <c r="N282" s="246"/>
      <c r="O282" s="285"/>
      <c r="P282" s="247"/>
      <c r="Q282" s="246"/>
    </row>
    <row r="283" spans="1:18" ht="15.75" customHeight="1" x14ac:dyDescent="0.25">
      <c r="A283" s="79">
        <v>2602</v>
      </c>
      <c r="B283" s="80"/>
      <c r="C283" s="80"/>
      <c r="D283" s="80"/>
      <c r="E283" s="80"/>
      <c r="F283" s="80"/>
      <c r="G283" s="80"/>
      <c r="H283" s="80"/>
      <c r="I283" s="80"/>
      <c r="J283" s="116"/>
      <c r="K283" s="235"/>
      <c r="L283" s="134"/>
      <c r="M283" s="134"/>
      <c r="N283" s="246"/>
      <c r="O283" s="285"/>
      <c r="P283" s="247"/>
      <c r="Q283" s="246"/>
    </row>
    <row r="284" spans="1:18" ht="15.75" customHeight="1" x14ac:dyDescent="0.25">
      <c r="A284" s="79">
        <v>2701</v>
      </c>
      <c r="B284" s="80"/>
      <c r="C284" s="80"/>
      <c r="D284" s="80"/>
      <c r="E284" s="80"/>
      <c r="F284" s="80"/>
      <c r="G284" s="80"/>
      <c r="H284" s="80"/>
      <c r="I284" s="80"/>
      <c r="J284" s="116"/>
      <c r="K284" s="235"/>
      <c r="L284" s="134"/>
      <c r="M284" s="237"/>
      <c r="N284" s="134"/>
      <c r="O284" s="237"/>
      <c r="P284" s="256"/>
      <c r="Q284" s="246"/>
    </row>
    <row r="285" spans="1:18" ht="15.75" customHeight="1" x14ac:dyDescent="0.25">
      <c r="A285" s="79">
        <v>2702</v>
      </c>
      <c r="B285" s="80"/>
      <c r="C285" s="80"/>
      <c r="D285" s="80"/>
      <c r="E285" s="80"/>
      <c r="F285" s="80"/>
      <c r="G285" s="80"/>
      <c r="H285" s="80"/>
      <c r="I285" s="80"/>
      <c r="J285" s="116"/>
      <c r="K285" s="235"/>
      <c r="L285" s="134"/>
      <c r="M285" s="237"/>
      <c r="N285" s="228" t="s">
        <v>80</v>
      </c>
      <c r="O285" s="102">
        <v>3</v>
      </c>
      <c r="P285" s="103">
        <f>IF(SUM(J277:J284)=0,"",SUM(J277:J284))</f>
        <v>5</v>
      </c>
      <c r="Q285" s="230" t="s">
        <v>10</v>
      </c>
    </row>
    <row r="286" spans="1:18" ht="15.75" customHeight="1" x14ac:dyDescent="0.25">
      <c r="A286" s="79">
        <v>2801</v>
      </c>
      <c r="B286" s="80"/>
      <c r="C286" s="80"/>
      <c r="D286" s="80"/>
      <c r="E286" s="80"/>
      <c r="F286" s="80"/>
      <c r="G286" s="80"/>
      <c r="H286" s="80"/>
      <c r="I286" s="80"/>
      <c r="J286" s="116"/>
      <c r="K286" s="235"/>
      <c r="L286" s="134"/>
      <c r="M286" s="237"/>
      <c r="N286" s="229" t="s">
        <v>81</v>
      </c>
      <c r="O286" s="104">
        <f>IF(O285/B271=0,"",O285/B271)</f>
        <v>0.3</v>
      </c>
      <c r="P286" s="105">
        <f>IF(O285/P285=0,"",O285/P285)</f>
        <v>0.6</v>
      </c>
      <c r="Q286" s="231" t="s">
        <v>82</v>
      </c>
    </row>
    <row r="287" spans="1:18" ht="15.75" customHeight="1" x14ac:dyDescent="0.25">
      <c r="A287" s="79">
        <v>2802</v>
      </c>
      <c r="B287" s="80"/>
      <c r="C287" s="80"/>
      <c r="D287" s="80"/>
      <c r="E287" s="80"/>
      <c r="F287" s="80"/>
      <c r="G287" s="80"/>
      <c r="H287" s="80"/>
      <c r="I287" s="80"/>
      <c r="J287" s="116"/>
      <c r="K287" s="238"/>
      <c r="L287" s="239"/>
      <c r="M287" s="240"/>
      <c r="N287" s="109"/>
      <c r="O287" s="110"/>
      <c r="P287" s="110"/>
      <c r="Q287" s="111"/>
    </row>
    <row r="288" spans="1:18" ht="18" customHeight="1" x14ac:dyDescent="0.25">
      <c r="A288" s="33"/>
      <c r="B288" s="327" t="s">
        <v>108</v>
      </c>
      <c r="C288" s="327"/>
      <c r="D288" s="327"/>
      <c r="E288" s="327"/>
      <c r="F288" s="327"/>
      <c r="G288" s="327"/>
      <c r="H288" s="327"/>
      <c r="I288" s="327"/>
      <c r="J288" s="112">
        <f>SUM(J278:J284)</f>
        <v>5</v>
      </c>
      <c r="K288" s="113">
        <f>IF(J278=0,"",J278/B271)</f>
        <v>0.4</v>
      </c>
      <c r="L288" s="113">
        <f>IF(J288=0,"",J288/B271)</f>
        <v>0.5</v>
      </c>
      <c r="M288" s="113">
        <f>L288-K288</f>
        <v>9.9999999999999978E-2</v>
      </c>
      <c r="N288" s="5"/>
      <c r="O288" s="25"/>
      <c r="P288" s="24"/>
      <c r="Q288" s="5"/>
    </row>
    <row r="289" spans="1:18" ht="12.75" customHeight="1" x14ac:dyDescent="0.2"/>
    <row r="290" spans="1:18" ht="12.75" customHeight="1" x14ac:dyDescent="0.2"/>
    <row r="291" spans="1:18" s="200" customFormat="1" ht="26.25" customHeight="1" x14ac:dyDescent="0.4">
      <c r="A291" s="224"/>
      <c r="B291" s="318" t="s">
        <v>96</v>
      </c>
      <c r="C291" s="318"/>
      <c r="D291" s="318"/>
      <c r="E291" s="318"/>
      <c r="F291" s="318"/>
      <c r="G291" s="318"/>
      <c r="H291" s="318"/>
      <c r="I291" s="318"/>
      <c r="J291" s="201" t="s">
        <v>119</v>
      </c>
      <c r="K291" s="25"/>
      <c r="L291" s="5"/>
      <c r="M291" s="5"/>
      <c r="N291" s="25"/>
      <c r="O291" s="5"/>
      <c r="P291" s="25"/>
      <c r="Q291" s="25"/>
    </row>
    <row r="292" spans="1:18" ht="20.25" customHeight="1" x14ac:dyDescent="0.2">
      <c r="A292" s="330" t="s">
        <v>9</v>
      </c>
      <c r="B292" s="311" t="s">
        <v>97</v>
      </c>
      <c r="C292" s="312"/>
      <c r="D292" s="312"/>
      <c r="E292" s="312"/>
      <c r="F292" s="312"/>
      <c r="G292" s="312"/>
      <c r="H292" s="312"/>
      <c r="I292" s="313"/>
      <c r="J292" s="314" t="s">
        <v>10</v>
      </c>
      <c r="K292" s="307" t="s">
        <v>2</v>
      </c>
      <c r="L292" s="307" t="s">
        <v>3</v>
      </c>
      <c r="M292" s="316" t="s">
        <v>4</v>
      </c>
      <c r="N292" s="307" t="s">
        <v>5</v>
      </c>
      <c r="O292" s="317" t="s">
        <v>6</v>
      </c>
      <c r="P292" s="317" t="s">
        <v>7</v>
      </c>
      <c r="Q292" s="307" t="s">
        <v>8</v>
      </c>
    </row>
    <row r="293" spans="1:18" ht="15.75" customHeight="1" x14ac:dyDescent="0.25">
      <c r="A293" s="308"/>
      <c r="B293" s="79" t="s">
        <v>98</v>
      </c>
      <c r="C293" s="79" t="s">
        <v>99</v>
      </c>
      <c r="D293" s="79" t="s">
        <v>100</v>
      </c>
      <c r="E293" s="79" t="s">
        <v>101</v>
      </c>
      <c r="F293" s="79" t="s">
        <v>102</v>
      </c>
      <c r="G293" s="79" t="s">
        <v>103</v>
      </c>
      <c r="H293" s="79" t="s">
        <v>104</v>
      </c>
      <c r="I293" s="79" t="s">
        <v>105</v>
      </c>
      <c r="J293" s="315"/>
      <c r="K293" s="308"/>
      <c r="L293" s="308"/>
      <c r="M293" s="308"/>
      <c r="N293" s="308"/>
      <c r="O293" s="308"/>
      <c r="P293" s="308"/>
      <c r="Q293" s="308"/>
    </row>
    <row r="294" spans="1:18" ht="15.75" customHeight="1" x14ac:dyDescent="0.25">
      <c r="A294" s="79">
        <v>2101</v>
      </c>
      <c r="B294" s="80">
        <v>7</v>
      </c>
      <c r="C294" s="80"/>
      <c r="D294" s="80"/>
      <c r="E294" s="80"/>
      <c r="F294" s="80"/>
      <c r="G294" s="80"/>
      <c r="H294" s="80"/>
      <c r="I294" s="80"/>
      <c r="J294" s="116"/>
      <c r="K294" s="232"/>
      <c r="L294" s="233"/>
      <c r="M294" s="234"/>
      <c r="N294" s="242"/>
      <c r="O294" s="283">
        <f>B294</f>
        <v>7</v>
      </c>
      <c r="P294" s="243"/>
      <c r="Q294" s="242"/>
    </row>
    <row r="295" spans="1:18" ht="15.75" customHeight="1" x14ac:dyDescent="0.25">
      <c r="A295" s="79">
        <v>2102</v>
      </c>
      <c r="B295" s="80"/>
      <c r="C295" s="80">
        <v>5</v>
      </c>
      <c r="D295" s="80"/>
      <c r="E295" s="80"/>
      <c r="F295" s="80"/>
      <c r="G295" s="80"/>
      <c r="H295" s="80"/>
      <c r="I295" s="80"/>
      <c r="J295" s="116"/>
      <c r="K295" s="235"/>
      <c r="L295" s="134"/>
      <c r="M295" s="236"/>
      <c r="N295" s="90">
        <f>IF(C295=0,"",C295/B294)</f>
        <v>0.7142857142857143</v>
      </c>
      <c r="O295" s="284">
        <v>5</v>
      </c>
      <c r="P295" s="241">
        <f t="shared" ref="P295:P301" si="24">IF(O295=0,"",O295/O294)</f>
        <v>0.7142857142857143</v>
      </c>
      <c r="Q295" s="241">
        <f t="shared" ref="Q295:Q301" si="25">IF(O295=0,"",100%-P295)</f>
        <v>0.2857142857142857</v>
      </c>
    </row>
    <row r="296" spans="1:18" ht="15.75" customHeight="1" x14ac:dyDescent="0.25">
      <c r="A296" s="79">
        <v>2201</v>
      </c>
      <c r="B296" s="80"/>
      <c r="C296" s="80"/>
      <c r="D296" s="80">
        <v>4</v>
      </c>
      <c r="E296" s="80"/>
      <c r="F296" s="80"/>
      <c r="G296" s="80"/>
      <c r="H296" s="80"/>
      <c r="I296" s="80"/>
      <c r="J296" s="116"/>
      <c r="K296" s="235"/>
      <c r="L296" s="134"/>
      <c r="M296" s="236"/>
      <c r="N296" s="90">
        <f>IF(D296=0,"",D296/C295)</f>
        <v>0.8</v>
      </c>
      <c r="O296" s="284">
        <v>5</v>
      </c>
      <c r="P296" s="241">
        <f t="shared" si="24"/>
        <v>1</v>
      </c>
      <c r="Q296" s="241">
        <f t="shared" si="25"/>
        <v>0</v>
      </c>
      <c r="R296" s="93">
        <f>O296/O294</f>
        <v>0.7142857142857143</v>
      </c>
    </row>
    <row r="297" spans="1:18" ht="15.75" customHeight="1" x14ac:dyDescent="0.25">
      <c r="A297" s="79">
        <v>2202</v>
      </c>
      <c r="B297" s="80"/>
      <c r="C297" s="80"/>
      <c r="D297" s="80"/>
      <c r="E297" s="80">
        <v>4</v>
      </c>
      <c r="F297" s="80"/>
      <c r="G297" s="80"/>
      <c r="H297" s="80"/>
      <c r="I297" s="80"/>
      <c r="J297" s="116"/>
      <c r="K297" s="235"/>
      <c r="L297" s="134"/>
      <c r="M297" s="236"/>
      <c r="N297" s="90">
        <f>IF(E297=0,"",E297/D296)</f>
        <v>1</v>
      </c>
      <c r="O297" s="284">
        <v>6</v>
      </c>
      <c r="P297" s="241">
        <f t="shared" si="24"/>
        <v>1.2</v>
      </c>
      <c r="Q297" s="241">
        <f t="shared" si="25"/>
        <v>-0.19999999999999996</v>
      </c>
    </row>
    <row r="298" spans="1:18" ht="15.75" customHeight="1" x14ac:dyDescent="0.25">
      <c r="A298" s="79">
        <v>2301</v>
      </c>
      <c r="B298" s="80"/>
      <c r="C298" s="80"/>
      <c r="D298" s="80"/>
      <c r="E298" s="80"/>
      <c r="F298" s="80">
        <v>4</v>
      </c>
      <c r="G298" s="80"/>
      <c r="H298" s="80"/>
      <c r="I298" s="80"/>
      <c r="J298" s="116"/>
      <c r="K298" s="235"/>
      <c r="L298" s="134"/>
      <c r="M298" s="236"/>
      <c r="N298" s="90">
        <f>IF(F298=0,"",F298/E297)</f>
        <v>1</v>
      </c>
      <c r="O298" s="284">
        <v>4</v>
      </c>
      <c r="P298" s="241">
        <f t="shared" si="24"/>
        <v>0.66666666666666663</v>
      </c>
      <c r="Q298" s="241">
        <f t="shared" si="25"/>
        <v>0.33333333333333337</v>
      </c>
    </row>
    <row r="299" spans="1:18" ht="15.75" customHeight="1" x14ac:dyDescent="0.25">
      <c r="A299" s="79">
        <v>2302</v>
      </c>
      <c r="B299" s="80"/>
      <c r="C299" s="80"/>
      <c r="D299" s="80"/>
      <c r="E299" s="80"/>
      <c r="F299" s="80"/>
      <c r="G299" s="80">
        <v>4</v>
      </c>
      <c r="H299" s="80"/>
      <c r="I299" s="80"/>
      <c r="J299" s="116"/>
      <c r="K299" s="235"/>
      <c r="L299" s="134"/>
      <c r="M299" s="236"/>
      <c r="N299" s="90">
        <f>IF(G299=0,"",G299/F298)</f>
        <v>1</v>
      </c>
      <c r="O299" s="284">
        <v>4</v>
      </c>
      <c r="P299" s="241">
        <f t="shared" si="24"/>
        <v>1</v>
      </c>
      <c r="Q299" s="241">
        <f t="shared" si="25"/>
        <v>0</v>
      </c>
    </row>
    <row r="300" spans="1:18" ht="15.75" customHeight="1" x14ac:dyDescent="0.25">
      <c r="A300" s="79">
        <v>2401</v>
      </c>
      <c r="B300" s="80"/>
      <c r="C300" s="80"/>
      <c r="D300" s="80"/>
      <c r="E300" s="80"/>
      <c r="F300" s="80"/>
      <c r="G300" s="80"/>
      <c r="H300" s="80">
        <v>4</v>
      </c>
      <c r="I300" s="80"/>
      <c r="J300" s="116"/>
      <c r="K300" s="235"/>
      <c r="L300" s="134"/>
      <c r="M300" s="236"/>
      <c r="N300" s="90">
        <f>IF(H300=0,"",H300/G299)</f>
        <v>1</v>
      </c>
      <c r="O300" s="284">
        <v>4</v>
      </c>
      <c r="P300" s="241">
        <f t="shared" si="24"/>
        <v>1</v>
      </c>
      <c r="Q300" s="241">
        <f t="shared" si="25"/>
        <v>0</v>
      </c>
    </row>
    <row r="301" spans="1:18" ht="15.75" customHeight="1" x14ac:dyDescent="0.25">
      <c r="A301" s="79">
        <v>2402</v>
      </c>
      <c r="B301" s="80"/>
      <c r="C301" s="80"/>
      <c r="D301" s="80"/>
      <c r="E301" s="80"/>
      <c r="F301" s="80"/>
      <c r="G301" s="80"/>
      <c r="H301" s="80"/>
      <c r="I301" s="80">
        <v>4</v>
      </c>
      <c r="J301" s="116">
        <v>4</v>
      </c>
      <c r="K301" s="235"/>
      <c r="L301" s="134"/>
      <c r="M301" s="236"/>
      <c r="N301" s="90">
        <f>IF(I301=0,"",I301/H300)</f>
        <v>1</v>
      </c>
      <c r="O301" s="284">
        <v>4</v>
      </c>
      <c r="P301" s="241">
        <f t="shared" si="24"/>
        <v>1</v>
      </c>
      <c r="Q301" s="241">
        <f t="shared" si="25"/>
        <v>0</v>
      </c>
    </row>
    <row r="302" spans="1:18" ht="15.75" customHeight="1" x14ac:dyDescent="0.25">
      <c r="A302" s="79">
        <v>2501</v>
      </c>
      <c r="B302" s="80"/>
      <c r="C302" s="80"/>
      <c r="D302" s="80"/>
      <c r="E302" s="80"/>
      <c r="F302" s="80"/>
      <c r="G302" s="80"/>
      <c r="H302" s="80"/>
      <c r="I302" s="80"/>
      <c r="J302" s="116"/>
      <c r="K302" s="235"/>
      <c r="L302" s="134"/>
      <c r="M302" s="134"/>
      <c r="N302" s="246"/>
      <c r="O302" s="284"/>
      <c r="P302" s="247"/>
      <c r="Q302" s="246"/>
    </row>
    <row r="303" spans="1:18" ht="15.75" customHeight="1" x14ac:dyDescent="0.25">
      <c r="A303" s="79">
        <v>2502</v>
      </c>
      <c r="B303" s="80"/>
      <c r="C303" s="80"/>
      <c r="D303" s="80"/>
      <c r="E303" s="80"/>
      <c r="F303" s="80"/>
      <c r="G303" s="80"/>
      <c r="H303" s="80"/>
      <c r="I303" s="80"/>
      <c r="J303" s="116"/>
      <c r="K303" s="235"/>
      <c r="L303" s="134"/>
      <c r="M303" s="134"/>
      <c r="N303" s="246"/>
      <c r="O303" s="284"/>
      <c r="P303" s="247"/>
      <c r="Q303" s="246"/>
    </row>
    <row r="304" spans="1:18" ht="15.75" customHeight="1" x14ac:dyDescent="0.25">
      <c r="A304" s="79">
        <v>2601</v>
      </c>
      <c r="B304" s="80"/>
      <c r="C304" s="80"/>
      <c r="D304" s="80"/>
      <c r="E304" s="80"/>
      <c r="F304" s="80"/>
      <c r="G304" s="80"/>
      <c r="H304" s="80"/>
      <c r="I304" s="80"/>
      <c r="J304" s="116"/>
      <c r="K304" s="235"/>
      <c r="L304" s="134"/>
      <c r="M304" s="134"/>
      <c r="N304" s="246"/>
      <c r="O304" s="285"/>
      <c r="P304" s="247"/>
      <c r="Q304" s="246"/>
    </row>
    <row r="305" spans="1:21" ht="15.75" customHeight="1" x14ac:dyDescent="0.25">
      <c r="A305" s="79">
        <v>2602</v>
      </c>
      <c r="B305" s="80"/>
      <c r="C305" s="80"/>
      <c r="D305" s="80"/>
      <c r="E305" s="80"/>
      <c r="F305" s="80"/>
      <c r="G305" s="80"/>
      <c r="H305" s="80"/>
      <c r="I305" s="80"/>
      <c r="J305" s="116"/>
      <c r="K305" s="235"/>
      <c r="L305" s="134"/>
      <c r="M305" s="134"/>
      <c r="N305" s="246"/>
      <c r="O305" s="285"/>
      <c r="P305" s="247"/>
      <c r="Q305" s="246"/>
    </row>
    <row r="306" spans="1:21" ht="15.75" customHeight="1" x14ac:dyDescent="0.25">
      <c r="A306" s="79">
        <v>2701</v>
      </c>
      <c r="B306" s="80"/>
      <c r="C306" s="80"/>
      <c r="D306" s="80"/>
      <c r="E306" s="80"/>
      <c r="F306" s="80"/>
      <c r="G306" s="80"/>
      <c r="H306" s="80"/>
      <c r="I306" s="80"/>
      <c r="J306" s="116"/>
      <c r="K306" s="235"/>
      <c r="L306" s="134"/>
      <c r="M306" s="237"/>
      <c r="N306" s="246"/>
      <c r="O306" s="285"/>
      <c r="P306" s="247"/>
      <c r="Q306" s="246"/>
    </row>
    <row r="307" spans="1:21" ht="15.75" customHeight="1" x14ac:dyDescent="0.25">
      <c r="A307" s="79">
        <v>2702</v>
      </c>
      <c r="B307" s="80"/>
      <c r="C307" s="80"/>
      <c r="D307" s="80"/>
      <c r="E307" s="80"/>
      <c r="F307" s="80"/>
      <c r="G307" s="80"/>
      <c r="H307" s="80"/>
      <c r="I307" s="80"/>
      <c r="J307" s="116"/>
      <c r="K307" s="235"/>
      <c r="L307" s="134"/>
      <c r="M307" s="237"/>
      <c r="N307" s="134"/>
      <c r="O307" s="237"/>
      <c r="P307" s="256"/>
      <c r="Q307" s="246"/>
    </row>
    <row r="308" spans="1:21" ht="15.75" customHeight="1" x14ac:dyDescent="0.25">
      <c r="A308" s="79">
        <v>2801</v>
      </c>
      <c r="B308" s="80"/>
      <c r="C308" s="80"/>
      <c r="D308" s="80"/>
      <c r="E308" s="80"/>
      <c r="F308" s="80"/>
      <c r="G308" s="80"/>
      <c r="H308" s="80"/>
      <c r="I308" s="80"/>
      <c r="J308" s="116"/>
      <c r="K308" s="235"/>
      <c r="L308" s="134"/>
      <c r="M308" s="237"/>
      <c r="N308" s="228" t="s">
        <v>80</v>
      </c>
      <c r="O308" s="102"/>
      <c r="P308" s="103">
        <f>IF(SUM(J300:J307)=0,"",SUM(J300:J307))</f>
        <v>4</v>
      </c>
      <c r="Q308" s="230" t="s">
        <v>10</v>
      </c>
    </row>
    <row r="309" spans="1:21" ht="15.75" customHeight="1" x14ac:dyDescent="0.25">
      <c r="A309" s="79">
        <v>2802</v>
      </c>
      <c r="B309" s="80"/>
      <c r="C309" s="80"/>
      <c r="D309" s="80"/>
      <c r="E309" s="80"/>
      <c r="F309" s="80"/>
      <c r="G309" s="80"/>
      <c r="H309" s="80"/>
      <c r="I309" s="80"/>
      <c r="J309" s="116"/>
      <c r="K309" s="235"/>
      <c r="L309" s="134"/>
      <c r="M309" s="237"/>
      <c r="N309" s="229" t="s">
        <v>81</v>
      </c>
      <c r="O309" s="104" t="str">
        <f>IF(O308/B294=0,"",O308/B294)</f>
        <v/>
      </c>
      <c r="P309" s="105" t="str">
        <f>IF(O308/P308=0,"",O308/P308)</f>
        <v/>
      </c>
      <c r="Q309" s="231" t="s">
        <v>82</v>
      </c>
    </row>
    <row r="310" spans="1:21" ht="15.75" customHeight="1" x14ac:dyDescent="0.25">
      <c r="A310" s="79">
        <v>2901</v>
      </c>
      <c r="B310" s="80"/>
      <c r="C310" s="80"/>
      <c r="D310" s="80"/>
      <c r="E310" s="80"/>
      <c r="F310" s="80"/>
      <c r="G310" s="80"/>
      <c r="H310" s="80"/>
      <c r="I310" s="80"/>
      <c r="J310" s="116"/>
      <c r="K310" s="238"/>
      <c r="L310" s="239"/>
      <c r="M310" s="240"/>
      <c r="N310" s="109"/>
      <c r="O310" s="110"/>
      <c r="P310" s="110"/>
      <c r="Q310" s="111"/>
    </row>
    <row r="311" spans="1:21" ht="18" customHeight="1" x14ac:dyDescent="0.25">
      <c r="A311" s="33"/>
      <c r="B311" s="327" t="s">
        <v>108</v>
      </c>
      <c r="C311" s="327"/>
      <c r="D311" s="327"/>
      <c r="E311" s="327"/>
      <c r="F311" s="327"/>
      <c r="G311" s="327"/>
      <c r="H311" s="327"/>
      <c r="I311" s="327"/>
      <c r="J311" s="112">
        <f>SUM(J301:J310)</f>
        <v>4</v>
      </c>
      <c r="K311" s="113">
        <f>IF(J301=0,"",J301/B294)</f>
        <v>0.5714285714285714</v>
      </c>
      <c r="L311" s="113">
        <f>IF(J311=0,"",J311/B294)</f>
        <v>0.5714285714285714</v>
      </c>
      <c r="M311" s="113">
        <f>L311-K311</f>
        <v>0</v>
      </c>
      <c r="N311" s="5"/>
      <c r="O311" s="25"/>
      <c r="P311" s="24"/>
      <c r="Q311" s="5"/>
    </row>
    <row r="312" spans="1:21" ht="12.75" customHeight="1" x14ac:dyDescent="0.2"/>
    <row r="313" spans="1:21" ht="12.75" customHeight="1" x14ac:dyDescent="0.2"/>
    <row r="314" spans="1:21" s="200" customFormat="1" ht="26.25" customHeight="1" x14ac:dyDescent="0.4">
      <c r="A314" s="224"/>
      <c r="B314" s="318" t="s">
        <v>96</v>
      </c>
      <c r="C314" s="318"/>
      <c r="D314" s="318"/>
      <c r="E314" s="318"/>
      <c r="F314" s="318"/>
      <c r="G314" s="318"/>
      <c r="H314" s="318"/>
      <c r="I314" s="318"/>
      <c r="J314" s="201" t="s">
        <v>120</v>
      </c>
      <c r="K314" s="25"/>
      <c r="L314" s="5"/>
      <c r="M314" s="5"/>
      <c r="N314" s="25"/>
      <c r="O314" s="5"/>
      <c r="P314" s="25"/>
      <c r="Q314" s="25"/>
      <c r="U314" s="177">
        <f>AVERAGE(R296,R319)</f>
        <v>0.58441558441558439</v>
      </c>
    </row>
    <row r="315" spans="1:21" ht="20.25" customHeight="1" x14ac:dyDescent="0.2">
      <c r="A315" s="330" t="s">
        <v>9</v>
      </c>
      <c r="B315" s="311" t="s">
        <v>97</v>
      </c>
      <c r="C315" s="312"/>
      <c r="D315" s="312"/>
      <c r="E315" s="312"/>
      <c r="F315" s="312"/>
      <c r="G315" s="312"/>
      <c r="H315" s="312"/>
      <c r="I315" s="313"/>
      <c r="J315" s="314" t="s">
        <v>10</v>
      </c>
      <c r="K315" s="307" t="s">
        <v>2</v>
      </c>
      <c r="L315" s="307" t="s">
        <v>3</v>
      </c>
      <c r="M315" s="316" t="s">
        <v>4</v>
      </c>
      <c r="N315" s="307" t="s">
        <v>5</v>
      </c>
      <c r="O315" s="317" t="s">
        <v>6</v>
      </c>
      <c r="P315" s="317" t="s">
        <v>7</v>
      </c>
      <c r="Q315" s="307" t="s">
        <v>8</v>
      </c>
    </row>
    <row r="316" spans="1:21" ht="15.75" customHeight="1" x14ac:dyDescent="0.25">
      <c r="A316" s="308"/>
      <c r="B316" s="79" t="s">
        <v>98</v>
      </c>
      <c r="C316" s="79" t="s">
        <v>99</v>
      </c>
      <c r="D316" s="79" t="s">
        <v>100</v>
      </c>
      <c r="E316" s="79" t="s">
        <v>101</v>
      </c>
      <c r="F316" s="79" t="s">
        <v>102</v>
      </c>
      <c r="G316" s="79" t="s">
        <v>103</v>
      </c>
      <c r="H316" s="79" t="s">
        <v>104</v>
      </c>
      <c r="I316" s="79" t="s">
        <v>105</v>
      </c>
      <c r="J316" s="315"/>
      <c r="K316" s="308"/>
      <c r="L316" s="308"/>
      <c r="M316" s="308"/>
      <c r="N316" s="308"/>
      <c r="O316" s="308"/>
      <c r="P316" s="308"/>
      <c r="Q316" s="308"/>
    </row>
    <row r="317" spans="1:21" ht="15.75" customHeight="1" x14ac:dyDescent="0.25">
      <c r="A317" s="79">
        <v>2102</v>
      </c>
      <c r="B317" s="80">
        <v>22</v>
      </c>
      <c r="C317" s="80"/>
      <c r="D317" s="80"/>
      <c r="E317" s="80"/>
      <c r="F317" s="80"/>
      <c r="G317" s="80"/>
      <c r="H317" s="80"/>
      <c r="I317" s="80"/>
      <c r="J317" s="116"/>
      <c r="K317" s="232"/>
      <c r="L317" s="233"/>
      <c r="M317" s="234"/>
      <c r="N317" s="242"/>
      <c r="O317" s="283">
        <f>B317</f>
        <v>22</v>
      </c>
      <c r="P317" s="243"/>
      <c r="Q317" s="242"/>
    </row>
    <row r="318" spans="1:21" ht="15.75" customHeight="1" x14ac:dyDescent="0.25">
      <c r="A318" s="79">
        <v>2201</v>
      </c>
      <c r="B318" s="80"/>
      <c r="C318" s="80">
        <v>13</v>
      </c>
      <c r="D318" s="80"/>
      <c r="E318" s="80"/>
      <c r="F318" s="80"/>
      <c r="G318" s="80"/>
      <c r="H318" s="80"/>
      <c r="I318" s="80"/>
      <c r="J318" s="116"/>
      <c r="K318" s="235"/>
      <c r="L318" s="134"/>
      <c r="M318" s="236"/>
      <c r="N318" s="90">
        <f>IF(C318=0,"",C318/B317)</f>
        <v>0.59090909090909094</v>
      </c>
      <c r="O318" s="284">
        <v>13</v>
      </c>
      <c r="P318" s="241">
        <f t="shared" ref="P318:P324" si="26">IF(O318=0,"",O318/O317)</f>
        <v>0.59090909090909094</v>
      </c>
      <c r="Q318" s="241">
        <f t="shared" ref="Q318:Q324" si="27">IF(O318=0,"",100%-P318)</f>
        <v>0.40909090909090906</v>
      </c>
    </row>
    <row r="319" spans="1:21" ht="15.75" customHeight="1" x14ac:dyDescent="0.25">
      <c r="A319" s="79">
        <v>2202</v>
      </c>
      <c r="B319" s="80"/>
      <c r="C319" s="80"/>
      <c r="D319" s="80">
        <v>7</v>
      </c>
      <c r="E319" s="80"/>
      <c r="F319" s="80"/>
      <c r="G319" s="80"/>
      <c r="H319" s="80"/>
      <c r="I319" s="80"/>
      <c r="J319" s="116"/>
      <c r="K319" s="235"/>
      <c r="L319" s="134"/>
      <c r="M319" s="236"/>
      <c r="N319" s="90">
        <f>IF(D319=0,"",D319/C318)</f>
        <v>0.53846153846153844</v>
      </c>
      <c r="O319" s="284">
        <v>10</v>
      </c>
      <c r="P319" s="241">
        <f t="shared" si="26"/>
        <v>0.76923076923076927</v>
      </c>
      <c r="Q319" s="241">
        <f t="shared" si="27"/>
        <v>0.23076923076923073</v>
      </c>
      <c r="R319" s="93">
        <f>O319/O317</f>
        <v>0.45454545454545453</v>
      </c>
    </row>
    <row r="320" spans="1:21" ht="15.75" customHeight="1" x14ac:dyDescent="0.25">
      <c r="A320" s="79">
        <v>2301</v>
      </c>
      <c r="B320" s="80"/>
      <c r="C320" s="80"/>
      <c r="D320" s="80"/>
      <c r="E320" s="80">
        <v>7</v>
      </c>
      <c r="F320" s="80"/>
      <c r="G320" s="80"/>
      <c r="H320" s="80"/>
      <c r="I320" s="80"/>
      <c r="J320" s="116"/>
      <c r="K320" s="235"/>
      <c r="L320" s="134"/>
      <c r="M320" s="236"/>
      <c r="N320" s="90">
        <f>IF(E320=0,"",E320/D319)</f>
        <v>1</v>
      </c>
      <c r="O320" s="284">
        <v>9</v>
      </c>
      <c r="P320" s="241">
        <f t="shared" si="26"/>
        <v>0.9</v>
      </c>
      <c r="Q320" s="241">
        <f t="shared" si="27"/>
        <v>9.9999999999999978E-2</v>
      </c>
    </row>
    <row r="321" spans="1:17" ht="15.75" customHeight="1" x14ac:dyDescent="0.25">
      <c r="A321" s="79">
        <v>2302</v>
      </c>
      <c r="B321" s="80"/>
      <c r="C321" s="80"/>
      <c r="D321" s="80"/>
      <c r="E321" s="80"/>
      <c r="F321" s="80">
        <v>6</v>
      </c>
      <c r="G321" s="80"/>
      <c r="H321" s="80"/>
      <c r="I321" s="80"/>
      <c r="J321" s="116"/>
      <c r="K321" s="235"/>
      <c r="L321" s="134"/>
      <c r="M321" s="236"/>
      <c r="N321" s="90">
        <f>IF(F321=0,"",F321/E320)</f>
        <v>0.8571428571428571</v>
      </c>
      <c r="O321" s="284">
        <v>8</v>
      </c>
      <c r="P321" s="241">
        <f t="shared" si="26"/>
        <v>0.88888888888888884</v>
      </c>
      <c r="Q321" s="241">
        <f t="shared" si="27"/>
        <v>0.11111111111111116</v>
      </c>
    </row>
    <row r="322" spans="1:17" ht="15.75" customHeight="1" x14ac:dyDescent="0.25">
      <c r="A322" s="79">
        <v>2302</v>
      </c>
      <c r="B322" s="80"/>
      <c r="C322" s="80"/>
      <c r="D322" s="80"/>
      <c r="E322" s="80"/>
      <c r="F322" s="80"/>
      <c r="G322" s="80">
        <v>6</v>
      </c>
      <c r="H322" s="80"/>
      <c r="I322" s="80"/>
      <c r="J322" s="116"/>
      <c r="K322" s="235"/>
      <c r="L322" s="134"/>
      <c r="M322" s="236"/>
      <c r="N322" s="90">
        <f>IF(G322=0,"",G322/F321)</f>
        <v>1</v>
      </c>
      <c r="O322" s="284">
        <v>7</v>
      </c>
      <c r="P322" s="241">
        <f t="shared" si="26"/>
        <v>0.875</v>
      </c>
      <c r="Q322" s="241">
        <f t="shared" si="27"/>
        <v>0.125</v>
      </c>
    </row>
    <row r="323" spans="1:17" ht="15.75" customHeight="1" x14ac:dyDescent="0.25">
      <c r="A323" s="79">
        <v>2401</v>
      </c>
      <c r="B323" s="80"/>
      <c r="C323" s="80"/>
      <c r="D323" s="80"/>
      <c r="E323" s="80"/>
      <c r="F323" s="80"/>
      <c r="G323" s="80"/>
      <c r="H323" s="80">
        <v>5</v>
      </c>
      <c r="I323" s="80"/>
      <c r="J323" s="116"/>
      <c r="K323" s="235"/>
      <c r="L323" s="134"/>
      <c r="M323" s="236"/>
      <c r="N323" s="90">
        <f>IF(H323=0,"",H323/G322)</f>
        <v>0.83333333333333337</v>
      </c>
      <c r="O323" s="284">
        <v>6</v>
      </c>
      <c r="P323" s="241">
        <f t="shared" si="26"/>
        <v>0.8571428571428571</v>
      </c>
      <c r="Q323" s="241">
        <f t="shared" si="27"/>
        <v>0.1428571428571429</v>
      </c>
    </row>
    <row r="324" spans="1:17" ht="15.75" customHeight="1" x14ac:dyDescent="0.25">
      <c r="A324" s="79">
        <v>2402</v>
      </c>
      <c r="B324" s="80"/>
      <c r="C324" s="80"/>
      <c r="D324" s="80"/>
      <c r="E324" s="80"/>
      <c r="F324" s="80"/>
      <c r="G324" s="80"/>
      <c r="H324" s="80"/>
      <c r="I324" s="80">
        <v>5</v>
      </c>
      <c r="J324" s="116">
        <v>5</v>
      </c>
      <c r="K324" s="235"/>
      <c r="L324" s="134"/>
      <c r="M324" s="236"/>
      <c r="N324" s="90">
        <f>IF(I324=0,"",I324/H323)</f>
        <v>1</v>
      </c>
      <c r="O324" s="284">
        <v>6</v>
      </c>
      <c r="P324" s="241">
        <f t="shared" si="26"/>
        <v>1</v>
      </c>
      <c r="Q324" s="241">
        <f t="shared" si="27"/>
        <v>0</v>
      </c>
    </row>
    <row r="325" spans="1:17" ht="15.75" customHeight="1" x14ac:dyDescent="0.25">
      <c r="A325" s="79">
        <v>2501</v>
      </c>
      <c r="B325" s="80"/>
      <c r="C325" s="80"/>
      <c r="D325" s="80"/>
      <c r="E325" s="80"/>
      <c r="F325" s="80"/>
      <c r="G325" s="80"/>
      <c r="H325" s="80"/>
      <c r="I325" s="80"/>
      <c r="J325" s="116"/>
      <c r="K325" s="235"/>
      <c r="L325" s="134"/>
      <c r="M325" s="134"/>
      <c r="N325" s="134"/>
      <c r="O325" s="284"/>
      <c r="P325" s="247"/>
      <c r="Q325" s="246"/>
    </row>
    <row r="326" spans="1:17" ht="15.75" customHeight="1" x14ac:dyDescent="0.25">
      <c r="A326" s="79">
        <v>2502</v>
      </c>
      <c r="B326" s="80"/>
      <c r="C326" s="80"/>
      <c r="D326" s="80"/>
      <c r="E326" s="80"/>
      <c r="F326" s="80"/>
      <c r="G326" s="80"/>
      <c r="H326" s="80"/>
      <c r="I326" s="80">
        <v>1</v>
      </c>
      <c r="J326" s="116"/>
      <c r="K326" s="235"/>
      <c r="L326" s="134"/>
      <c r="M326" s="134"/>
      <c r="N326" s="134"/>
      <c r="O326" s="284">
        <v>1</v>
      </c>
      <c r="P326" s="247"/>
      <c r="Q326" s="246"/>
    </row>
    <row r="327" spans="1:17" ht="15.75" customHeight="1" x14ac:dyDescent="0.25">
      <c r="A327" s="79">
        <v>2601</v>
      </c>
      <c r="B327" s="80"/>
      <c r="C327" s="80"/>
      <c r="D327" s="80"/>
      <c r="E327" s="80"/>
      <c r="F327" s="80"/>
      <c r="G327" s="80"/>
      <c r="H327" s="80"/>
      <c r="I327" s="80"/>
      <c r="J327" s="116"/>
      <c r="K327" s="235"/>
      <c r="L327" s="134"/>
      <c r="M327" s="237"/>
      <c r="N327" s="246"/>
      <c r="O327" s="285"/>
      <c r="P327" s="247"/>
      <c r="Q327" s="246"/>
    </row>
    <row r="328" spans="1:17" ht="15.75" customHeight="1" x14ac:dyDescent="0.25">
      <c r="A328" s="79">
        <v>2602</v>
      </c>
      <c r="B328" s="80"/>
      <c r="C328" s="80"/>
      <c r="D328" s="80"/>
      <c r="E328" s="80"/>
      <c r="F328" s="80"/>
      <c r="G328" s="80"/>
      <c r="H328" s="80"/>
      <c r="I328" s="80"/>
      <c r="J328" s="116"/>
      <c r="K328" s="235"/>
      <c r="L328" s="134"/>
      <c r="M328" s="237"/>
      <c r="N328" s="246"/>
      <c r="O328" s="285"/>
      <c r="P328" s="247"/>
      <c r="Q328" s="246"/>
    </row>
    <row r="329" spans="1:17" ht="15.75" customHeight="1" x14ac:dyDescent="0.25">
      <c r="A329" s="79">
        <v>2701</v>
      </c>
      <c r="B329" s="80"/>
      <c r="C329" s="80"/>
      <c r="D329" s="80"/>
      <c r="E329" s="80"/>
      <c r="F329" s="80"/>
      <c r="G329" s="80"/>
      <c r="H329" s="80"/>
      <c r="I329" s="80"/>
      <c r="J329" s="116"/>
      <c r="K329" s="235"/>
      <c r="L329" s="134"/>
      <c r="M329" s="237"/>
      <c r="N329" s="246"/>
      <c r="O329" s="285"/>
      <c r="P329" s="247"/>
      <c r="Q329" s="246"/>
    </row>
    <row r="330" spans="1:17" ht="15.75" customHeight="1" x14ac:dyDescent="0.25">
      <c r="A330" s="79">
        <v>2702</v>
      </c>
      <c r="B330" s="80"/>
      <c r="C330" s="80"/>
      <c r="D330" s="80"/>
      <c r="E330" s="80"/>
      <c r="F330" s="80"/>
      <c r="G330" s="80"/>
      <c r="H330" s="80"/>
      <c r="I330" s="80"/>
      <c r="J330" s="116"/>
      <c r="K330" s="235"/>
      <c r="L330" s="134"/>
      <c r="M330" s="237"/>
      <c r="N330" s="134"/>
      <c r="O330" s="237"/>
      <c r="P330" s="256"/>
      <c r="Q330" s="246"/>
    </row>
    <row r="331" spans="1:17" ht="15.75" customHeight="1" x14ac:dyDescent="0.25">
      <c r="A331" s="79">
        <v>2801</v>
      </c>
      <c r="B331" s="80"/>
      <c r="C331" s="80"/>
      <c r="D331" s="80"/>
      <c r="E331" s="80"/>
      <c r="F331" s="80"/>
      <c r="G331" s="80"/>
      <c r="H331" s="80"/>
      <c r="I331" s="80"/>
      <c r="J331" s="116"/>
      <c r="K331" s="235"/>
      <c r="L331" s="134"/>
      <c r="M331" s="237"/>
      <c r="N331" s="228" t="s">
        <v>80</v>
      </c>
      <c r="O331" s="102"/>
      <c r="P331" s="103">
        <f>IF(SUM(J323:J330)=0,"",SUM(J323:J330))</f>
        <v>5</v>
      </c>
      <c r="Q331" s="230" t="s">
        <v>10</v>
      </c>
    </row>
    <row r="332" spans="1:17" ht="15.75" customHeight="1" x14ac:dyDescent="0.25">
      <c r="A332" s="79">
        <v>2802</v>
      </c>
      <c r="B332" s="80"/>
      <c r="C332" s="80"/>
      <c r="D332" s="80"/>
      <c r="E332" s="80"/>
      <c r="F332" s="80"/>
      <c r="G332" s="80"/>
      <c r="H332" s="80"/>
      <c r="I332" s="80"/>
      <c r="J332" s="116"/>
      <c r="K332" s="235"/>
      <c r="L332" s="134"/>
      <c r="M332" s="237"/>
      <c r="N332" s="229" t="s">
        <v>81</v>
      </c>
      <c r="O332" s="104" t="str">
        <f>IF(O331/B317=0,"",O331/B317)</f>
        <v/>
      </c>
      <c r="P332" s="105" t="str">
        <f>IF(O331/P331=0,"",O331/P331)</f>
        <v/>
      </c>
      <c r="Q332" s="231" t="s">
        <v>82</v>
      </c>
    </row>
    <row r="333" spans="1:17" ht="15.75" customHeight="1" x14ac:dyDescent="0.25">
      <c r="A333" s="79">
        <v>2901</v>
      </c>
      <c r="B333" s="80"/>
      <c r="C333" s="80"/>
      <c r="D333" s="80"/>
      <c r="E333" s="80"/>
      <c r="F333" s="80"/>
      <c r="G333" s="80"/>
      <c r="H333" s="80"/>
      <c r="I333" s="80"/>
      <c r="J333" s="116"/>
      <c r="K333" s="238"/>
      <c r="L333" s="239"/>
      <c r="M333" s="240"/>
      <c r="N333" s="109"/>
      <c r="O333" s="110"/>
      <c r="P333" s="110"/>
      <c r="Q333" s="111"/>
    </row>
    <row r="334" spans="1:17" ht="18" customHeight="1" x14ac:dyDescent="0.25">
      <c r="A334" s="33"/>
      <c r="B334" s="327" t="s">
        <v>108</v>
      </c>
      <c r="C334" s="327"/>
      <c r="D334" s="327"/>
      <c r="E334" s="327"/>
      <c r="F334" s="327"/>
      <c r="G334" s="327"/>
      <c r="H334" s="327"/>
      <c r="I334" s="327"/>
      <c r="J334" s="112">
        <f>SUM(J324:J333)</f>
        <v>5</v>
      </c>
      <c r="K334" s="113">
        <f>IF(J324=0,"",J324/B317)</f>
        <v>0.22727272727272727</v>
      </c>
      <c r="L334" s="113">
        <f>IF(J334=0,"",J334/B317)</f>
        <v>0.22727272727272727</v>
      </c>
      <c r="M334" s="113">
        <f>L334-K334</f>
        <v>0</v>
      </c>
      <c r="N334" s="5"/>
      <c r="O334" s="25"/>
      <c r="P334" s="24"/>
      <c r="Q334" s="5"/>
    </row>
    <row r="335" spans="1:17" ht="12.75" customHeight="1" x14ac:dyDescent="0.2"/>
    <row r="336" spans="1:17" ht="12.75" customHeight="1" x14ac:dyDescent="0.2"/>
    <row r="337" spans="1:18" s="200" customFormat="1" ht="26.25" customHeight="1" x14ac:dyDescent="0.4">
      <c r="A337" s="224"/>
      <c r="B337" s="318" t="s">
        <v>96</v>
      </c>
      <c r="C337" s="318"/>
      <c r="D337" s="318"/>
      <c r="E337" s="318"/>
      <c r="F337" s="318"/>
      <c r="G337" s="318"/>
      <c r="H337" s="318"/>
      <c r="I337" s="318"/>
      <c r="J337" s="201" t="s">
        <v>121</v>
      </c>
      <c r="K337" s="25"/>
      <c r="L337" s="5"/>
      <c r="M337" s="5"/>
      <c r="N337" s="25"/>
      <c r="O337" s="5"/>
      <c r="P337" s="25"/>
      <c r="Q337" s="25"/>
    </row>
    <row r="338" spans="1:18" ht="20.25" customHeight="1" x14ac:dyDescent="0.2">
      <c r="A338" s="330" t="s">
        <v>9</v>
      </c>
      <c r="B338" s="311" t="s">
        <v>97</v>
      </c>
      <c r="C338" s="312"/>
      <c r="D338" s="312"/>
      <c r="E338" s="312"/>
      <c r="F338" s="312"/>
      <c r="G338" s="312"/>
      <c r="H338" s="312"/>
      <c r="I338" s="313"/>
      <c r="J338" s="314" t="s">
        <v>10</v>
      </c>
      <c r="K338" s="307" t="s">
        <v>2</v>
      </c>
      <c r="L338" s="307" t="s">
        <v>3</v>
      </c>
      <c r="M338" s="316" t="s">
        <v>4</v>
      </c>
      <c r="N338" s="307" t="s">
        <v>5</v>
      </c>
      <c r="O338" s="317" t="s">
        <v>6</v>
      </c>
      <c r="P338" s="317" t="s">
        <v>7</v>
      </c>
      <c r="Q338" s="307" t="s">
        <v>8</v>
      </c>
    </row>
    <row r="339" spans="1:18" ht="15.75" customHeight="1" x14ac:dyDescent="0.25">
      <c r="A339" s="308"/>
      <c r="B339" s="79" t="s">
        <v>98</v>
      </c>
      <c r="C339" s="79" t="s">
        <v>99</v>
      </c>
      <c r="D339" s="79" t="s">
        <v>100</v>
      </c>
      <c r="E339" s="79" t="s">
        <v>101</v>
      </c>
      <c r="F339" s="79" t="s">
        <v>102</v>
      </c>
      <c r="G339" s="79" t="s">
        <v>103</v>
      </c>
      <c r="H339" s="79" t="s">
        <v>104</v>
      </c>
      <c r="I339" s="79" t="s">
        <v>105</v>
      </c>
      <c r="J339" s="315"/>
      <c r="K339" s="308"/>
      <c r="L339" s="308"/>
      <c r="M339" s="308"/>
      <c r="N339" s="308"/>
      <c r="O339" s="308"/>
      <c r="P339" s="308"/>
      <c r="Q339" s="308"/>
    </row>
    <row r="340" spans="1:18" ht="15.75" customHeight="1" x14ac:dyDescent="0.25">
      <c r="A340" s="79">
        <v>2201</v>
      </c>
      <c r="B340" s="80">
        <v>5</v>
      </c>
      <c r="C340" s="80"/>
      <c r="D340" s="80"/>
      <c r="E340" s="80"/>
      <c r="F340" s="80"/>
      <c r="G340" s="80"/>
      <c r="H340" s="80"/>
      <c r="I340" s="80"/>
      <c r="J340" s="116"/>
      <c r="K340" s="232"/>
      <c r="L340" s="233"/>
      <c r="M340" s="234"/>
      <c r="N340" s="242"/>
      <c r="O340" s="283">
        <f>B340</f>
        <v>5</v>
      </c>
      <c r="P340" s="243"/>
      <c r="Q340" s="242"/>
    </row>
    <row r="341" spans="1:18" ht="15.75" customHeight="1" x14ac:dyDescent="0.25">
      <c r="A341" s="79">
        <v>2202</v>
      </c>
      <c r="B341" s="80"/>
      <c r="C341" s="80">
        <v>4</v>
      </c>
      <c r="D341" s="80"/>
      <c r="E341" s="80"/>
      <c r="F341" s="80"/>
      <c r="G341" s="80"/>
      <c r="H341" s="80"/>
      <c r="I341" s="80"/>
      <c r="J341" s="116"/>
      <c r="K341" s="235"/>
      <c r="L341" s="134"/>
      <c r="M341" s="236"/>
      <c r="N341" s="90">
        <f>IF(C341=0,"",C341/B340)</f>
        <v>0.8</v>
      </c>
      <c r="O341" s="284">
        <v>4</v>
      </c>
      <c r="P341" s="241">
        <f t="shared" ref="P341:P347" si="28">IF(O341=0,"",O341/O340)</f>
        <v>0.8</v>
      </c>
      <c r="Q341" s="241">
        <f t="shared" ref="Q341:Q347" si="29">IF(O341=0,"",100%-P341)</f>
        <v>0.19999999999999996</v>
      </c>
    </row>
    <row r="342" spans="1:18" ht="15.75" customHeight="1" x14ac:dyDescent="0.25">
      <c r="A342" s="79">
        <v>2301</v>
      </c>
      <c r="B342" s="80"/>
      <c r="C342" s="80"/>
      <c r="D342" s="80">
        <v>2</v>
      </c>
      <c r="E342" s="80"/>
      <c r="F342" s="80"/>
      <c r="G342" s="80"/>
      <c r="H342" s="80"/>
      <c r="I342" s="80"/>
      <c r="J342" s="116"/>
      <c r="K342" s="235"/>
      <c r="L342" s="134"/>
      <c r="M342" s="236"/>
      <c r="N342" s="90">
        <f>IF(D342=0,"",D342/C341)</f>
        <v>0.5</v>
      </c>
      <c r="O342" s="284">
        <v>2</v>
      </c>
      <c r="P342" s="241">
        <f t="shared" si="28"/>
        <v>0.5</v>
      </c>
      <c r="Q342" s="241">
        <f t="shared" si="29"/>
        <v>0.5</v>
      </c>
      <c r="R342" s="93">
        <f>O342/O340</f>
        <v>0.4</v>
      </c>
    </row>
    <row r="343" spans="1:18" ht="15.75" customHeight="1" x14ac:dyDescent="0.25">
      <c r="A343" s="79">
        <v>2302</v>
      </c>
      <c r="B343" s="80"/>
      <c r="C343" s="80"/>
      <c r="D343" s="80"/>
      <c r="E343" s="80">
        <v>2</v>
      </c>
      <c r="F343" s="80"/>
      <c r="G343" s="80"/>
      <c r="H343" s="80"/>
      <c r="I343" s="80"/>
      <c r="J343" s="116"/>
      <c r="K343" s="235"/>
      <c r="L343" s="134"/>
      <c r="M343" s="236"/>
      <c r="N343" s="90">
        <f>IF(E343=0,"",E343/D342)</f>
        <v>1</v>
      </c>
      <c r="O343" s="284">
        <v>2</v>
      </c>
      <c r="P343" s="241">
        <f t="shared" si="28"/>
        <v>1</v>
      </c>
      <c r="Q343" s="241">
        <f t="shared" si="29"/>
        <v>0</v>
      </c>
    </row>
    <row r="344" spans="1:18" ht="15.75" customHeight="1" x14ac:dyDescent="0.25">
      <c r="A344" s="79">
        <v>2401</v>
      </c>
      <c r="B344" s="80"/>
      <c r="C344" s="80"/>
      <c r="D344" s="80"/>
      <c r="E344" s="80"/>
      <c r="F344" s="80">
        <v>2</v>
      </c>
      <c r="G344" s="80"/>
      <c r="H344" s="80"/>
      <c r="I344" s="80"/>
      <c r="J344" s="116"/>
      <c r="K344" s="235"/>
      <c r="L344" s="134"/>
      <c r="M344" s="236"/>
      <c r="N344" s="90">
        <f>IF(F344=0,"",F344/E343)</f>
        <v>1</v>
      </c>
      <c r="O344" s="284">
        <v>2</v>
      </c>
      <c r="P344" s="241">
        <f t="shared" si="28"/>
        <v>1</v>
      </c>
      <c r="Q344" s="241">
        <f t="shared" si="29"/>
        <v>0</v>
      </c>
    </row>
    <row r="345" spans="1:18" ht="15.75" customHeight="1" x14ac:dyDescent="0.25">
      <c r="A345" s="79">
        <v>2402</v>
      </c>
      <c r="B345" s="80"/>
      <c r="C345" s="80"/>
      <c r="D345" s="80"/>
      <c r="E345" s="80"/>
      <c r="F345" s="80"/>
      <c r="G345" s="80">
        <v>2</v>
      </c>
      <c r="H345" s="80"/>
      <c r="I345" s="80"/>
      <c r="J345" s="116"/>
      <c r="K345" s="235"/>
      <c r="L345" s="134"/>
      <c r="M345" s="236"/>
      <c r="N345" s="90">
        <f>IF(G345=0,"",G345/F344)</f>
        <v>1</v>
      </c>
      <c r="O345" s="284">
        <v>2</v>
      </c>
      <c r="P345" s="241">
        <f t="shared" si="28"/>
        <v>1</v>
      </c>
      <c r="Q345" s="241">
        <f t="shared" si="29"/>
        <v>0</v>
      </c>
    </row>
    <row r="346" spans="1:18" ht="15.75" customHeight="1" x14ac:dyDescent="0.25">
      <c r="A346" s="79">
        <v>2501</v>
      </c>
      <c r="B346" s="80"/>
      <c r="C346" s="80"/>
      <c r="D346" s="80"/>
      <c r="E346" s="80"/>
      <c r="F346" s="80"/>
      <c r="G346" s="80"/>
      <c r="H346" s="80">
        <v>2</v>
      </c>
      <c r="I346" s="80"/>
      <c r="J346" s="116"/>
      <c r="K346" s="235"/>
      <c r="L346" s="134"/>
      <c r="M346" s="236"/>
      <c r="N346" s="90">
        <f>IF(H346=0,"",H346/G345)</f>
        <v>1</v>
      </c>
      <c r="O346" s="284">
        <v>2</v>
      </c>
      <c r="P346" s="241">
        <f t="shared" si="28"/>
        <v>1</v>
      </c>
      <c r="Q346" s="241">
        <f t="shared" si="29"/>
        <v>0</v>
      </c>
    </row>
    <row r="347" spans="1:18" ht="15.75" customHeight="1" x14ac:dyDescent="0.25">
      <c r="A347" s="79">
        <v>2502</v>
      </c>
      <c r="B347" s="80"/>
      <c r="C347" s="80"/>
      <c r="D347" s="80"/>
      <c r="E347" s="80"/>
      <c r="F347" s="80"/>
      <c r="G347" s="80"/>
      <c r="H347" s="80"/>
      <c r="I347" s="80">
        <v>2</v>
      </c>
      <c r="J347" s="116"/>
      <c r="K347" s="235"/>
      <c r="L347" s="134"/>
      <c r="M347" s="236"/>
      <c r="N347" s="90">
        <f>IF(I347=0,"",I347/H346)</f>
        <v>1</v>
      </c>
      <c r="O347" s="284">
        <v>2</v>
      </c>
      <c r="P347" s="241">
        <f t="shared" si="28"/>
        <v>1</v>
      </c>
      <c r="Q347" s="241">
        <f t="shared" si="29"/>
        <v>0</v>
      </c>
    </row>
    <row r="348" spans="1:18" ht="15.75" customHeight="1" x14ac:dyDescent="0.25">
      <c r="A348" s="79">
        <v>2601</v>
      </c>
      <c r="B348" s="80"/>
      <c r="C348" s="80"/>
      <c r="D348" s="80"/>
      <c r="E348" s="80"/>
      <c r="F348" s="80"/>
      <c r="G348" s="80"/>
      <c r="H348" s="80"/>
      <c r="I348" s="80"/>
      <c r="J348" s="116"/>
      <c r="K348" s="235"/>
      <c r="L348" s="134"/>
      <c r="M348" s="134"/>
      <c r="N348" s="134"/>
      <c r="O348" s="284"/>
      <c r="P348" s="247"/>
      <c r="Q348" s="246"/>
    </row>
    <row r="349" spans="1:18" ht="15.75" customHeight="1" x14ac:dyDescent="0.25">
      <c r="A349" s="79">
        <v>2602</v>
      </c>
      <c r="B349" s="80"/>
      <c r="C349" s="80"/>
      <c r="D349" s="80"/>
      <c r="E349" s="80"/>
      <c r="F349" s="80"/>
      <c r="G349" s="80"/>
      <c r="H349" s="80"/>
      <c r="I349" s="80"/>
      <c r="J349" s="116"/>
      <c r="K349" s="235"/>
      <c r="L349" s="134"/>
      <c r="M349" s="134"/>
      <c r="N349" s="134"/>
      <c r="O349" s="284"/>
      <c r="P349" s="247"/>
      <c r="Q349" s="246"/>
    </row>
    <row r="350" spans="1:18" ht="15.75" customHeight="1" x14ac:dyDescent="0.25">
      <c r="A350" s="79">
        <v>2701</v>
      </c>
      <c r="B350" s="80"/>
      <c r="C350" s="80"/>
      <c r="D350" s="80"/>
      <c r="E350" s="80"/>
      <c r="F350" s="80"/>
      <c r="G350" s="80"/>
      <c r="H350" s="80"/>
      <c r="I350" s="80"/>
      <c r="J350" s="116"/>
      <c r="K350" s="235"/>
      <c r="L350" s="134"/>
      <c r="M350" s="237"/>
      <c r="N350" s="246"/>
      <c r="O350" s="285"/>
      <c r="P350" s="247"/>
      <c r="Q350" s="246"/>
    </row>
    <row r="351" spans="1:18" ht="15.75" customHeight="1" x14ac:dyDescent="0.25">
      <c r="A351" s="79">
        <v>2702</v>
      </c>
      <c r="B351" s="80"/>
      <c r="C351" s="80"/>
      <c r="D351" s="80"/>
      <c r="E351" s="80"/>
      <c r="F351" s="80"/>
      <c r="G351" s="80"/>
      <c r="H351" s="80"/>
      <c r="I351" s="80"/>
      <c r="J351" s="116"/>
      <c r="K351" s="235"/>
      <c r="L351" s="134"/>
      <c r="M351" s="237"/>
      <c r="N351" s="246"/>
      <c r="O351" s="285"/>
      <c r="P351" s="247"/>
      <c r="Q351" s="246"/>
    </row>
    <row r="352" spans="1:18" ht="15.75" customHeight="1" x14ac:dyDescent="0.25">
      <c r="A352" s="79">
        <v>2801</v>
      </c>
      <c r="B352" s="80"/>
      <c r="C352" s="80"/>
      <c r="D352" s="80"/>
      <c r="E352" s="80"/>
      <c r="F352" s="80"/>
      <c r="G352" s="80"/>
      <c r="H352" s="80"/>
      <c r="I352" s="80"/>
      <c r="J352" s="116"/>
      <c r="K352" s="235"/>
      <c r="L352" s="134"/>
      <c r="M352" s="237"/>
      <c r="N352" s="246"/>
      <c r="O352" s="285"/>
      <c r="P352" s="247"/>
      <c r="Q352" s="246"/>
    </row>
    <row r="353" spans="1:18" ht="15.75" customHeight="1" x14ac:dyDescent="0.25">
      <c r="A353" s="79">
        <v>2802</v>
      </c>
      <c r="B353" s="80"/>
      <c r="C353" s="80"/>
      <c r="D353" s="80"/>
      <c r="E353" s="80"/>
      <c r="F353" s="80"/>
      <c r="G353" s="80"/>
      <c r="H353" s="80"/>
      <c r="I353" s="80"/>
      <c r="J353" s="116"/>
      <c r="K353" s="235"/>
      <c r="L353" s="134"/>
      <c r="M353" s="237"/>
      <c r="N353" s="134"/>
      <c r="O353" s="237"/>
      <c r="P353" s="256"/>
      <c r="Q353" s="246"/>
    </row>
    <row r="354" spans="1:18" ht="15.75" customHeight="1" x14ac:dyDescent="0.25">
      <c r="A354" s="79">
        <v>2901</v>
      </c>
      <c r="B354" s="80"/>
      <c r="C354" s="80"/>
      <c r="D354" s="80"/>
      <c r="E354" s="80"/>
      <c r="F354" s="80"/>
      <c r="G354" s="80"/>
      <c r="H354" s="80"/>
      <c r="I354" s="80"/>
      <c r="J354" s="116"/>
      <c r="K354" s="235"/>
      <c r="L354" s="134"/>
      <c r="M354" s="237"/>
      <c r="N354" s="228" t="s">
        <v>80</v>
      </c>
      <c r="O354" s="102"/>
      <c r="P354" s="103" t="str">
        <f>IF(SUM(J346:J353)=0,"",SUM(J346:J353))</f>
        <v/>
      </c>
      <c r="Q354" s="230" t="s">
        <v>10</v>
      </c>
    </row>
    <row r="355" spans="1:18" ht="15.75" customHeight="1" x14ac:dyDescent="0.25">
      <c r="A355" s="79">
        <v>2902</v>
      </c>
      <c r="B355" s="80"/>
      <c r="C355" s="80"/>
      <c r="D355" s="80"/>
      <c r="E355" s="80"/>
      <c r="F355" s="80"/>
      <c r="G355" s="80"/>
      <c r="H355" s="80"/>
      <c r="I355" s="80"/>
      <c r="J355" s="116"/>
      <c r="K355" s="235"/>
      <c r="L355" s="134"/>
      <c r="M355" s="237"/>
      <c r="N355" s="229" t="s">
        <v>81</v>
      </c>
      <c r="O355" s="104" t="str">
        <f>IF(O354/B340=0,"",O354/B340)</f>
        <v/>
      </c>
      <c r="P355" s="105" t="e">
        <f>IF(O354/P354=0,"",O354/P354)</f>
        <v>#VALUE!</v>
      </c>
      <c r="Q355" s="231" t="s">
        <v>82</v>
      </c>
    </row>
    <row r="356" spans="1:18" ht="15.75" customHeight="1" x14ac:dyDescent="0.25">
      <c r="A356" s="79">
        <v>3001</v>
      </c>
      <c r="B356" s="80"/>
      <c r="C356" s="80"/>
      <c r="D356" s="80"/>
      <c r="E356" s="80"/>
      <c r="F356" s="80"/>
      <c r="G356" s="80"/>
      <c r="H356" s="80"/>
      <c r="I356" s="80"/>
      <c r="J356" s="116"/>
      <c r="K356" s="238"/>
      <c r="L356" s="239"/>
      <c r="M356" s="240"/>
      <c r="N356" s="109"/>
      <c r="O356" s="110"/>
      <c r="P356" s="110"/>
      <c r="Q356" s="111"/>
    </row>
    <row r="357" spans="1:18" ht="18" customHeight="1" x14ac:dyDescent="0.25">
      <c r="A357" s="33"/>
      <c r="B357" s="327" t="s">
        <v>108</v>
      </c>
      <c r="C357" s="327"/>
      <c r="D357" s="327"/>
      <c r="E357" s="327"/>
      <c r="F357" s="327"/>
      <c r="G357" s="327"/>
      <c r="H357" s="327"/>
      <c r="I357" s="327"/>
      <c r="J357" s="112">
        <f>SUM(J349:J353)</f>
        <v>0</v>
      </c>
      <c r="K357" s="113" t="str">
        <f>IF(J349=0,"",J349/B340)</f>
        <v/>
      </c>
      <c r="L357" s="113" t="str">
        <f>IF(J357=0,"",J357/B340)</f>
        <v/>
      </c>
      <c r="M357" s="113" t="str">
        <f>IF(J349=0,"",L357-K357)</f>
        <v/>
      </c>
      <c r="N357" s="5"/>
      <c r="O357" s="25"/>
      <c r="P357" s="24"/>
      <c r="Q357" s="5"/>
    </row>
    <row r="358" spans="1:18" ht="12.75" customHeight="1" x14ac:dyDescent="0.2"/>
    <row r="359" spans="1:18" ht="12.75" customHeight="1" x14ac:dyDescent="0.2"/>
    <row r="360" spans="1:18" s="200" customFormat="1" ht="26.25" customHeight="1" x14ac:dyDescent="0.4">
      <c r="A360" s="224"/>
      <c r="B360" s="318" t="s">
        <v>96</v>
      </c>
      <c r="C360" s="318"/>
      <c r="D360" s="318"/>
      <c r="E360" s="318"/>
      <c r="F360" s="318"/>
      <c r="G360" s="318"/>
      <c r="H360" s="318"/>
      <c r="I360" s="318"/>
      <c r="J360" s="201" t="s">
        <v>122</v>
      </c>
      <c r="K360" s="25"/>
      <c r="L360" s="5"/>
      <c r="M360" s="5"/>
      <c r="N360" s="25"/>
      <c r="O360" s="5"/>
      <c r="P360" s="25"/>
      <c r="Q360" s="25"/>
    </row>
    <row r="361" spans="1:18" ht="20.25" x14ac:dyDescent="0.2">
      <c r="A361" s="330" t="s">
        <v>9</v>
      </c>
      <c r="B361" s="311" t="s">
        <v>97</v>
      </c>
      <c r="C361" s="312"/>
      <c r="D361" s="312"/>
      <c r="E361" s="312"/>
      <c r="F361" s="312"/>
      <c r="G361" s="312"/>
      <c r="H361" s="312"/>
      <c r="I361" s="313"/>
      <c r="J361" s="314" t="s">
        <v>10</v>
      </c>
      <c r="K361" s="307" t="s">
        <v>2</v>
      </c>
      <c r="L361" s="307" t="s">
        <v>3</v>
      </c>
      <c r="M361" s="316" t="s">
        <v>4</v>
      </c>
      <c r="N361" s="307" t="s">
        <v>5</v>
      </c>
      <c r="O361" s="317" t="s">
        <v>6</v>
      </c>
      <c r="P361" s="317" t="s">
        <v>7</v>
      </c>
      <c r="Q361" s="307" t="s">
        <v>8</v>
      </c>
    </row>
    <row r="362" spans="1:18" ht="15.75" x14ac:dyDescent="0.25">
      <c r="A362" s="308"/>
      <c r="B362" s="79" t="s">
        <v>98</v>
      </c>
      <c r="C362" s="79" t="s">
        <v>99</v>
      </c>
      <c r="D362" s="79" t="s">
        <v>100</v>
      </c>
      <c r="E362" s="79" t="s">
        <v>101</v>
      </c>
      <c r="F362" s="79" t="s">
        <v>102</v>
      </c>
      <c r="G362" s="79" t="s">
        <v>103</v>
      </c>
      <c r="H362" s="79" t="s">
        <v>104</v>
      </c>
      <c r="I362" s="79" t="s">
        <v>105</v>
      </c>
      <c r="J362" s="315"/>
      <c r="K362" s="308"/>
      <c r="L362" s="308"/>
      <c r="M362" s="308"/>
      <c r="N362" s="308"/>
      <c r="O362" s="308"/>
      <c r="P362" s="308"/>
      <c r="Q362" s="308"/>
    </row>
    <row r="363" spans="1:18" ht="15.75" x14ac:dyDescent="0.25">
      <c r="A363" s="79">
        <v>2202</v>
      </c>
      <c r="B363" s="80">
        <v>12</v>
      </c>
      <c r="C363" s="80"/>
      <c r="D363" s="80"/>
      <c r="E363" s="80"/>
      <c r="F363" s="80"/>
      <c r="G363" s="80"/>
      <c r="H363" s="80"/>
      <c r="I363" s="80"/>
      <c r="J363" s="116"/>
      <c r="K363" s="232"/>
      <c r="L363" s="233"/>
      <c r="M363" s="234"/>
      <c r="N363" s="242"/>
      <c r="O363" s="283">
        <f>B363</f>
        <v>12</v>
      </c>
      <c r="P363" s="243"/>
      <c r="Q363" s="242"/>
    </row>
    <row r="364" spans="1:18" ht="15.75" x14ac:dyDescent="0.25">
      <c r="A364" s="79">
        <v>2301</v>
      </c>
      <c r="B364" s="80"/>
      <c r="C364" s="80">
        <v>9</v>
      </c>
      <c r="D364" s="80"/>
      <c r="E364" s="80"/>
      <c r="F364" s="80"/>
      <c r="G364" s="80"/>
      <c r="H364" s="80"/>
      <c r="I364" s="80"/>
      <c r="J364" s="116"/>
      <c r="K364" s="235"/>
      <c r="L364" s="134"/>
      <c r="M364" s="236"/>
      <c r="N364" s="90">
        <f>IF(C364=0,"",C364/B363)</f>
        <v>0.75</v>
      </c>
      <c r="O364" s="284">
        <v>9</v>
      </c>
      <c r="P364" s="241">
        <f t="shared" ref="P364:P370" si="30">IF(O364=0,"",O364/O363)</f>
        <v>0.75</v>
      </c>
      <c r="Q364" s="241">
        <f t="shared" ref="Q364:Q370" si="31">IF(O364=0,"",100%-P364)</f>
        <v>0.25</v>
      </c>
    </row>
    <row r="365" spans="1:18" ht="15.75" x14ac:dyDescent="0.25">
      <c r="A365" s="79">
        <v>2302</v>
      </c>
      <c r="B365" s="80"/>
      <c r="C365" s="80"/>
      <c r="D365" s="80">
        <v>6</v>
      </c>
      <c r="E365" s="80"/>
      <c r="F365" s="80"/>
      <c r="G365" s="80"/>
      <c r="H365" s="80"/>
      <c r="I365" s="80"/>
      <c r="J365" s="116"/>
      <c r="K365" s="235"/>
      <c r="L365" s="134"/>
      <c r="M365" s="236"/>
      <c r="N365" s="90">
        <f>IF(D365=0,"",D365/C364)</f>
        <v>0.66666666666666663</v>
      </c>
      <c r="O365" s="284">
        <v>7</v>
      </c>
      <c r="P365" s="241">
        <f t="shared" si="30"/>
        <v>0.77777777777777779</v>
      </c>
      <c r="Q365" s="241">
        <f t="shared" si="31"/>
        <v>0.22222222222222221</v>
      </c>
      <c r="R365" s="93">
        <f>O365/O363</f>
        <v>0.58333333333333337</v>
      </c>
    </row>
    <row r="366" spans="1:18" ht="15.75" x14ac:dyDescent="0.25">
      <c r="A366" s="79">
        <v>2401</v>
      </c>
      <c r="B366" s="80"/>
      <c r="C366" s="80"/>
      <c r="D366" s="80"/>
      <c r="E366" s="80">
        <v>6</v>
      </c>
      <c r="F366" s="80"/>
      <c r="G366" s="80"/>
      <c r="H366" s="80"/>
      <c r="I366" s="80"/>
      <c r="J366" s="116"/>
      <c r="K366" s="235"/>
      <c r="L366" s="134"/>
      <c r="M366" s="236"/>
      <c r="N366" s="90">
        <f>IF(E366=0,"",E366/D365)</f>
        <v>1</v>
      </c>
      <c r="O366" s="284">
        <v>7</v>
      </c>
      <c r="P366" s="241">
        <f t="shared" si="30"/>
        <v>1</v>
      </c>
      <c r="Q366" s="241">
        <f t="shared" si="31"/>
        <v>0</v>
      </c>
    </row>
    <row r="367" spans="1:18" ht="15.75" x14ac:dyDescent="0.25">
      <c r="A367" s="79">
        <v>2402</v>
      </c>
      <c r="B367" s="80"/>
      <c r="C367" s="80"/>
      <c r="D367" s="80"/>
      <c r="E367" s="80"/>
      <c r="F367" s="80">
        <v>5</v>
      </c>
      <c r="G367" s="80"/>
      <c r="H367" s="80"/>
      <c r="I367" s="80"/>
      <c r="J367" s="116"/>
      <c r="K367" s="235"/>
      <c r="L367" s="134"/>
      <c r="M367" s="236"/>
      <c r="N367" s="90">
        <f>IF(F367=0,"",F367/E366)</f>
        <v>0.83333333333333337</v>
      </c>
      <c r="O367" s="284">
        <v>6</v>
      </c>
      <c r="P367" s="241">
        <f t="shared" si="30"/>
        <v>0.8571428571428571</v>
      </c>
      <c r="Q367" s="241">
        <f t="shared" si="31"/>
        <v>0.1428571428571429</v>
      </c>
    </row>
    <row r="368" spans="1:18" ht="15.75" x14ac:dyDescent="0.25">
      <c r="A368" s="79">
        <v>2501</v>
      </c>
      <c r="B368" s="80"/>
      <c r="C368" s="80"/>
      <c r="D368" s="80"/>
      <c r="E368" s="80"/>
      <c r="F368" s="80"/>
      <c r="G368" s="80">
        <v>5</v>
      </c>
      <c r="H368" s="80"/>
      <c r="I368" s="80"/>
      <c r="J368" s="116"/>
      <c r="K368" s="235"/>
      <c r="L368" s="134"/>
      <c r="M368" s="236"/>
      <c r="N368" s="90">
        <f>IF(G368=0,"",G368/F367)</f>
        <v>1</v>
      </c>
      <c r="O368" s="284">
        <v>5</v>
      </c>
      <c r="P368" s="241">
        <f t="shared" si="30"/>
        <v>0.83333333333333337</v>
      </c>
      <c r="Q368" s="241">
        <f t="shared" si="31"/>
        <v>0.16666666666666663</v>
      </c>
    </row>
    <row r="369" spans="1:18" ht="15.75" x14ac:dyDescent="0.25">
      <c r="A369" s="79">
        <v>2502</v>
      </c>
      <c r="B369" s="80"/>
      <c r="C369" s="80"/>
      <c r="D369" s="80"/>
      <c r="E369" s="80"/>
      <c r="F369" s="80"/>
      <c r="G369" s="80"/>
      <c r="H369" s="80">
        <v>5</v>
      </c>
      <c r="I369" s="80"/>
      <c r="J369" s="116"/>
      <c r="K369" s="235"/>
      <c r="L369" s="134"/>
      <c r="M369" s="236"/>
      <c r="N369" s="90">
        <f>IF(H369=0,"",H369/G368)</f>
        <v>1</v>
      </c>
      <c r="O369" s="284">
        <v>5</v>
      </c>
      <c r="P369" s="241">
        <f t="shared" si="30"/>
        <v>1</v>
      </c>
      <c r="Q369" s="241">
        <f t="shared" si="31"/>
        <v>0</v>
      </c>
    </row>
    <row r="370" spans="1:18" ht="15.75" x14ac:dyDescent="0.25">
      <c r="A370" s="79">
        <v>2601</v>
      </c>
      <c r="B370" s="80"/>
      <c r="C370" s="80"/>
      <c r="D370" s="80"/>
      <c r="E370" s="80"/>
      <c r="F370" s="80"/>
      <c r="G370" s="80"/>
      <c r="H370" s="80"/>
      <c r="I370" s="80"/>
      <c r="J370" s="116"/>
      <c r="K370" s="235"/>
      <c r="L370" s="134"/>
      <c r="M370" s="236"/>
      <c r="N370" s="90" t="str">
        <f>IF(I370=0,"",I370/H369)</f>
        <v/>
      </c>
      <c r="O370" s="284"/>
      <c r="P370" s="241" t="str">
        <f t="shared" si="30"/>
        <v/>
      </c>
      <c r="Q370" s="241" t="str">
        <f t="shared" si="31"/>
        <v/>
      </c>
    </row>
    <row r="371" spans="1:18" ht="15.75" x14ac:dyDescent="0.25">
      <c r="A371" s="79">
        <v>2602</v>
      </c>
      <c r="B371" s="80"/>
      <c r="C371" s="80"/>
      <c r="D371" s="80"/>
      <c r="E371" s="80"/>
      <c r="F371" s="80"/>
      <c r="G371" s="80"/>
      <c r="H371" s="80"/>
      <c r="I371" s="80"/>
      <c r="J371" s="116"/>
      <c r="K371" s="235"/>
      <c r="L371" s="134"/>
      <c r="M371" s="134"/>
      <c r="N371" s="246"/>
      <c r="O371" s="284"/>
      <c r="P371" s="247"/>
      <c r="Q371" s="246"/>
    </row>
    <row r="372" spans="1:18" ht="15.75" x14ac:dyDescent="0.25">
      <c r="A372" s="79">
        <v>2701</v>
      </c>
      <c r="B372" s="80"/>
      <c r="C372" s="80"/>
      <c r="D372" s="80"/>
      <c r="E372" s="80"/>
      <c r="F372" s="80"/>
      <c r="G372" s="80"/>
      <c r="H372" s="80"/>
      <c r="I372" s="80"/>
      <c r="J372" s="116"/>
      <c r="K372" s="235"/>
      <c r="L372" s="134"/>
      <c r="M372" s="134"/>
      <c r="N372" s="246"/>
      <c r="O372" s="284"/>
      <c r="P372" s="247"/>
      <c r="Q372" s="246"/>
    </row>
    <row r="373" spans="1:18" ht="15.75" x14ac:dyDescent="0.25">
      <c r="A373" s="79">
        <v>2702</v>
      </c>
      <c r="B373" s="80"/>
      <c r="C373" s="80"/>
      <c r="D373" s="80"/>
      <c r="E373" s="80"/>
      <c r="F373" s="80"/>
      <c r="G373" s="80"/>
      <c r="H373" s="80"/>
      <c r="I373" s="80"/>
      <c r="J373" s="116"/>
      <c r="K373" s="235"/>
      <c r="L373" s="134"/>
      <c r="M373" s="237"/>
      <c r="N373" s="246"/>
      <c r="O373" s="285"/>
      <c r="P373" s="247"/>
      <c r="Q373" s="246"/>
    </row>
    <row r="374" spans="1:18" ht="15.75" x14ac:dyDescent="0.25">
      <c r="A374" s="79">
        <v>2801</v>
      </c>
      <c r="B374" s="80"/>
      <c r="C374" s="80"/>
      <c r="D374" s="80"/>
      <c r="E374" s="80"/>
      <c r="F374" s="80"/>
      <c r="G374" s="80"/>
      <c r="H374" s="80"/>
      <c r="I374" s="80"/>
      <c r="J374" s="116"/>
      <c r="K374" s="235"/>
      <c r="L374" s="134"/>
      <c r="M374" s="237"/>
      <c r="N374" s="246"/>
      <c r="O374" s="285"/>
      <c r="P374" s="247"/>
      <c r="Q374" s="246"/>
    </row>
    <row r="375" spans="1:18" ht="15.75" x14ac:dyDescent="0.25">
      <c r="A375" s="79">
        <v>2802</v>
      </c>
      <c r="B375" s="80"/>
      <c r="C375" s="80"/>
      <c r="D375" s="80"/>
      <c r="E375" s="80"/>
      <c r="F375" s="80"/>
      <c r="G375" s="80"/>
      <c r="H375" s="80"/>
      <c r="I375" s="80"/>
      <c r="J375" s="116"/>
      <c r="K375" s="235"/>
      <c r="L375" s="134"/>
      <c r="M375" s="237"/>
      <c r="N375" s="246"/>
      <c r="O375" s="285"/>
      <c r="P375" s="247"/>
      <c r="Q375" s="246"/>
    </row>
    <row r="376" spans="1:18" ht="15.75" x14ac:dyDescent="0.25">
      <c r="A376" s="79">
        <v>2901</v>
      </c>
      <c r="B376" s="80"/>
      <c r="C376" s="80"/>
      <c r="D376" s="80"/>
      <c r="E376" s="80"/>
      <c r="F376" s="80"/>
      <c r="G376" s="80"/>
      <c r="H376" s="80"/>
      <c r="I376" s="80"/>
      <c r="J376" s="116"/>
      <c r="K376" s="235"/>
      <c r="L376" s="134"/>
      <c r="M376" s="237"/>
      <c r="N376" s="134"/>
      <c r="O376" s="237"/>
      <c r="P376" s="256"/>
      <c r="Q376" s="246"/>
    </row>
    <row r="377" spans="1:18" ht="15.75" x14ac:dyDescent="0.25">
      <c r="A377" s="79">
        <v>2902</v>
      </c>
      <c r="B377" s="80"/>
      <c r="C377" s="80"/>
      <c r="D377" s="80"/>
      <c r="E377" s="80"/>
      <c r="F377" s="80"/>
      <c r="G377" s="80"/>
      <c r="H377" s="80"/>
      <c r="I377" s="80"/>
      <c r="J377" s="116"/>
      <c r="K377" s="235"/>
      <c r="L377" s="134"/>
      <c r="M377" s="237"/>
      <c r="N377" s="228" t="s">
        <v>80</v>
      </c>
      <c r="O377" s="102"/>
      <c r="P377" s="103" t="str">
        <f>IF(SUM(J369:J376)=0,"",SUM(J369:J376))</f>
        <v/>
      </c>
      <c r="Q377" s="230" t="s">
        <v>10</v>
      </c>
    </row>
    <row r="378" spans="1:18" ht="15.75" x14ac:dyDescent="0.25">
      <c r="A378" s="79">
        <v>3001</v>
      </c>
      <c r="B378" s="80"/>
      <c r="C378" s="80"/>
      <c r="D378" s="80"/>
      <c r="E378" s="80"/>
      <c r="F378" s="80"/>
      <c r="G378" s="80"/>
      <c r="H378" s="80"/>
      <c r="I378" s="80"/>
      <c r="J378" s="116"/>
      <c r="K378" s="235"/>
      <c r="L378" s="134"/>
      <c r="M378" s="237"/>
      <c r="N378" s="229" t="s">
        <v>81</v>
      </c>
      <c r="O378" s="104" t="str">
        <f>IF(O377/B363=0,"",O377/B363)</f>
        <v/>
      </c>
      <c r="P378" s="105" t="e">
        <f>IF(O377/P377=0,"",O377/P377)</f>
        <v>#VALUE!</v>
      </c>
      <c r="Q378" s="231" t="s">
        <v>82</v>
      </c>
    </row>
    <row r="379" spans="1:18" ht="15.75" x14ac:dyDescent="0.25">
      <c r="A379" s="79">
        <v>3002</v>
      </c>
      <c r="B379" s="80"/>
      <c r="C379" s="80"/>
      <c r="D379" s="80"/>
      <c r="E379" s="80"/>
      <c r="F379" s="80"/>
      <c r="G379" s="80"/>
      <c r="H379" s="80"/>
      <c r="I379" s="80"/>
      <c r="J379" s="116"/>
      <c r="K379" s="238"/>
      <c r="L379" s="239"/>
      <c r="M379" s="240"/>
      <c r="N379" s="109"/>
      <c r="O379" s="110"/>
      <c r="P379" s="110"/>
      <c r="Q379" s="111"/>
    </row>
    <row r="380" spans="1:18" ht="18" customHeight="1" x14ac:dyDescent="0.25">
      <c r="A380" s="33"/>
      <c r="B380" s="327" t="s">
        <v>108</v>
      </c>
      <c r="C380" s="327"/>
      <c r="D380" s="327"/>
      <c r="E380" s="327"/>
      <c r="F380" s="327"/>
      <c r="G380" s="327"/>
      <c r="H380" s="327"/>
      <c r="I380" s="327"/>
      <c r="J380" s="112">
        <f>SUM(J372:J376)</f>
        <v>0</v>
      </c>
      <c r="K380" s="113" t="str">
        <f>IF(J372=0,"",J372/B363)</f>
        <v/>
      </c>
      <c r="L380" s="113" t="str">
        <f>IF(J380=0,"",J380/B363)</f>
        <v/>
      </c>
      <c r="M380" s="113" t="str">
        <f>IF(J372=0,"",L380-K380)</f>
        <v/>
      </c>
      <c r="N380" s="5"/>
      <c r="O380" s="25"/>
      <c r="P380" s="24"/>
      <c r="Q380" s="5"/>
    </row>
    <row r="381" spans="1:18" ht="12.75" customHeight="1" x14ac:dyDescent="0.2"/>
    <row r="382" spans="1:18" ht="12.75" customHeight="1" x14ac:dyDescent="0.2"/>
    <row r="383" spans="1:18" s="200" customFormat="1" ht="26.25" x14ac:dyDescent="0.4">
      <c r="A383" s="224"/>
      <c r="B383" s="318" t="s">
        <v>96</v>
      </c>
      <c r="C383" s="318"/>
      <c r="D383" s="318"/>
      <c r="E383" s="318"/>
      <c r="F383" s="318"/>
      <c r="G383" s="318"/>
      <c r="H383" s="318"/>
      <c r="I383" s="318"/>
      <c r="J383" s="201" t="s">
        <v>140</v>
      </c>
      <c r="K383" s="25"/>
      <c r="L383" s="5"/>
      <c r="M383" s="5"/>
      <c r="N383" s="25"/>
      <c r="O383" s="5"/>
      <c r="P383" s="25"/>
      <c r="Q383" s="25"/>
    </row>
    <row r="384" spans="1:18" ht="20.25" x14ac:dyDescent="0.2">
      <c r="A384" s="330" t="s">
        <v>9</v>
      </c>
      <c r="B384" s="311" t="s">
        <v>97</v>
      </c>
      <c r="C384" s="312"/>
      <c r="D384" s="312"/>
      <c r="E384" s="312"/>
      <c r="F384" s="312"/>
      <c r="G384" s="312"/>
      <c r="H384" s="312"/>
      <c r="I384" s="313"/>
      <c r="J384" s="314" t="s">
        <v>10</v>
      </c>
      <c r="K384" s="307" t="s">
        <v>2</v>
      </c>
      <c r="L384" s="307" t="s">
        <v>3</v>
      </c>
      <c r="M384" s="316" t="s">
        <v>4</v>
      </c>
      <c r="N384" s="307" t="s">
        <v>5</v>
      </c>
      <c r="O384" s="317" t="s">
        <v>6</v>
      </c>
      <c r="P384" s="317" t="s">
        <v>7</v>
      </c>
      <c r="Q384" s="307" t="s">
        <v>8</v>
      </c>
      <c r="R384" s="180"/>
    </row>
    <row r="385" spans="1:18" ht="15.75" x14ac:dyDescent="0.25">
      <c r="A385" s="308"/>
      <c r="B385" s="79" t="s">
        <v>98</v>
      </c>
      <c r="C385" s="79" t="s">
        <v>99</v>
      </c>
      <c r="D385" s="79" t="s">
        <v>100</v>
      </c>
      <c r="E385" s="79" t="s">
        <v>101</v>
      </c>
      <c r="F385" s="79" t="s">
        <v>102</v>
      </c>
      <c r="G385" s="79" t="s">
        <v>103</v>
      </c>
      <c r="H385" s="79" t="s">
        <v>104</v>
      </c>
      <c r="I385" s="79" t="s">
        <v>105</v>
      </c>
      <c r="J385" s="315"/>
      <c r="K385" s="308"/>
      <c r="L385" s="308"/>
      <c r="M385" s="308"/>
      <c r="N385" s="308"/>
      <c r="O385" s="308"/>
      <c r="P385" s="308"/>
      <c r="Q385" s="308"/>
      <c r="R385" s="180"/>
    </row>
    <row r="386" spans="1:18" ht="15.75" x14ac:dyDescent="0.25">
      <c r="A386" s="79">
        <v>2302</v>
      </c>
      <c r="B386" s="80">
        <v>7</v>
      </c>
      <c r="C386" s="80"/>
      <c r="D386" s="80"/>
      <c r="E386" s="80"/>
      <c r="F386" s="80"/>
      <c r="G386" s="80"/>
      <c r="H386" s="80"/>
      <c r="I386" s="80"/>
      <c r="J386" s="116"/>
      <c r="K386" s="232"/>
      <c r="L386" s="233"/>
      <c r="M386" s="234"/>
      <c r="N386" s="242"/>
      <c r="O386" s="283">
        <f>B386</f>
        <v>7</v>
      </c>
      <c r="P386" s="243"/>
      <c r="Q386" s="242"/>
      <c r="R386" s="180"/>
    </row>
    <row r="387" spans="1:18" ht="15.75" x14ac:dyDescent="0.25">
      <c r="A387" s="79">
        <v>2401</v>
      </c>
      <c r="B387" s="80"/>
      <c r="C387" s="80">
        <v>4</v>
      </c>
      <c r="D387" s="80"/>
      <c r="E387" s="80"/>
      <c r="F387" s="80"/>
      <c r="G387" s="80"/>
      <c r="H387" s="80"/>
      <c r="I387" s="80"/>
      <c r="J387" s="116"/>
      <c r="K387" s="235"/>
      <c r="L387" s="134"/>
      <c r="M387" s="236"/>
      <c r="N387" s="90">
        <f>IF(C387=0,"",C387/B386)</f>
        <v>0.5714285714285714</v>
      </c>
      <c r="O387" s="284">
        <v>4</v>
      </c>
      <c r="P387" s="241">
        <f t="shared" ref="P387:P393" si="32">IF(O387=0,"",O387/O386)</f>
        <v>0.5714285714285714</v>
      </c>
      <c r="Q387" s="241">
        <f t="shared" ref="Q387:Q393" si="33">IF(O387=0,"",100%-P387)</f>
        <v>0.4285714285714286</v>
      </c>
      <c r="R387" s="180"/>
    </row>
    <row r="388" spans="1:18" ht="15.75" x14ac:dyDescent="0.25">
      <c r="A388" s="79">
        <v>2402</v>
      </c>
      <c r="B388" s="80"/>
      <c r="C388" s="80"/>
      <c r="D388" s="80">
        <v>3</v>
      </c>
      <c r="E388" s="80"/>
      <c r="F388" s="80"/>
      <c r="G388" s="80"/>
      <c r="H388" s="80"/>
      <c r="I388" s="80"/>
      <c r="J388" s="116"/>
      <c r="K388" s="235"/>
      <c r="L388" s="134"/>
      <c r="M388" s="236"/>
      <c r="N388" s="90">
        <f>IF(D388=0,"",D388/C387)</f>
        <v>0.75</v>
      </c>
      <c r="O388" s="284">
        <v>3</v>
      </c>
      <c r="P388" s="241">
        <f t="shared" si="32"/>
        <v>0.75</v>
      </c>
      <c r="Q388" s="241">
        <f t="shared" si="33"/>
        <v>0.25</v>
      </c>
      <c r="R388" s="93">
        <f>O388/O386</f>
        <v>0.42857142857142855</v>
      </c>
    </row>
    <row r="389" spans="1:18" ht="15.75" x14ac:dyDescent="0.25">
      <c r="A389" s="79">
        <v>2501</v>
      </c>
      <c r="B389" s="80"/>
      <c r="C389" s="80"/>
      <c r="D389" s="80"/>
      <c r="E389" s="80">
        <v>3</v>
      </c>
      <c r="F389" s="80"/>
      <c r="G389" s="80"/>
      <c r="H389" s="80"/>
      <c r="I389" s="80"/>
      <c r="J389" s="116"/>
      <c r="K389" s="235"/>
      <c r="L389" s="134"/>
      <c r="M389" s="236"/>
      <c r="N389" s="90">
        <f>IF(E389=0,"",E389/D388)</f>
        <v>1</v>
      </c>
      <c r="O389" s="284">
        <v>3</v>
      </c>
      <c r="P389" s="241">
        <f t="shared" si="32"/>
        <v>1</v>
      </c>
      <c r="Q389" s="241">
        <f t="shared" si="33"/>
        <v>0</v>
      </c>
      <c r="R389" s="180"/>
    </row>
    <row r="390" spans="1:18" ht="15.75" x14ac:dyDescent="0.25">
      <c r="A390" s="79">
        <v>2502</v>
      </c>
      <c r="B390" s="80"/>
      <c r="C390" s="80"/>
      <c r="D390" s="80"/>
      <c r="E390" s="80"/>
      <c r="F390" s="80">
        <v>3</v>
      </c>
      <c r="G390" s="80"/>
      <c r="H390" s="80"/>
      <c r="I390" s="80"/>
      <c r="J390" s="116"/>
      <c r="K390" s="235"/>
      <c r="L390" s="134"/>
      <c r="M390" s="236"/>
      <c r="N390" s="90">
        <f>IF(F390=0,"",F390/E389)</f>
        <v>1</v>
      </c>
      <c r="O390" s="284">
        <v>3</v>
      </c>
      <c r="P390" s="241">
        <f t="shared" si="32"/>
        <v>1</v>
      </c>
      <c r="Q390" s="241">
        <f t="shared" si="33"/>
        <v>0</v>
      </c>
      <c r="R390" s="180"/>
    </row>
    <row r="391" spans="1:18" ht="15.75" x14ac:dyDescent="0.25">
      <c r="A391" s="79">
        <v>2601</v>
      </c>
      <c r="B391" s="80"/>
      <c r="C391" s="80"/>
      <c r="D391" s="80"/>
      <c r="E391" s="80"/>
      <c r="F391" s="80"/>
      <c r="G391" s="80"/>
      <c r="H391" s="80"/>
      <c r="I391" s="80"/>
      <c r="J391" s="116"/>
      <c r="K391" s="235"/>
      <c r="L391" s="134"/>
      <c r="M391" s="236"/>
      <c r="N391" s="90" t="str">
        <f>IF(G391=0,"",G391/F390)</f>
        <v/>
      </c>
      <c r="O391" s="284"/>
      <c r="P391" s="241" t="str">
        <f t="shared" si="32"/>
        <v/>
      </c>
      <c r="Q391" s="241" t="str">
        <f t="shared" si="33"/>
        <v/>
      </c>
      <c r="R391" s="180"/>
    </row>
    <row r="392" spans="1:18" ht="15.75" x14ac:dyDescent="0.25">
      <c r="A392" s="79">
        <v>2602</v>
      </c>
      <c r="B392" s="80"/>
      <c r="C392" s="80"/>
      <c r="D392" s="80"/>
      <c r="E392" s="80"/>
      <c r="F392" s="80"/>
      <c r="G392" s="80"/>
      <c r="H392" s="80"/>
      <c r="I392" s="80"/>
      <c r="J392" s="116"/>
      <c r="K392" s="235"/>
      <c r="L392" s="134"/>
      <c r="M392" s="236"/>
      <c r="N392" s="90" t="str">
        <f>IF(H392=0,"",H392/G391)</f>
        <v/>
      </c>
      <c r="O392" s="284"/>
      <c r="P392" s="241" t="str">
        <f t="shared" si="32"/>
        <v/>
      </c>
      <c r="Q392" s="241" t="str">
        <f t="shared" si="33"/>
        <v/>
      </c>
      <c r="R392" s="180"/>
    </row>
    <row r="393" spans="1:18" ht="15.75" x14ac:dyDescent="0.25">
      <c r="A393" s="79">
        <v>2701</v>
      </c>
      <c r="B393" s="80"/>
      <c r="C393" s="80"/>
      <c r="D393" s="80"/>
      <c r="E393" s="80"/>
      <c r="F393" s="80"/>
      <c r="G393" s="80"/>
      <c r="H393" s="80"/>
      <c r="I393" s="80"/>
      <c r="J393" s="116"/>
      <c r="K393" s="235"/>
      <c r="L393" s="134"/>
      <c r="M393" s="236"/>
      <c r="N393" s="90" t="str">
        <f>IF(I393=0,"",I393/H392)</f>
        <v/>
      </c>
      <c r="O393" s="284"/>
      <c r="P393" s="241" t="str">
        <f t="shared" si="32"/>
        <v/>
      </c>
      <c r="Q393" s="241" t="str">
        <f t="shared" si="33"/>
        <v/>
      </c>
      <c r="R393" s="180"/>
    </row>
    <row r="394" spans="1:18" ht="15.75" x14ac:dyDescent="0.25">
      <c r="A394" s="79">
        <v>2702</v>
      </c>
      <c r="B394" s="80"/>
      <c r="C394" s="80"/>
      <c r="D394" s="80"/>
      <c r="E394" s="80"/>
      <c r="F394" s="80"/>
      <c r="G394" s="80"/>
      <c r="H394" s="80"/>
      <c r="I394" s="80"/>
      <c r="J394" s="116"/>
      <c r="K394" s="235"/>
      <c r="L394" s="134"/>
      <c r="M394" s="134"/>
      <c r="N394" s="246"/>
      <c r="O394" s="284"/>
      <c r="P394" s="247"/>
      <c r="Q394" s="246"/>
      <c r="R394" s="180"/>
    </row>
    <row r="395" spans="1:18" ht="15.75" x14ac:dyDescent="0.25">
      <c r="A395" s="79">
        <v>2801</v>
      </c>
      <c r="B395" s="80"/>
      <c r="C395" s="80"/>
      <c r="D395" s="80"/>
      <c r="E395" s="80"/>
      <c r="F395" s="80"/>
      <c r="G395" s="80"/>
      <c r="H395" s="80"/>
      <c r="I395" s="80"/>
      <c r="J395" s="116"/>
      <c r="K395" s="235"/>
      <c r="L395" s="134"/>
      <c r="M395" s="134"/>
      <c r="N395" s="246"/>
      <c r="O395" s="284"/>
      <c r="P395" s="247"/>
      <c r="Q395" s="246"/>
      <c r="R395" s="180"/>
    </row>
    <row r="396" spans="1:18" ht="15.75" x14ac:dyDescent="0.25">
      <c r="A396" s="79">
        <v>2802</v>
      </c>
      <c r="B396" s="80"/>
      <c r="C396" s="80"/>
      <c r="D396" s="80"/>
      <c r="E396" s="80"/>
      <c r="F396" s="80"/>
      <c r="G396" s="80"/>
      <c r="H396" s="80"/>
      <c r="I396" s="80"/>
      <c r="J396" s="116"/>
      <c r="K396" s="235"/>
      <c r="L396" s="134"/>
      <c r="M396" s="237"/>
      <c r="N396" s="246"/>
      <c r="O396" s="285"/>
      <c r="P396" s="247"/>
      <c r="Q396" s="246"/>
      <c r="R396" s="180"/>
    </row>
    <row r="397" spans="1:18" ht="15.75" x14ac:dyDescent="0.25">
      <c r="A397" s="79">
        <v>2901</v>
      </c>
      <c r="B397" s="80"/>
      <c r="C397" s="80"/>
      <c r="D397" s="80"/>
      <c r="E397" s="80"/>
      <c r="F397" s="80"/>
      <c r="G397" s="80"/>
      <c r="H397" s="80"/>
      <c r="I397" s="80"/>
      <c r="J397" s="116"/>
      <c r="K397" s="235"/>
      <c r="L397" s="134"/>
      <c r="M397" s="237"/>
      <c r="N397" s="246"/>
      <c r="O397" s="285"/>
      <c r="P397" s="247"/>
      <c r="Q397" s="246"/>
      <c r="R397" s="180"/>
    </row>
    <row r="398" spans="1:18" ht="15.75" x14ac:dyDescent="0.25">
      <c r="A398" s="79">
        <v>2902</v>
      </c>
      <c r="B398" s="80"/>
      <c r="C398" s="80"/>
      <c r="D398" s="80"/>
      <c r="E398" s="80"/>
      <c r="F398" s="80"/>
      <c r="G398" s="80"/>
      <c r="H398" s="80"/>
      <c r="I398" s="80"/>
      <c r="J398" s="116"/>
      <c r="K398" s="235"/>
      <c r="L398" s="134"/>
      <c r="M398" s="237"/>
      <c r="N398" s="246"/>
      <c r="O398" s="285"/>
      <c r="P398" s="247"/>
      <c r="Q398" s="246"/>
      <c r="R398" s="180"/>
    </row>
    <row r="399" spans="1:18" ht="15.75" x14ac:dyDescent="0.25">
      <c r="A399" s="79">
        <v>3001</v>
      </c>
      <c r="B399" s="80"/>
      <c r="C399" s="80"/>
      <c r="D399" s="80"/>
      <c r="E399" s="80"/>
      <c r="F399" s="80"/>
      <c r="G399" s="80"/>
      <c r="H399" s="80"/>
      <c r="I399" s="80"/>
      <c r="J399" s="116"/>
      <c r="K399" s="235"/>
      <c r="L399" s="134"/>
      <c r="M399" s="237"/>
      <c r="N399" s="134"/>
      <c r="O399" s="237"/>
      <c r="P399" s="256"/>
      <c r="Q399" s="246"/>
      <c r="R399" s="180"/>
    </row>
    <row r="400" spans="1:18" ht="15.75" x14ac:dyDescent="0.25">
      <c r="A400" s="79">
        <v>3002</v>
      </c>
      <c r="B400" s="80"/>
      <c r="C400" s="80"/>
      <c r="D400" s="80"/>
      <c r="E400" s="80"/>
      <c r="F400" s="80"/>
      <c r="G400" s="80"/>
      <c r="H400" s="80"/>
      <c r="I400" s="80"/>
      <c r="J400" s="116"/>
      <c r="K400" s="235"/>
      <c r="L400" s="134"/>
      <c r="M400" s="237"/>
      <c r="N400" s="228" t="s">
        <v>80</v>
      </c>
      <c r="O400" s="102"/>
      <c r="P400" s="103" t="str">
        <f>IF(SUM(J392:J399)=0,"",SUM(J392:J399))</f>
        <v/>
      </c>
      <c r="Q400" s="230" t="s">
        <v>10</v>
      </c>
      <c r="R400" s="180"/>
    </row>
    <row r="401" spans="1:18" ht="15.75" x14ac:dyDescent="0.25">
      <c r="A401" s="79">
        <v>3101</v>
      </c>
      <c r="B401" s="80"/>
      <c r="C401" s="80"/>
      <c r="D401" s="80"/>
      <c r="E401" s="80"/>
      <c r="F401" s="80"/>
      <c r="G401" s="80"/>
      <c r="H401" s="80"/>
      <c r="I401" s="80"/>
      <c r="J401" s="116"/>
      <c r="K401" s="235"/>
      <c r="L401" s="134"/>
      <c r="M401" s="237"/>
      <c r="N401" s="229" t="s">
        <v>81</v>
      </c>
      <c r="O401" s="104" t="str">
        <f>IF(O400/B386=0,"",O400/B386)</f>
        <v/>
      </c>
      <c r="P401" s="105" t="e">
        <f>IF(O400/P400=0,"",O400/P400)</f>
        <v>#VALUE!</v>
      </c>
      <c r="Q401" s="231" t="s">
        <v>82</v>
      </c>
      <c r="R401" s="180"/>
    </row>
    <row r="402" spans="1:18" ht="15.75" x14ac:dyDescent="0.25">
      <c r="A402" s="79">
        <v>3102</v>
      </c>
      <c r="B402" s="226"/>
      <c r="C402" s="226"/>
      <c r="D402" s="226"/>
      <c r="E402" s="226"/>
      <c r="F402" s="226"/>
      <c r="G402" s="226"/>
      <c r="H402" s="226"/>
      <c r="I402" s="226"/>
      <c r="J402" s="116"/>
      <c r="K402" s="238"/>
      <c r="L402" s="239"/>
      <c r="M402" s="240"/>
      <c r="N402" s="109"/>
      <c r="O402" s="110"/>
      <c r="P402" s="110"/>
      <c r="Q402" s="111"/>
      <c r="R402" s="180"/>
    </row>
    <row r="403" spans="1:18" ht="18" customHeight="1" x14ac:dyDescent="0.25">
      <c r="A403" s="33"/>
      <c r="B403" s="327" t="s">
        <v>108</v>
      </c>
      <c r="C403" s="327"/>
      <c r="D403" s="327"/>
      <c r="E403" s="327"/>
      <c r="F403" s="327"/>
      <c r="G403" s="327"/>
      <c r="H403" s="327"/>
      <c r="I403" s="327"/>
      <c r="J403" s="225">
        <f>SUM(J395:J399)</f>
        <v>0</v>
      </c>
      <c r="K403" s="113" t="str">
        <f>IF(J395=0,"",J395/B386)</f>
        <v/>
      </c>
      <c r="L403" s="113" t="str">
        <f>IF(J403=0,"",J403/B386)</f>
        <v/>
      </c>
      <c r="M403" s="113" t="str">
        <f>IF(J395=0,"",L403-K403)</f>
        <v/>
      </c>
      <c r="N403" s="5"/>
      <c r="O403" s="25"/>
      <c r="P403" s="24"/>
      <c r="Q403" s="5"/>
      <c r="R403" s="180"/>
    </row>
    <row r="404" spans="1:18" ht="12.75" customHeight="1" x14ac:dyDescent="0.2"/>
    <row r="405" spans="1:18" ht="12.75" customHeight="1" x14ac:dyDescent="0.2"/>
    <row r="406" spans="1:18" s="300" customFormat="1" ht="26.25" x14ac:dyDescent="0.4">
      <c r="A406" s="224"/>
      <c r="B406" s="318" t="s">
        <v>96</v>
      </c>
      <c r="C406" s="318"/>
      <c r="D406" s="318"/>
      <c r="E406" s="318"/>
      <c r="F406" s="318"/>
      <c r="G406" s="318"/>
      <c r="H406" s="318"/>
      <c r="I406" s="318"/>
      <c r="J406" s="201" t="s">
        <v>143</v>
      </c>
      <c r="K406" s="25"/>
      <c r="L406" s="5"/>
      <c r="M406" s="5"/>
      <c r="N406" s="25"/>
      <c r="O406" s="5"/>
      <c r="P406" s="25"/>
      <c r="Q406" s="25"/>
    </row>
    <row r="407" spans="1:18" s="300" customFormat="1" ht="20.25" x14ac:dyDescent="0.2">
      <c r="A407" s="330" t="s">
        <v>9</v>
      </c>
      <c r="B407" s="311" t="s">
        <v>97</v>
      </c>
      <c r="C407" s="312"/>
      <c r="D407" s="312"/>
      <c r="E407" s="312"/>
      <c r="F407" s="312"/>
      <c r="G407" s="312"/>
      <c r="H407" s="312"/>
      <c r="I407" s="313"/>
      <c r="J407" s="314" t="s">
        <v>10</v>
      </c>
      <c r="K407" s="307" t="s">
        <v>2</v>
      </c>
      <c r="L407" s="307" t="s">
        <v>3</v>
      </c>
      <c r="M407" s="316" t="s">
        <v>4</v>
      </c>
      <c r="N407" s="307" t="s">
        <v>5</v>
      </c>
      <c r="O407" s="317" t="s">
        <v>6</v>
      </c>
      <c r="P407" s="317" t="s">
        <v>7</v>
      </c>
      <c r="Q407" s="307" t="s">
        <v>8</v>
      </c>
    </row>
    <row r="408" spans="1:18" s="300" customFormat="1" ht="15.75" x14ac:dyDescent="0.25">
      <c r="A408" s="308"/>
      <c r="B408" s="79" t="s">
        <v>98</v>
      </c>
      <c r="C408" s="79" t="s">
        <v>99</v>
      </c>
      <c r="D408" s="79" t="s">
        <v>100</v>
      </c>
      <c r="E408" s="79" t="s">
        <v>101</v>
      </c>
      <c r="F408" s="79" t="s">
        <v>102</v>
      </c>
      <c r="G408" s="79" t="s">
        <v>103</v>
      </c>
      <c r="H408" s="79" t="s">
        <v>104</v>
      </c>
      <c r="I408" s="79" t="s">
        <v>105</v>
      </c>
      <c r="J408" s="315"/>
      <c r="K408" s="308"/>
      <c r="L408" s="308"/>
      <c r="M408" s="308"/>
      <c r="N408" s="308"/>
      <c r="O408" s="308"/>
      <c r="P408" s="308"/>
      <c r="Q408" s="308"/>
    </row>
    <row r="409" spans="1:18" s="300" customFormat="1" ht="15.75" x14ac:dyDescent="0.25">
      <c r="A409" s="79">
        <v>2501</v>
      </c>
      <c r="B409" s="80">
        <v>1</v>
      </c>
      <c r="C409" s="80"/>
      <c r="D409" s="80"/>
      <c r="E409" s="80"/>
      <c r="F409" s="80"/>
      <c r="G409" s="80"/>
      <c r="H409" s="80"/>
      <c r="I409" s="80"/>
      <c r="J409" s="116"/>
      <c r="K409" s="232"/>
      <c r="L409" s="233"/>
      <c r="M409" s="234"/>
      <c r="N409" s="242"/>
      <c r="O409" s="283">
        <f>B409</f>
        <v>1</v>
      </c>
      <c r="P409" s="243"/>
      <c r="Q409" s="242"/>
    </row>
    <row r="410" spans="1:18" s="300" customFormat="1" ht="15.75" x14ac:dyDescent="0.25">
      <c r="A410" s="79">
        <v>2502</v>
      </c>
      <c r="B410" s="80"/>
      <c r="C410" s="80">
        <v>1</v>
      </c>
      <c r="D410" s="80"/>
      <c r="E410" s="80"/>
      <c r="F410" s="80"/>
      <c r="G410" s="80"/>
      <c r="H410" s="80"/>
      <c r="I410" s="80"/>
      <c r="J410" s="116"/>
      <c r="K410" s="235"/>
      <c r="L410" s="134"/>
      <c r="M410" s="236"/>
      <c r="N410" s="90">
        <f>IF(C410=0,"",C410/B409)</f>
        <v>1</v>
      </c>
      <c r="O410" s="284">
        <v>1</v>
      </c>
      <c r="P410" s="241">
        <f t="shared" ref="P410:P416" si="34">IF(O410=0,"",O410/O409)</f>
        <v>1</v>
      </c>
      <c r="Q410" s="241">
        <f t="shared" ref="Q410:Q416" si="35">IF(O410=0,"",100%-P410)</f>
        <v>0</v>
      </c>
    </row>
    <row r="411" spans="1:18" s="300" customFormat="1" ht="15.75" x14ac:dyDescent="0.25">
      <c r="A411" s="79">
        <v>2601</v>
      </c>
      <c r="B411" s="80"/>
      <c r="C411" s="80"/>
      <c r="D411" s="80"/>
      <c r="E411" s="80"/>
      <c r="F411" s="80"/>
      <c r="G411" s="80"/>
      <c r="H411" s="80"/>
      <c r="I411" s="80"/>
      <c r="J411" s="116"/>
      <c r="K411" s="235"/>
      <c r="L411" s="134"/>
      <c r="M411" s="236"/>
      <c r="N411" s="90" t="str">
        <f>IF(D411=0,"",D411/C410)</f>
        <v/>
      </c>
      <c r="O411" s="284"/>
      <c r="P411" s="241" t="str">
        <f t="shared" si="34"/>
        <v/>
      </c>
      <c r="Q411" s="241" t="str">
        <f t="shared" si="35"/>
        <v/>
      </c>
      <c r="R411" s="93">
        <f>O411/O409</f>
        <v>0</v>
      </c>
    </row>
    <row r="412" spans="1:18" s="300" customFormat="1" ht="15.75" x14ac:dyDescent="0.25">
      <c r="A412" s="79">
        <v>2602</v>
      </c>
      <c r="B412" s="80"/>
      <c r="C412" s="80"/>
      <c r="D412" s="80"/>
      <c r="E412" s="80"/>
      <c r="F412" s="80"/>
      <c r="G412" s="80"/>
      <c r="H412" s="80"/>
      <c r="I412" s="80"/>
      <c r="J412" s="116"/>
      <c r="K412" s="235"/>
      <c r="L412" s="134"/>
      <c r="M412" s="236"/>
      <c r="N412" s="90" t="str">
        <f>IF(E412=0,"",E412/D411)</f>
        <v/>
      </c>
      <c r="O412" s="284"/>
      <c r="P412" s="241" t="str">
        <f t="shared" si="34"/>
        <v/>
      </c>
      <c r="Q412" s="241" t="str">
        <f t="shared" si="35"/>
        <v/>
      </c>
    </row>
    <row r="413" spans="1:18" s="300" customFormat="1" ht="15.75" x14ac:dyDescent="0.25">
      <c r="A413" s="79">
        <v>2701</v>
      </c>
      <c r="B413" s="80"/>
      <c r="C413" s="80"/>
      <c r="D413" s="80"/>
      <c r="E413" s="80"/>
      <c r="F413" s="80"/>
      <c r="G413" s="80"/>
      <c r="H413" s="80"/>
      <c r="I413" s="80"/>
      <c r="J413" s="116"/>
      <c r="K413" s="235"/>
      <c r="L413" s="134"/>
      <c r="M413" s="236"/>
      <c r="N413" s="90" t="str">
        <f>IF(F413=0,"",F413/E412)</f>
        <v/>
      </c>
      <c r="O413" s="284"/>
      <c r="P413" s="241" t="str">
        <f t="shared" si="34"/>
        <v/>
      </c>
      <c r="Q413" s="241" t="str">
        <f t="shared" si="35"/>
        <v/>
      </c>
    </row>
    <row r="414" spans="1:18" s="300" customFormat="1" ht="15.75" x14ac:dyDescent="0.25">
      <c r="A414" s="79">
        <v>2702</v>
      </c>
      <c r="B414" s="80"/>
      <c r="C414" s="80"/>
      <c r="D414" s="80"/>
      <c r="E414" s="80"/>
      <c r="F414" s="80"/>
      <c r="G414" s="80"/>
      <c r="H414" s="80"/>
      <c r="I414" s="80"/>
      <c r="J414" s="116"/>
      <c r="K414" s="235"/>
      <c r="L414" s="134"/>
      <c r="M414" s="236"/>
      <c r="N414" s="90" t="str">
        <f>IF(G414=0,"",G414/F413)</f>
        <v/>
      </c>
      <c r="O414" s="284"/>
      <c r="P414" s="241" t="str">
        <f t="shared" si="34"/>
        <v/>
      </c>
      <c r="Q414" s="241" t="str">
        <f t="shared" si="35"/>
        <v/>
      </c>
    </row>
    <row r="415" spans="1:18" s="300" customFormat="1" ht="15.75" x14ac:dyDescent="0.25">
      <c r="A415" s="79">
        <v>2801</v>
      </c>
      <c r="B415" s="80"/>
      <c r="C415" s="80"/>
      <c r="D415" s="80"/>
      <c r="E415" s="80"/>
      <c r="F415" s="80"/>
      <c r="G415" s="80"/>
      <c r="H415" s="80"/>
      <c r="I415" s="80"/>
      <c r="J415" s="116"/>
      <c r="K415" s="235"/>
      <c r="L415" s="134"/>
      <c r="M415" s="236"/>
      <c r="N415" s="90" t="str">
        <f>IF(H415=0,"",H415/G414)</f>
        <v/>
      </c>
      <c r="O415" s="284"/>
      <c r="P415" s="241" t="str">
        <f t="shared" si="34"/>
        <v/>
      </c>
      <c r="Q415" s="241" t="str">
        <f t="shared" si="35"/>
        <v/>
      </c>
    </row>
    <row r="416" spans="1:18" s="300" customFormat="1" ht="15.75" x14ac:dyDescent="0.25">
      <c r="A416" s="79">
        <v>2802</v>
      </c>
      <c r="B416" s="80"/>
      <c r="C416" s="80"/>
      <c r="D416" s="80"/>
      <c r="E416" s="80"/>
      <c r="F416" s="80"/>
      <c r="G416" s="80"/>
      <c r="H416" s="80"/>
      <c r="I416" s="80"/>
      <c r="J416" s="116"/>
      <c r="K416" s="235"/>
      <c r="L416" s="134"/>
      <c r="M416" s="236"/>
      <c r="N416" s="90" t="str">
        <f>IF(I416=0,"",I416/H415)</f>
        <v/>
      </c>
      <c r="O416" s="284"/>
      <c r="P416" s="241" t="str">
        <f t="shared" si="34"/>
        <v/>
      </c>
      <c r="Q416" s="241" t="str">
        <f t="shared" si="35"/>
        <v/>
      </c>
    </row>
    <row r="417" spans="1:17" s="300" customFormat="1" ht="15.75" x14ac:dyDescent="0.25">
      <c r="A417" s="79">
        <v>2901</v>
      </c>
      <c r="B417" s="80"/>
      <c r="C417" s="80"/>
      <c r="D417" s="80"/>
      <c r="E417" s="80"/>
      <c r="F417" s="80"/>
      <c r="G417" s="80"/>
      <c r="H417" s="80"/>
      <c r="I417" s="80"/>
      <c r="J417" s="116"/>
      <c r="K417" s="235"/>
      <c r="L417" s="134"/>
      <c r="M417" s="134"/>
      <c r="N417" s="246"/>
      <c r="O417" s="284"/>
      <c r="P417" s="247"/>
      <c r="Q417" s="246"/>
    </row>
    <row r="418" spans="1:17" s="300" customFormat="1" ht="15.75" x14ac:dyDescent="0.25">
      <c r="A418" s="79">
        <v>2902</v>
      </c>
      <c r="B418" s="80"/>
      <c r="C418" s="80"/>
      <c r="D418" s="80"/>
      <c r="E418" s="80"/>
      <c r="F418" s="80"/>
      <c r="G418" s="80"/>
      <c r="H418" s="80"/>
      <c r="I418" s="80"/>
      <c r="J418" s="116"/>
      <c r="K418" s="235"/>
      <c r="L418" s="134"/>
      <c r="M418" s="134"/>
      <c r="N418" s="246"/>
      <c r="O418" s="284"/>
      <c r="P418" s="247"/>
      <c r="Q418" s="246"/>
    </row>
    <row r="419" spans="1:17" s="300" customFormat="1" ht="15.75" x14ac:dyDescent="0.25">
      <c r="A419" s="79">
        <v>3001</v>
      </c>
      <c r="B419" s="80"/>
      <c r="C419" s="80"/>
      <c r="D419" s="80"/>
      <c r="E419" s="80"/>
      <c r="F419" s="80"/>
      <c r="G419" s="80"/>
      <c r="H419" s="80"/>
      <c r="I419" s="80"/>
      <c r="J419" s="116"/>
      <c r="K419" s="235"/>
      <c r="L419" s="134"/>
      <c r="M419" s="237"/>
      <c r="N419" s="246"/>
      <c r="O419" s="285"/>
      <c r="P419" s="247"/>
      <c r="Q419" s="246"/>
    </row>
    <row r="420" spans="1:17" s="300" customFormat="1" ht="15.75" x14ac:dyDescent="0.25">
      <c r="A420" s="79">
        <v>3002</v>
      </c>
      <c r="B420" s="80"/>
      <c r="C420" s="80"/>
      <c r="D420" s="80"/>
      <c r="E420" s="80"/>
      <c r="F420" s="80"/>
      <c r="G420" s="80"/>
      <c r="H420" s="80"/>
      <c r="I420" s="80"/>
      <c r="J420" s="116"/>
      <c r="K420" s="235"/>
      <c r="L420" s="134"/>
      <c r="M420" s="237"/>
      <c r="N420" s="246"/>
      <c r="O420" s="285"/>
      <c r="P420" s="247"/>
      <c r="Q420" s="246"/>
    </row>
    <row r="421" spans="1:17" s="300" customFormat="1" ht="15.75" x14ac:dyDescent="0.25">
      <c r="A421" s="79">
        <v>3101</v>
      </c>
      <c r="B421" s="80"/>
      <c r="C421" s="80"/>
      <c r="D421" s="80"/>
      <c r="E421" s="80"/>
      <c r="F421" s="80"/>
      <c r="G421" s="80"/>
      <c r="H421" s="80"/>
      <c r="I421" s="80"/>
      <c r="J421" s="116"/>
      <c r="K421" s="235"/>
      <c r="L421" s="134"/>
      <c r="M421" s="237"/>
      <c r="N421" s="246"/>
      <c r="O421" s="285"/>
      <c r="P421" s="247"/>
      <c r="Q421" s="246"/>
    </row>
    <row r="422" spans="1:17" s="300" customFormat="1" ht="15.75" x14ac:dyDescent="0.25">
      <c r="A422" s="79">
        <v>3102</v>
      </c>
      <c r="B422" s="80"/>
      <c r="C422" s="80"/>
      <c r="D422" s="80"/>
      <c r="E422" s="80"/>
      <c r="F422" s="80"/>
      <c r="G422" s="80"/>
      <c r="H422" s="80"/>
      <c r="I422" s="80"/>
      <c r="J422" s="116"/>
      <c r="K422" s="235"/>
      <c r="L422" s="134"/>
      <c r="M422" s="237"/>
      <c r="N422" s="134"/>
      <c r="O422" s="237"/>
      <c r="P422" s="256"/>
      <c r="Q422" s="246"/>
    </row>
    <row r="423" spans="1:17" s="300" customFormat="1" ht="15.75" x14ac:dyDescent="0.25">
      <c r="A423" s="79">
        <v>3201</v>
      </c>
      <c r="B423" s="80"/>
      <c r="C423" s="80"/>
      <c r="D423" s="80"/>
      <c r="E423" s="80"/>
      <c r="F423" s="80"/>
      <c r="G423" s="80"/>
      <c r="H423" s="80"/>
      <c r="I423" s="80"/>
      <c r="J423" s="116"/>
      <c r="K423" s="235"/>
      <c r="L423" s="134"/>
      <c r="M423" s="237"/>
      <c r="N423" s="228" t="s">
        <v>80</v>
      </c>
      <c r="O423" s="102"/>
      <c r="P423" s="103" t="str">
        <f>IF(SUM(J415:J422)=0,"",SUM(J415:J422))</f>
        <v/>
      </c>
      <c r="Q423" s="230" t="s">
        <v>10</v>
      </c>
    </row>
    <row r="424" spans="1:17" s="300" customFormat="1" ht="15.75" x14ac:dyDescent="0.25">
      <c r="A424" s="79">
        <v>3202</v>
      </c>
      <c r="B424" s="80"/>
      <c r="C424" s="80"/>
      <c r="D424" s="80"/>
      <c r="E424" s="80"/>
      <c r="F424" s="80"/>
      <c r="G424" s="80"/>
      <c r="H424" s="80"/>
      <c r="I424" s="80"/>
      <c r="J424" s="116"/>
      <c r="K424" s="235"/>
      <c r="L424" s="134"/>
      <c r="M424" s="237"/>
      <c r="N424" s="229" t="s">
        <v>81</v>
      </c>
      <c r="O424" s="104" t="str">
        <f>IF(O423/B409=0,"",O423/B409)</f>
        <v/>
      </c>
      <c r="P424" s="105" t="e">
        <f>IF(O423/P423=0,"",O423/P423)</f>
        <v>#VALUE!</v>
      </c>
      <c r="Q424" s="231" t="s">
        <v>82</v>
      </c>
    </row>
    <row r="425" spans="1:17" s="300" customFormat="1" ht="15.75" x14ac:dyDescent="0.25">
      <c r="A425" s="79">
        <v>3301</v>
      </c>
      <c r="B425" s="226"/>
      <c r="C425" s="226"/>
      <c r="D425" s="226"/>
      <c r="E425" s="226"/>
      <c r="F425" s="226"/>
      <c r="G425" s="226"/>
      <c r="H425" s="226"/>
      <c r="I425" s="226"/>
      <c r="J425" s="116"/>
      <c r="K425" s="238"/>
      <c r="L425" s="239"/>
      <c r="M425" s="240"/>
      <c r="N425" s="109"/>
      <c r="O425" s="110"/>
      <c r="P425" s="110"/>
      <c r="Q425" s="111"/>
    </row>
    <row r="426" spans="1:17" s="300" customFormat="1" ht="18" customHeight="1" x14ac:dyDescent="0.25">
      <c r="A426" s="33"/>
      <c r="B426" s="327" t="s">
        <v>108</v>
      </c>
      <c r="C426" s="327"/>
      <c r="D426" s="327"/>
      <c r="E426" s="327"/>
      <c r="F426" s="327"/>
      <c r="G426" s="327"/>
      <c r="H426" s="327"/>
      <c r="I426" s="327"/>
      <c r="J426" s="225">
        <f>SUM(J418:J422)</f>
        <v>0</v>
      </c>
      <c r="K426" s="113" t="str">
        <f>IF(J418=0,"",J418/B409)</f>
        <v/>
      </c>
      <c r="L426" s="113" t="str">
        <f>IF(J426=0,"",J426/B409)</f>
        <v/>
      </c>
      <c r="M426" s="113" t="str">
        <f>IF(J418=0,"",L426-K426)</f>
        <v/>
      </c>
      <c r="N426" s="5"/>
      <c r="O426" s="25"/>
      <c r="P426" s="24"/>
      <c r="Q426" s="5"/>
    </row>
    <row r="427" spans="1:17" ht="12.75" customHeight="1" x14ac:dyDescent="0.2"/>
    <row r="428" spans="1:17" ht="12.75" customHeight="1" x14ac:dyDescent="0.2"/>
    <row r="429" spans="1:17" ht="12.75" customHeight="1" x14ac:dyDescent="0.2"/>
    <row r="430" spans="1:17" ht="12.75" customHeight="1" x14ac:dyDescent="0.2"/>
    <row r="431" spans="1:17" ht="12.75" customHeight="1" x14ac:dyDescent="0.2"/>
    <row r="432" spans="1:17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</sheetData>
  <mergeCells count="216">
    <mergeCell ref="P407:P408"/>
    <mergeCell ref="Q407:Q408"/>
    <mergeCell ref="B426:I426"/>
    <mergeCell ref="B406:I406"/>
    <mergeCell ref="A407:A408"/>
    <mergeCell ref="B407:I407"/>
    <mergeCell ref="J407:J408"/>
    <mergeCell ref="K407:K408"/>
    <mergeCell ref="L407:L408"/>
    <mergeCell ref="M407:M408"/>
    <mergeCell ref="N407:N408"/>
    <mergeCell ref="O407:O408"/>
    <mergeCell ref="M246:M247"/>
    <mergeCell ref="N246:N247"/>
    <mergeCell ref="O246:O247"/>
    <mergeCell ref="P246:P247"/>
    <mergeCell ref="Q246:Q247"/>
    <mergeCell ref="A246:A247"/>
    <mergeCell ref="B246:I246"/>
    <mergeCell ref="J246:J247"/>
    <mergeCell ref="K246:K247"/>
    <mergeCell ref="L246:L247"/>
    <mergeCell ref="M223:M224"/>
    <mergeCell ref="N223:N224"/>
    <mergeCell ref="O223:O224"/>
    <mergeCell ref="P223:P224"/>
    <mergeCell ref="Q223:Q224"/>
    <mergeCell ref="A223:A224"/>
    <mergeCell ref="B223:I223"/>
    <mergeCell ref="J223:J224"/>
    <mergeCell ref="K223:K224"/>
    <mergeCell ref="L223:L224"/>
    <mergeCell ref="M200:M201"/>
    <mergeCell ref="N200:N201"/>
    <mergeCell ref="O200:O201"/>
    <mergeCell ref="P200:P201"/>
    <mergeCell ref="Q200:Q201"/>
    <mergeCell ref="A200:A201"/>
    <mergeCell ref="B200:I200"/>
    <mergeCell ref="J200:J201"/>
    <mergeCell ref="K200:K201"/>
    <mergeCell ref="L200:L201"/>
    <mergeCell ref="M154:M155"/>
    <mergeCell ref="N154:N155"/>
    <mergeCell ref="O154:O155"/>
    <mergeCell ref="P154:P155"/>
    <mergeCell ref="Q154:Q155"/>
    <mergeCell ref="A154:A155"/>
    <mergeCell ref="B154:I154"/>
    <mergeCell ref="J154:J155"/>
    <mergeCell ref="K154:K155"/>
    <mergeCell ref="L154:L155"/>
    <mergeCell ref="M131:M132"/>
    <mergeCell ref="N131:N132"/>
    <mergeCell ref="O131:O132"/>
    <mergeCell ref="P131:P132"/>
    <mergeCell ref="Q131:Q132"/>
    <mergeCell ref="A131:A132"/>
    <mergeCell ref="B131:I131"/>
    <mergeCell ref="J131:J132"/>
    <mergeCell ref="K131:K132"/>
    <mergeCell ref="L131:L132"/>
    <mergeCell ref="L108:L109"/>
    <mergeCell ref="M108:M109"/>
    <mergeCell ref="N108:N109"/>
    <mergeCell ref="O108:O109"/>
    <mergeCell ref="P108:P109"/>
    <mergeCell ref="Q108:Q109"/>
    <mergeCell ref="A108:A109"/>
    <mergeCell ref="B108:I108"/>
    <mergeCell ref="J108:J109"/>
    <mergeCell ref="K108:K109"/>
    <mergeCell ref="L85:L86"/>
    <mergeCell ref="M85:M86"/>
    <mergeCell ref="N85:N86"/>
    <mergeCell ref="O85:O86"/>
    <mergeCell ref="P85:P86"/>
    <mergeCell ref="Q85:Q86"/>
    <mergeCell ref="A85:A86"/>
    <mergeCell ref="B85:I85"/>
    <mergeCell ref="J85:J86"/>
    <mergeCell ref="K85:K86"/>
    <mergeCell ref="M361:M362"/>
    <mergeCell ref="N361:N362"/>
    <mergeCell ref="O361:O362"/>
    <mergeCell ref="P361:P362"/>
    <mergeCell ref="Q361:Q362"/>
    <mergeCell ref="A361:A362"/>
    <mergeCell ref="B361:I361"/>
    <mergeCell ref="J361:J362"/>
    <mergeCell ref="K361:K362"/>
    <mergeCell ref="L361:L362"/>
    <mergeCell ref="M62:M63"/>
    <mergeCell ref="N62:N63"/>
    <mergeCell ref="O62:O63"/>
    <mergeCell ref="P62:P63"/>
    <mergeCell ref="Q62:Q63"/>
    <mergeCell ref="A62:A63"/>
    <mergeCell ref="B62:I62"/>
    <mergeCell ref="J62:J63"/>
    <mergeCell ref="K62:K63"/>
    <mergeCell ref="L62:L63"/>
    <mergeCell ref="M39:M40"/>
    <mergeCell ref="N39:N40"/>
    <mergeCell ref="O39:O40"/>
    <mergeCell ref="P39:P40"/>
    <mergeCell ref="Q39:Q40"/>
    <mergeCell ref="A39:A40"/>
    <mergeCell ref="B39:I39"/>
    <mergeCell ref="J39:J40"/>
    <mergeCell ref="K39:K40"/>
    <mergeCell ref="L39:L40"/>
    <mergeCell ref="N16:N17"/>
    <mergeCell ref="O16:O17"/>
    <mergeCell ref="P16:P17"/>
    <mergeCell ref="Q16:Q17"/>
    <mergeCell ref="A16:A17"/>
    <mergeCell ref="B16:I16"/>
    <mergeCell ref="J16:J17"/>
    <mergeCell ref="K16:K17"/>
    <mergeCell ref="L16:L17"/>
    <mergeCell ref="M16:M17"/>
    <mergeCell ref="M338:M339"/>
    <mergeCell ref="N338:N339"/>
    <mergeCell ref="O338:O339"/>
    <mergeCell ref="P338:P339"/>
    <mergeCell ref="Q338:Q339"/>
    <mergeCell ref="A338:A339"/>
    <mergeCell ref="B338:I338"/>
    <mergeCell ref="J338:J339"/>
    <mergeCell ref="K338:K339"/>
    <mergeCell ref="L338:L339"/>
    <mergeCell ref="M315:M316"/>
    <mergeCell ref="N315:N316"/>
    <mergeCell ref="O315:O316"/>
    <mergeCell ref="P315:P316"/>
    <mergeCell ref="Q315:Q316"/>
    <mergeCell ref="A315:A316"/>
    <mergeCell ref="B315:I315"/>
    <mergeCell ref="J315:J316"/>
    <mergeCell ref="K315:K316"/>
    <mergeCell ref="L315:L316"/>
    <mergeCell ref="M292:M293"/>
    <mergeCell ref="N292:N293"/>
    <mergeCell ref="O292:O293"/>
    <mergeCell ref="P292:P293"/>
    <mergeCell ref="Q292:Q293"/>
    <mergeCell ref="A292:A293"/>
    <mergeCell ref="B292:I292"/>
    <mergeCell ref="J292:J293"/>
    <mergeCell ref="K292:K293"/>
    <mergeCell ref="L292:L293"/>
    <mergeCell ref="M269:M270"/>
    <mergeCell ref="N269:N270"/>
    <mergeCell ref="O269:O270"/>
    <mergeCell ref="P269:P270"/>
    <mergeCell ref="Q269:Q270"/>
    <mergeCell ref="A269:A270"/>
    <mergeCell ref="B269:I269"/>
    <mergeCell ref="J269:J270"/>
    <mergeCell ref="K269:K270"/>
    <mergeCell ref="L269:L270"/>
    <mergeCell ref="M177:M178"/>
    <mergeCell ref="N177:N178"/>
    <mergeCell ref="O177:O178"/>
    <mergeCell ref="P177:P178"/>
    <mergeCell ref="Q177:Q178"/>
    <mergeCell ref="A177:A178"/>
    <mergeCell ref="B177:I177"/>
    <mergeCell ref="J177:J178"/>
    <mergeCell ref="K177:K178"/>
    <mergeCell ref="L177:L178"/>
    <mergeCell ref="P384:P385"/>
    <mergeCell ref="Q384:Q385"/>
    <mergeCell ref="A384:A385"/>
    <mergeCell ref="B384:I384"/>
    <mergeCell ref="J384:J385"/>
    <mergeCell ref="K384:K385"/>
    <mergeCell ref="L384:L385"/>
    <mergeCell ref="M384:M385"/>
    <mergeCell ref="N384:N385"/>
    <mergeCell ref="O384:O385"/>
    <mergeCell ref="B15:I15"/>
    <mergeCell ref="B38:I38"/>
    <mergeCell ref="B61:I61"/>
    <mergeCell ref="B84:I84"/>
    <mergeCell ref="B107:I107"/>
    <mergeCell ref="B130:I130"/>
    <mergeCell ref="B153:I153"/>
    <mergeCell ref="B176:I176"/>
    <mergeCell ref="B199:I199"/>
    <mergeCell ref="B196:I196"/>
    <mergeCell ref="B173:I173"/>
    <mergeCell ref="B150:I150"/>
    <mergeCell ref="B127:I127"/>
    <mergeCell ref="B104:I104"/>
    <mergeCell ref="B81:I81"/>
    <mergeCell ref="B58:I58"/>
    <mergeCell ref="B35:I35"/>
    <mergeCell ref="B403:I403"/>
    <mergeCell ref="B380:I380"/>
    <mergeCell ref="B357:I357"/>
    <mergeCell ref="B334:I334"/>
    <mergeCell ref="B311:I311"/>
    <mergeCell ref="B288:I288"/>
    <mergeCell ref="B265:I265"/>
    <mergeCell ref="B242:I242"/>
    <mergeCell ref="B219:I219"/>
    <mergeCell ref="B383:I383"/>
    <mergeCell ref="B268:I268"/>
    <mergeCell ref="B291:I291"/>
    <mergeCell ref="B314:I314"/>
    <mergeCell ref="B337:I337"/>
    <mergeCell ref="B360:I360"/>
    <mergeCell ref="B222:I222"/>
    <mergeCell ref="B245:I245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9CC00"/>
  </sheetPr>
  <dimension ref="A1:V950"/>
  <sheetViews>
    <sheetView topLeftCell="A202" zoomScaleNormal="100" workbookViewId="0">
      <selection activeCell="O222" sqref="O222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style="260" customWidth="1"/>
    <col min="11" max="17" width="12.85546875" customWidth="1"/>
    <col min="18" max="26" width="10" customWidth="1"/>
  </cols>
  <sheetData>
    <row r="1" spans="1:18" s="297" customFormat="1" ht="15" customHeight="1" x14ac:dyDescent="0.2">
      <c r="K1" s="213"/>
      <c r="L1" s="260"/>
    </row>
    <row r="2" spans="1:18" s="297" customFormat="1" ht="15" customHeight="1" x14ac:dyDescent="0.2">
      <c r="K2" s="213"/>
      <c r="L2" s="260"/>
    </row>
    <row r="3" spans="1:18" s="297" customFormat="1" ht="15" customHeight="1" x14ac:dyDescent="0.2">
      <c r="K3" s="213"/>
      <c r="L3" s="260"/>
    </row>
    <row r="4" spans="1:18" s="297" customFormat="1" ht="15" customHeight="1" x14ac:dyDescent="0.2">
      <c r="K4" s="213"/>
      <c r="L4" s="260"/>
    </row>
    <row r="5" spans="1:18" s="297" customFormat="1" ht="15" customHeight="1" x14ac:dyDescent="0.2">
      <c r="K5" s="213"/>
      <c r="L5" s="260"/>
    </row>
    <row r="6" spans="1:18" s="297" customFormat="1" ht="15" customHeight="1" x14ac:dyDescent="0.2">
      <c r="K6" s="213"/>
      <c r="L6" s="260"/>
    </row>
    <row r="7" spans="1:18" s="297" customFormat="1" ht="15" customHeight="1" x14ac:dyDescent="0.2">
      <c r="K7" s="213"/>
      <c r="L7" s="260"/>
    </row>
    <row r="8" spans="1:18" s="297" customFormat="1" ht="15" customHeight="1" x14ac:dyDescent="0.2">
      <c r="K8" s="213"/>
      <c r="L8" s="260"/>
    </row>
    <row r="9" spans="1:18" s="297" customFormat="1" ht="15" customHeight="1" x14ac:dyDescent="0.2">
      <c r="K9" s="213"/>
      <c r="L9" s="260"/>
    </row>
    <row r="10" spans="1:18" s="297" customFormat="1" ht="15" customHeight="1" x14ac:dyDescent="0.2">
      <c r="K10" s="213"/>
      <c r="L10" s="260"/>
    </row>
    <row r="11" spans="1:18" s="297" customFormat="1" ht="15" customHeight="1" x14ac:dyDescent="0.2">
      <c r="K11" s="213"/>
      <c r="L11" s="260"/>
    </row>
    <row r="12" spans="1:18" s="297" customFormat="1" ht="15" customHeight="1" x14ac:dyDescent="0.2">
      <c r="K12" s="213"/>
      <c r="L12" s="260"/>
    </row>
    <row r="13" spans="1:18" s="297" customFormat="1" ht="15" customHeight="1" x14ac:dyDescent="0.2">
      <c r="K13" s="213"/>
      <c r="L13" s="260"/>
    </row>
    <row r="14" spans="1:18" ht="12.75" customHeight="1" x14ac:dyDescent="0.2"/>
    <row r="15" spans="1:18" s="200" customFormat="1" ht="26.25" customHeight="1" x14ac:dyDescent="0.4">
      <c r="A15" s="224"/>
      <c r="B15" s="318" t="s">
        <v>96</v>
      </c>
      <c r="C15" s="318"/>
      <c r="D15" s="318"/>
      <c r="E15" s="318"/>
      <c r="F15" s="318"/>
      <c r="G15" s="318"/>
      <c r="H15" s="318"/>
      <c r="I15" s="318"/>
      <c r="J15" s="201" t="s">
        <v>92</v>
      </c>
      <c r="K15" s="25"/>
      <c r="L15" s="5"/>
      <c r="M15" s="5"/>
      <c r="N15" s="25"/>
      <c r="O15" s="5"/>
      <c r="P15" s="25"/>
      <c r="Q15" s="25"/>
      <c r="R15" s="25"/>
    </row>
    <row r="16" spans="1:18" ht="20.25" customHeight="1" x14ac:dyDescent="0.2">
      <c r="A16" s="330" t="s">
        <v>9</v>
      </c>
      <c r="B16" s="311" t="s">
        <v>97</v>
      </c>
      <c r="C16" s="312"/>
      <c r="D16" s="312"/>
      <c r="E16" s="312"/>
      <c r="F16" s="312"/>
      <c r="G16" s="312"/>
      <c r="H16" s="312"/>
      <c r="I16" s="313"/>
      <c r="J16" s="314" t="s">
        <v>10</v>
      </c>
      <c r="K16" s="307" t="s">
        <v>2</v>
      </c>
      <c r="L16" s="307" t="s">
        <v>3</v>
      </c>
      <c r="M16" s="316" t="s">
        <v>4</v>
      </c>
      <c r="N16" s="307" t="s">
        <v>5</v>
      </c>
      <c r="O16" s="317" t="s">
        <v>6</v>
      </c>
      <c r="P16" s="317" t="s">
        <v>7</v>
      </c>
      <c r="Q16" s="307" t="s">
        <v>8</v>
      </c>
    </row>
    <row r="17" spans="1:18" ht="15.75" customHeight="1" x14ac:dyDescent="0.25">
      <c r="A17" s="308"/>
      <c r="B17" s="79" t="s">
        <v>98</v>
      </c>
      <c r="C17" s="79" t="s">
        <v>99</v>
      </c>
      <c r="D17" s="79" t="s">
        <v>100</v>
      </c>
      <c r="E17" s="79" t="s">
        <v>101</v>
      </c>
      <c r="F17" s="79" t="s">
        <v>102</v>
      </c>
      <c r="G17" s="79" t="s">
        <v>103</v>
      </c>
      <c r="H17" s="79" t="s">
        <v>104</v>
      </c>
      <c r="I17" s="79" t="s">
        <v>105</v>
      </c>
      <c r="J17" s="315"/>
      <c r="K17" s="308"/>
      <c r="L17" s="308"/>
      <c r="M17" s="308"/>
      <c r="N17" s="308"/>
      <c r="O17" s="308"/>
      <c r="P17" s="308"/>
      <c r="Q17" s="308"/>
    </row>
    <row r="18" spans="1:18" ht="15.75" customHeight="1" x14ac:dyDescent="0.25">
      <c r="A18" s="79">
        <v>1601</v>
      </c>
      <c r="B18" s="80">
        <v>45</v>
      </c>
      <c r="C18" s="80"/>
      <c r="D18" s="80"/>
      <c r="E18" s="80"/>
      <c r="F18" s="80"/>
      <c r="G18" s="80"/>
      <c r="H18" s="80"/>
      <c r="I18" s="80"/>
      <c r="J18" s="116"/>
      <c r="K18" s="232"/>
      <c r="L18" s="233"/>
      <c r="M18" s="234"/>
      <c r="N18" s="242"/>
      <c r="O18" s="283">
        <f>B18</f>
        <v>45</v>
      </c>
      <c r="P18" s="243"/>
      <c r="Q18" s="242"/>
    </row>
    <row r="19" spans="1:18" ht="15.75" customHeight="1" x14ac:dyDescent="0.25">
      <c r="A19" s="79">
        <v>1602</v>
      </c>
      <c r="B19" s="80"/>
      <c r="C19" s="80">
        <v>28</v>
      </c>
      <c r="D19" s="80"/>
      <c r="E19" s="80"/>
      <c r="F19" s="80"/>
      <c r="G19" s="80"/>
      <c r="H19" s="80"/>
      <c r="I19" s="80"/>
      <c r="J19" s="116"/>
      <c r="K19" s="235"/>
      <c r="L19" s="134"/>
      <c r="M19" s="236"/>
      <c r="N19" s="90">
        <f>IF(C19=0,"",C19/B18)</f>
        <v>0.62222222222222223</v>
      </c>
      <c r="O19" s="284">
        <v>40</v>
      </c>
      <c r="P19" s="241">
        <f t="shared" ref="P19:P25" si="0">IF(O19=0,"",O19/O18)</f>
        <v>0.88888888888888884</v>
      </c>
      <c r="Q19" s="241">
        <f t="shared" ref="Q19:Q25" si="1">IF(O19=0,"",100%-P19)</f>
        <v>0.11111111111111116</v>
      </c>
    </row>
    <row r="20" spans="1:18" ht="15.75" customHeight="1" x14ac:dyDescent="0.25">
      <c r="A20" s="79">
        <v>1701</v>
      </c>
      <c r="B20" s="80"/>
      <c r="C20" s="80"/>
      <c r="D20" s="80">
        <v>20</v>
      </c>
      <c r="E20" s="80"/>
      <c r="F20" s="80"/>
      <c r="G20" s="80"/>
      <c r="H20" s="80"/>
      <c r="I20" s="80"/>
      <c r="J20" s="116"/>
      <c r="K20" s="235"/>
      <c r="L20" s="134"/>
      <c r="M20" s="236"/>
      <c r="N20" s="90">
        <f>IF(D20=0,"",D20/C19)</f>
        <v>0.7142857142857143</v>
      </c>
      <c r="O20" s="284">
        <v>28</v>
      </c>
      <c r="P20" s="241">
        <f t="shared" si="0"/>
        <v>0.7</v>
      </c>
      <c r="Q20" s="241">
        <f t="shared" si="1"/>
        <v>0.30000000000000004</v>
      </c>
      <c r="R20" s="93">
        <f>O20/O18</f>
        <v>0.62222222222222223</v>
      </c>
    </row>
    <row r="21" spans="1:18" ht="15.75" customHeight="1" x14ac:dyDescent="0.25">
      <c r="A21" s="79">
        <v>1702</v>
      </c>
      <c r="B21" s="80"/>
      <c r="C21" s="80"/>
      <c r="D21" s="80"/>
      <c r="E21" s="80">
        <v>20</v>
      </c>
      <c r="F21" s="80"/>
      <c r="G21" s="80"/>
      <c r="H21" s="80"/>
      <c r="I21" s="80"/>
      <c r="J21" s="116"/>
      <c r="K21" s="235"/>
      <c r="L21" s="134"/>
      <c r="M21" s="236"/>
      <c r="N21" s="90">
        <f>IF(E21=0,"",E21/D20)</f>
        <v>1</v>
      </c>
      <c r="O21" s="284">
        <v>23</v>
      </c>
      <c r="P21" s="241">
        <f t="shared" si="0"/>
        <v>0.8214285714285714</v>
      </c>
      <c r="Q21" s="241">
        <f t="shared" si="1"/>
        <v>0.1785714285714286</v>
      </c>
    </row>
    <row r="22" spans="1:18" ht="15.75" customHeight="1" x14ac:dyDescent="0.25">
      <c r="A22" s="79">
        <v>1801</v>
      </c>
      <c r="B22" s="80"/>
      <c r="C22" s="80"/>
      <c r="D22" s="80"/>
      <c r="E22" s="80"/>
      <c r="F22" s="80">
        <v>20</v>
      </c>
      <c r="G22" s="80"/>
      <c r="H22" s="80"/>
      <c r="I22" s="80"/>
      <c r="J22" s="116"/>
      <c r="K22" s="235"/>
      <c r="L22" s="134"/>
      <c r="M22" s="236"/>
      <c r="N22" s="90">
        <f>IF(F22=0,"",F22/E21)</f>
        <v>1</v>
      </c>
      <c r="O22" s="284">
        <v>22</v>
      </c>
      <c r="P22" s="241">
        <f t="shared" si="0"/>
        <v>0.95652173913043481</v>
      </c>
      <c r="Q22" s="241">
        <f t="shared" si="1"/>
        <v>4.3478260869565188E-2</v>
      </c>
    </row>
    <row r="23" spans="1:18" ht="15.75" customHeight="1" x14ac:dyDescent="0.25">
      <c r="A23" s="79">
        <v>1802</v>
      </c>
      <c r="B23" s="80"/>
      <c r="C23" s="80"/>
      <c r="D23" s="80"/>
      <c r="E23" s="80"/>
      <c r="F23" s="80"/>
      <c r="G23" s="80">
        <v>20</v>
      </c>
      <c r="H23" s="80"/>
      <c r="I23" s="80"/>
      <c r="J23" s="116"/>
      <c r="K23" s="235"/>
      <c r="L23" s="134"/>
      <c r="M23" s="236"/>
      <c r="N23" s="90">
        <f>IF(G23=0,"",G23/F22)</f>
        <v>1</v>
      </c>
      <c r="O23" s="284">
        <v>21</v>
      </c>
      <c r="P23" s="241">
        <f t="shared" si="0"/>
        <v>0.95454545454545459</v>
      </c>
      <c r="Q23" s="241">
        <f t="shared" si="1"/>
        <v>4.5454545454545414E-2</v>
      </c>
    </row>
    <row r="24" spans="1:18" ht="15.75" customHeight="1" x14ac:dyDescent="0.25">
      <c r="A24" s="79">
        <v>1901</v>
      </c>
      <c r="B24" s="80"/>
      <c r="C24" s="80"/>
      <c r="D24" s="80"/>
      <c r="E24" s="80"/>
      <c r="F24" s="80"/>
      <c r="G24" s="80"/>
      <c r="H24" s="80">
        <v>16</v>
      </c>
      <c r="I24" s="80"/>
      <c r="J24" s="116"/>
      <c r="K24" s="235"/>
      <c r="L24" s="134"/>
      <c r="M24" s="236"/>
      <c r="N24" s="90">
        <f>IF(H24=0,"",H24/G23)</f>
        <v>0.8</v>
      </c>
      <c r="O24" s="284">
        <v>20</v>
      </c>
      <c r="P24" s="241">
        <f t="shared" si="0"/>
        <v>0.95238095238095233</v>
      </c>
      <c r="Q24" s="241">
        <f t="shared" si="1"/>
        <v>4.7619047619047672E-2</v>
      </c>
    </row>
    <row r="25" spans="1:18" ht="15.75" customHeight="1" x14ac:dyDescent="0.25">
      <c r="A25" s="79">
        <v>1902</v>
      </c>
      <c r="B25" s="80"/>
      <c r="C25" s="80"/>
      <c r="D25" s="80"/>
      <c r="E25" s="80"/>
      <c r="F25" s="80"/>
      <c r="G25" s="80"/>
      <c r="H25" s="80"/>
      <c r="I25" s="80">
        <v>12</v>
      </c>
      <c r="J25" s="116"/>
      <c r="K25" s="235"/>
      <c r="L25" s="134"/>
      <c r="M25" s="236"/>
      <c r="N25" s="90">
        <f>IF(I25=0,"",I25/H24)</f>
        <v>0.75</v>
      </c>
      <c r="O25" s="284">
        <v>16</v>
      </c>
      <c r="P25" s="241">
        <f t="shared" si="0"/>
        <v>0.8</v>
      </c>
      <c r="Q25" s="241">
        <f t="shared" si="1"/>
        <v>0.19999999999999996</v>
      </c>
    </row>
    <row r="26" spans="1:18" ht="15.75" customHeight="1" x14ac:dyDescent="0.25">
      <c r="A26" s="79">
        <v>2001</v>
      </c>
      <c r="B26" s="80"/>
      <c r="C26" s="80"/>
      <c r="D26" s="80"/>
      <c r="E26" s="80"/>
      <c r="F26" s="80"/>
      <c r="G26" s="80"/>
      <c r="H26" s="80"/>
      <c r="I26" s="80">
        <v>2</v>
      </c>
      <c r="J26" s="116"/>
      <c r="K26" s="235"/>
      <c r="L26" s="134"/>
      <c r="M26" s="134"/>
      <c r="N26" s="246"/>
      <c r="O26" s="284">
        <v>2</v>
      </c>
      <c r="P26" s="247"/>
      <c r="Q26" s="246"/>
    </row>
    <row r="27" spans="1:18" ht="15.75" customHeight="1" x14ac:dyDescent="0.25">
      <c r="A27" s="79">
        <v>2002</v>
      </c>
      <c r="B27" s="80"/>
      <c r="C27" s="80"/>
      <c r="D27" s="80"/>
      <c r="E27" s="80"/>
      <c r="F27" s="80"/>
      <c r="G27" s="80"/>
      <c r="H27" s="80"/>
      <c r="I27" s="80">
        <v>2</v>
      </c>
      <c r="J27" s="116">
        <v>2</v>
      </c>
      <c r="K27" s="235"/>
      <c r="L27" s="134"/>
      <c r="M27" s="134"/>
      <c r="N27" s="246"/>
      <c r="O27" s="284">
        <v>2</v>
      </c>
      <c r="P27" s="247"/>
      <c r="Q27" s="246"/>
    </row>
    <row r="28" spans="1:18" ht="15.75" customHeight="1" x14ac:dyDescent="0.25">
      <c r="A28" s="79">
        <v>2101</v>
      </c>
      <c r="B28" s="80"/>
      <c r="C28" s="80"/>
      <c r="D28" s="80"/>
      <c r="E28" s="80"/>
      <c r="F28" s="80"/>
      <c r="G28" s="80"/>
      <c r="H28" s="80"/>
      <c r="I28" s="80"/>
      <c r="J28" s="116"/>
      <c r="K28" s="235"/>
      <c r="L28" s="134"/>
      <c r="M28" s="134"/>
      <c r="N28" s="246"/>
      <c r="O28" s="285"/>
      <c r="P28" s="247"/>
      <c r="Q28" s="246"/>
    </row>
    <row r="29" spans="1:18" ht="15.75" customHeight="1" x14ac:dyDescent="0.25">
      <c r="A29" s="79">
        <v>2102</v>
      </c>
      <c r="B29" s="80"/>
      <c r="C29" s="80"/>
      <c r="D29" s="80"/>
      <c r="E29" s="80"/>
      <c r="F29" s="80"/>
      <c r="G29" s="80"/>
      <c r="H29" s="80"/>
      <c r="I29" s="80"/>
      <c r="J29" s="116"/>
      <c r="K29" s="235"/>
      <c r="L29" s="134"/>
      <c r="M29" s="237"/>
      <c r="N29" s="246"/>
      <c r="O29" s="285"/>
      <c r="P29" s="247"/>
      <c r="Q29" s="246"/>
    </row>
    <row r="30" spans="1:18" ht="15.75" customHeight="1" x14ac:dyDescent="0.25">
      <c r="A30" s="79">
        <v>2201</v>
      </c>
      <c r="B30" s="80"/>
      <c r="C30" s="80"/>
      <c r="D30" s="80"/>
      <c r="E30" s="80"/>
      <c r="F30" s="80"/>
      <c r="G30" s="80"/>
      <c r="H30" s="80"/>
      <c r="I30" s="80"/>
      <c r="J30" s="116"/>
      <c r="K30" s="235"/>
      <c r="L30" s="134"/>
      <c r="M30" s="237"/>
      <c r="N30" s="246"/>
      <c r="O30" s="285"/>
      <c r="P30" s="247"/>
      <c r="Q30" s="246"/>
    </row>
    <row r="31" spans="1:18" ht="15.75" customHeight="1" x14ac:dyDescent="0.25">
      <c r="A31" s="79">
        <v>2202</v>
      </c>
      <c r="B31" s="80"/>
      <c r="C31" s="80"/>
      <c r="D31" s="80"/>
      <c r="E31" s="80"/>
      <c r="F31" s="80"/>
      <c r="G31" s="80"/>
      <c r="H31" s="80"/>
      <c r="I31" s="80"/>
      <c r="J31" s="116"/>
      <c r="K31" s="235"/>
      <c r="L31" s="134"/>
      <c r="M31" s="237"/>
      <c r="N31" s="134"/>
      <c r="O31" s="237"/>
      <c r="P31" s="256"/>
      <c r="Q31" s="246"/>
    </row>
    <row r="32" spans="1:18" ht="15.75" customHeight="1" x14ac:dyDescent="0.25">
      <c r="A32" s="79">
        <v>2301</v>
      </c>
      <c r="B32" s="80"/>
      <c r="C32" s="80"/>
      <c r="D32" s="80"/>
      <c r="E32" s="80"/>
      <c r="F32" s="80"/>
      <c r="G32" s="80"/>
      <c r="H32" s="80"/>
      <c r="I32" s="80"/>
      <c r="J32" s="116"/>
      <c r="K32" s="235"/>
      <c r="L32" s="134"/>
      <c r="M32" s="237"/>
      <c r="N32" s="228" t="s">
        <v>80</v>
      </c>
      <c r="O32" s="102">
        <v>18</v>
      </c>
      <c r="P32" s="179">
        <f>IF(SUM(J24:J31)=0,"",SUM(J24:J31))</f>
        <v>2</v>
      </c>
      <c r="Q32" s="230" t="s">
        <v>10</v>
      </c>
    </row>
    <row r="33" spans="1:18" ht="15.75" customHeight="1" x14ac:dyDescent="0.25">
      <c r="A33" s="79">
        <v>2302</v>
      </c>
      <c r="B33" s="80"/>
      <c r="C33" s="80"/>
      <c r="D33" s="80"/>
      <c r="E33" s="80"/>
      <c r="F33" s="80"/>
      <c r="G33" s="80"/>
      <c r="H33" s="80"/>
      <c r="I33" s="80"/>
      <c r="J33" s="116"/>
      <c r="K33" s="235"/>
      <c r="L33" s="134"/>
      <c r="M33" s="237"/>
      <c r="N33" s="229" t="s">
        <v>81</v>
      </c>
      <c r="O33" s="104">
        <f>IF(O32/B18=0,"",O32/B18)</f>
        <v>0.4</v>
      </c>
      <c r="P33" s="183">
        <f>IF(O32/P32=0,"",O32/P32)</f>
        <v>9</v>
      </c>
      <c r="Q33" s="231" t="s">
        <v>82</v>
      </c>
    </row>
    <row r="34" spans="1:18" ht="15.75" customHeight="1" x14ac:dyDescent="0.25">
      <c r="A34" s="79">
        <v>2401</v>
      </c>
      <c r="B34" s="226"/>
      <c r="C34" s="226"/>
      <c r="D34" s="226"/>
      <c r="E34" s="226"/>
      <c r="F34" s="226"/>
      <c r="G34" s="226"/>
      <c r="H34" s="226"/>
      <c r="I34" s="226"/>
      <c r="J34" s="116"/>
      <c r="K34" s="238"/>
      <c r="L34" s="239"/>
      <c r="M34" s="240"/>
      <c r="N34" s="109"/>
      <c r="O34" s="110"/>
      <c r="P34" s="110"/>
      <c r="Q34" s="111"/>
    </row>
    <row r="35" spans="1:18" ht="18" customHeight="1" x14ac:dyDescent="0.25">
      <c r="A35" s="33"/>
      <c r="B35" s="327" t="s">
        <v>108</v>
      </c>
      <c r="C35" s="327"/>
      <c r="D35" s="327"/>
      <c r="E35" s="327"/>
      <c r="F35" s="327"/>
      <c r="G35" s="327"/>
      <c r="H35" s="327"/>
      <c r="I35" s="327"/>
      <c r="J35" s="225">
        <f>SUM(J25:J31)</f>
        <v>2</v>
      </c>
      <c r="K35" s="113">
        <f>J25/B18</f>
        <v>0</v>
      </c>
      <c r="L35" s="113">
        <f>IF(J35=0,"",J35/B18)</f>
        <v>4.4444444444444446E-2</v>
      </c>
      <c r="M35" s="113">
        <f>IF(J27=0,"",L35-K35)</f>
        <v>4.4444444444444446E-2</v>
      </c>
      <c r="N35" s="5"/>
      <c r="O35" s="25"/>
      <c r="P35" s="24"/>
      <c r="Q35" s="5"/>
    </row>
    <row r="36" spans="1:18" ht="12.75" customHeight="1" x14ac:dyDescent="0.2"/>
    <row r="37" spans="1:18" ht="12.75" customHeight="1" x14ac:dyDescent="0.2"/>
    <row r="38" spans="1:18" s="200" customFormat="1" ht="26.25" customHeight="1" x14ac:dyDescent="0.4">
      <c r="A38" s="224"/>
      <c r="B38" s="318" t="s">
        <v>96</v>
      </c>
      <c r="C38" s="318"/>
      <c r="D38" s="318"/>
      <c r="E38" s="318"/>
      <c r="F38" s="318"/>
      <c r="G38" s="318"/>
      <c r="H38" s="318"/>
      <c r="I38" s="318"/>
      <c r="J38" s="202" t="s">
        <v>110</v>
      </c>
      <c r="L38" s="25"/>
      <c r="M38" s="5"/>
      <c r="N38" s="5"/>
      <c r="O38" s="25"/>
      <c r="P38" s="5"/>
      <c r="Q38" s="25"/>
      <c r="R38" s="25"/>
    </row>
    <row r="39" spans="1:18" ht="20.25" customHeight="1" x14ac:dyDescent="0.2">
      <c r="A39" s="330" t="s">
        <v>9</v>
      </c>
      <c r="B39" s="311" t="s">
        <v>97</v>
      </c>
      <c r="C39" s="312"/>
      <c r="D39" s="312"/>
      <c r="E39" s="312"/>
      <c r="F39" s="312"/>
      <c r="G39" s="312"/>
      <c r="H39" s="312"/>
      <c r="I39" s="313"/>
      <c r="J39" s="314" t="s">
        <v>10</v>
      </c>
      <c r="K39" s="307" t="s">
        <v>2</v>
      </c>
      <c r="L39" s="307" t="s">
        <v>3</v>
      </c>
      <c r="M39" s="316" t="s">
        <v>4</v>
      </c>
      <c r="N39" s="307" t="s">
        <v>5</v>
      </c>
      <c r="O39" s="317" t="s">
        <v>6</v>
      </c>
      <c r="P39" s="317" t="s">
        <v>7</v>
      </c>
      <c r="Q39" s="307" t="s">
        <v>8</v>
      </c>
    </row>
    <row r="40" spans="1:18" ht="15.75" customHeight="1" x14ac:dyDescent="0.25">
      <c r="A40" s="308"/>
      <c r="B40" s="79" t="s">
        <v>98</v>
      </c>
      <c r="C40" s="79" t="s">
        <v>99</v>
      </c>
      <c r="D40" s="79" t="s">
        <v>100</v>
      </c>
      <c r="E40" s="79" t="s">
        <v>101</v>
      </c>
      <c r="F40" s="79" t="s">
        <v>102</v>
      </c>
      <c r="G40" s="79" t="s">
        <v>103</v>
      </c>
      <c r="H40" s="79" t="s">
        <v>104</v>
      </c>
      <c r="I40" s="79" t="s">
        <v>105</v>
      </c>
      <c r="J40" s="315"/>
      <c r="K40" s="308"/>
      <c r="L40" s="308"/>
      <c r="M40" s="308"/>
      <c r="N40" s="308"/>
      <c r="O40" s="308"/>
      <c r="P40" s="308"/>
      <c r="Q40" s="308"/>
    </row>
    <row r="41" spans="1:18" ht="15.75" customHeight="1" x14ac:dyDescent="0.25">
      <c r="A41" s="79">
        <v>1602</v>
      </c>
      <c r="B41" s="80">
        <v>17</v>
      </c>
      <c r="C41" s="80"/>
      <c r="D41" s="80"/>
      <c r="E41" s="80"/>
      <c r="F41" s="80"/>
      <c r="G41" s="80"/>
      <c r="H41" s="80"/>
      <c r="I41" s="80"/>
      <c r="J41" s="116"/>
      <c r="K41" s="232"/>
      <c r="L41" s="233"/>
      <c r="M41" s="234"/>
      <c r="N41" s="242"/>
      <c r="O41" s="283">
        <f>B41</f>
        <v>17</v>
      </c>
      <c r="P41" s="243"/>
      <c r="Q41" s="242"/>
    </row>
    <row r="42" spans="1:18" ht="15.75" customHeight="1" x14ac:dyDescent="0.25">
      <c r="A42" s="79">
        <v>1701</v>
      </c>
      <c r="B42" s="80"/>
      <c r="C42" s="80">
        <v>11</v>
      </c>
      <c r="D42" s="80"/>
      <c r="E42" s="80"/>
      <c r="F42" s="80"/>
      <c r="G42" s="80"/>
      <c r="H42" s="80"/>
      <c r="I42" s="80"/>
      <c r="J42" s="116"/>
      <c r="K42" s="235"/>
      <c r="L42" s="134"/>
      <c r="M42" s="236"/>
      <c r="N42" s="90">
        <f>IF(C42=0,"",C42/B41)</f>
        <v>0.6470588235294118</v>
      </c>
      <c r="O42" s="284">
        <v>13</v>
      </c>
      <c r="P42" s="241">
        <f t="shared" ref="P42:P48" si="2">IF(O42=0,"",O42/O41)</f>
        <v>0.76470588235294112</v>
      </c>
      <c r="Q42" s="241">
        <f t="shared" ref="Q42:Q48" si="3">IF(O42=0,"",100%-P42)</f>
        <v>0.23529411764705888</v>
      </c>
    </row>
    <row r="43" spans="1:18" ht="15.75" customHeight="1" x14ac:dyDescent="0.25">
      <c r="A43" s="79">
        <v>1702</v>
      </c>
      <c r="B43" s="80"/>
      <c r="C43" s="80"/>
      <c r="D43" s="80">
        <v>8</v>
      </c>
      <c r="E43" s="80"/>
      <c r="F43" s="80"/>
      <c r="G43" s="80"/>
      <c r="H43" s="80"/>
      <c r="I43" s="80"/>
      <c r="J43" s="116"/>
      <c r="K43" s="235"/>
      <c r="L43" s="134"/>
      <c r="M43" s="236"/>
      <c r="N43" s="90">
        <f>IF(D43=0,"",D43/C42)</f>
        <v>0.72727272727272729</v>
      </c>
      <c r="O43" s="284">
        <v>10</v>
      </c>
      <c r="P43" s="241">
        <f t="shared" si="2"/>
        <v>0.76923076923076927</v>
      </c>
      <c r="Q43" s="241">
        <f t="shared" si="3"/>
        <v>0.23076923076923073</v>
      </c>
      <c r="R43" s="93">
        <f>O43/O41</f>
        <v>0.58823529411764708</v>
      </c>
    </row>
    <row r="44" spans="1:18" ht="15.75" customHeight="1" x14ac:dyDescent="0.25">
      <c r="A44" s="79">
        <v>1801</v>
      </c>
      <c r="B44" s="80"/>
      <c r="C44" s="80"/>
      <c r="D44" s="80"/>
      <c r="E44" s="80">
        <v>8</v>
      </c>
      <c r="F44" s="80"/>
      <c r="G44" s="80"/>
      <c r="H44" s="80"/>
      <c r="I44" s="80"/>
      <c r="J44" s="116"/>
      <c r="K44" s="235"/>
      <c r="L44" s="134"/>
      <c r="M44" s="236"/>
      <c r="N44" s="90">
        <f>IF(E44=0,"",E44/D43)</f>
        <v>1</v>
      </c>
      <c r="O44" s="284">
        <v>9</v>
      </c>
      <c r="P44" s="241">
        <f t="shared" si="2"/>
        <v>0.9</v>
      </c>
      <c r="Q44" s="241">
        <f t="shared" si="3"/>
        <v>9.9999999999999978E-2</v>
      </c>
    </row>
    <row r="45" spans="1:18" ht="15.75" customHeight="1" x14ac:dyDescent="0.25">
      <c r="A45" s="79">
        <v>1802</v>
      </c>
      <c r="B45" s="80"/>
      <c r="C45" s="80"/>
      <c r="D45" s="80"/>
      <c r="E45" s="80"/>
      <c r="F45" s="80">
        <v>3</v>
      </c>
      <c r="G45" s="80"/>
      <c r="H45" s="80"/>
      <c r="I45" s="80"/>
      <c r="J45" s="116"/>
      <c r="K45" s="235"/>
      <c r="L45" s="134"/>
      <c r="M45" s="236"/>
      <c r="N45" s="90">
        <f>IF(F45=0,"",F45/E44)</f>
        <v>0.375</v>
      </c>
      <c r="O45" s="284">
        <v>5</v>
      </c>
      <c r="P45" s="241">
        <f t="shared" si="2"/>
        <v>0.55555555555555558</v>
      </c>
      <c r="Q45" s="241">
        <f t="shared" si="3"/>
        <v>0.44444444444444442</v>
      </c>
    </row>
    <row r="46" spans="1:18" ht="15.75" customHeight="1" x14ac:dyDescent="0.25">
      <c r="A46" s="79">
        <v>1901</v>
      </c>
      <c r="B46" s="80"/>
      <c r="C46" s="80"/>
      <c r="D46" s="80"/>
      <c r="E46" s="80"/>
      <c r="F46" s="80"/>
      <c r="G46" s="80">
        <v>3</v>
      </c>
      <c r="H46" s="80"/>
      <c r="I46" s="80"/>
      <c r="J46" s="116"/>
      <c r="K46" s="235"/>
      <c r="L46" s="134"/>
      <c r="M46" s="236"/>
      <c r="N46" s="90">
        <f>IF(G46=0,"",G46/F45)</f>
        <v>1</v>
      </c>
      <c r="O46" s="284">
        <v>4</v>
      </c>
      <c r="P46" s="241">
        <f t="shared" si="2"/>
        <v>0.8</v>
      </c>
      <c r="Q46" s="241">
        <f t="shared" si="3"/>
        <v>0.19999999999999996</v>
      </c>
    </row>
    <row r="47" spans="1:18" ht="15.75" customHeight="1" x14ac:dyDescent="0.25">
      <c r="A47" s="79">
        <v>1902</v>
      </c>
      <c r="B47" s="80"/>
      <c r="C47" s="80"/>
      <c r="D47" s="80"/>
      <c r="E47" s="80"/>
      <c r="F47" s="80"/>
      <c r="G47" s="80"/>
      <c r="H47" s="80">
        <v>2</v>
      </c>
      <c r="I47" s="80"/>
      <c r="J47" s="116"/>
      <c r="K47" s="235"/>
      <c r="L47" s="134"/>
      <c r="M47" s="236"/>
      <c r="N47" s="90">
        <f>IF(H47=0,"",H47/G46)</f>
        <v>0.66666666666666663</v>
      </c>
      <c r="O47" s="284">
        <v>4</v>
      </c>
      <c r="P47" s="241">
        <f t="shared" si="2"/>
        <v>1</v>
      </c>
      <c r="Q47" s="241">
        <f t="shared" si="3"/>
        <v>0</v>
      </c>
    </row>
    <row r="48" spans="1:18" ht="15.75" customHeight="1" x14ac:dyDescent="0.25">
      <c r="A48" s="79">
        <v>2001</v>
      </c>
      <c r="B48" s="80"/>
      <c r="C48" s="80"/>
      <c r="D48" s="80"/>
      <c r="E48" s="80"/>
      <c r="F48" s="80"/>
      <c r="G48" s="80"/>
      <c r="H48" s="80"/>
      <c r="I48" s="80">
        <v>2</v>
      </c>
      <c r="J48" s="116"/>
      <c r="K48" s="235"/>
      <c r="L48" s="134"/>
      <c r="M48" s="236"/>
      <c r="N48" s="90">
        <f>IF(I48=0,"",I48/H47)</f>
        <v>1</v>
      </c>
      <c r="O48" s="284">
        <v>3</v>
      </c>
      <c r="P48" s="241">
        <f t="shared" si="2"/>
        <v>0.75</v>
      </c>
      <c r="Q48" s="241">
        <f t="shared" si="3"/>
        <v>0.25</v>
      </c>
    </row>
    <row r="49" spans="1:17" ht="15.75" customHeight="1" x14ac:dyDescent="0.25">
      <c r="A49" s="79">
        <v>2002</v>
      </c>
      <c r="B49" s="80"/>
      <c r="C49" s="80"/>
      <c r="D49" s="80"/>
      <c r="E49" s="80"/>
      <c r="F49" s="80"/>
      <c r="G49" s="80"/>
      <c r="H49" s="80"/>
      <c r="I49" s="80">
        <v>2</v>
      </c>
      <c r="J49" s="116"/>
      <c r="K49" s="235"/>
      <c r="L49" s="134"/>
      <c r="M49" s="134"/>
      <c r="N49" s="246"/>
      <c r="O49" s="284">
        <v>2</v>
      </c>
      <c r="P49" s="247"/>
      <c r="Q49" s="246"/>
    </row>
    <row r="50" spans="1:17" ht="15.75" customHeight="1" x14ac:dyDescent="0.25">
      <c r="A50" s="79">
        <v>2101</v>
      </c>
      <c r="B50" s="80"/>
      <c r="C50" s="80"/>
      <c r="D50" s="80"/>
      <c r="E50" s="80"/>
      <c r="F50" s="80"/>
      <c r="G50" s="80"/>
      <c r="H50" s="80"/>
      <c r="I50" s="80">
        <v>2</v>
      </c>
      <c r="J50" s="116"/>
      <c r="K50" s="235"/>
      <c r="L50" s="134"/>
      <c r="M50" s="134"/>
      <c r="N50" s="246"/>
      <c r="O50" s="284">
        <v>2</v>
      </c>
      <c r="P50" s="247"/>
      <c r="Q50" s="246"/>
    </row>
    <row r="51" spans="1:17" ht="15.75" customHeight="1" x14ac:dyDescent="0.25">
      <c r="A51" s="79">
        <v>2102</v>
      </c>
      <c r="B51" s="80"/>
      <c r="C51" s="80"/>
      <c r="D51" s="80"/>
      <c r="E51" s="80"/>
      <c r="F51" s="80"/>
      <c r="G51" s="80"/>
      <c r="H51" s="80"/>
      <c r="I51" s="80">
        <v>2</v>
      </c>
      <c r="J51" s="116"/>
      <c r="K51" s="235"/>
      <c r="L51" s="134"/>
      <c r="M51" s="134"/>
      <c r="N51" s="246"/>
      <c r="O51" s="285">
        <v>2</v>
      </c>
      <c r="P51" s="247"/>
      <c r="Q51" s="246"/>
    </row>
    <row r="52" spans="1:17" ht="15.75" customHeight="1" x14ac:dyDescent="0.25">
      <c r="A52" s="79">
        <v>2201</v>
      </c>
      <c r="B52" s="80"/>
      <c r="C52" s="80"/>
      <c r="D52" s="80"/>
      <c r="E52" s="80"/>
      <c r="F52" s="80"/>
      <c r="G52" s="80"/>
      <c r="H52" s="80"/>
      <c r="I52" s="80">
        <v>2</v>
      </c>
      <c r="J52" s="116">
        <v>2</v>
      </c>
      <c r="K52" s="235"/>
      <c r="L52" s="134"/>
      <c r="M52" s="134"/>
      <c r="N52" s="246"/>
      <c r="O52" s="285">
        <v>2</v>
      </c>
      <c r="P52" s="247"/>
      <c r="Q52" s="246"/>
    </row>
    <row r="53" spans="1:17" ht="15.75" customHeight="1" x14ac:dyDescent="0.25">
      <c r="A53" s="79">
        <v>2202</v>
      </c>
      <c r="B53" s="80"/>
      <c r="C53" s="80"/>
      <c r="D53" s="80"/>
      <c r="E53" s="80"/>
      <c r="F53" s="80"/>
      <c r="G53" s="80"/>
      <c r="H53" s="80"/>
      <c r="I53" s="80"/>
      <c r="J53" s="116"/>
      <c r="K53" s="235"/>
      <c r="L53" s="134"/>
      <c r="M53" s="237"/>
      <c r="N53" s="246"/>
      <c r="O53" s="285"/>
      <c r="P53" s="247"/>
      <c r="Q53" s="246"/>
    </row>
    <row r="54" spans="1:17" ht="15.75" customHeight="1" x14ac:dyDescent="0.25">
      <c r="A54" s="79">
        <v>2301</v>
      </c>
      <c r="B54" s="80"/>
      <c r="C54" s="80"/>
      <c r="D54" s="80"/>
      <c r="E54" s="80"/>
      <c r="F54" s="80"/>
      <c r="G54" s="80"/>
      <c r="H54" s="80"/>
      <c r="I54" s="80"/>
      <c r="J54" s="116"/>
      <c r="K54" s="235"/>
      <c r="L54" s="134"/>
      <c r="M54" s="237"/>
      <c r="N54" s="261"/>
      <c r="O54" s="267"/>
      <c r="P54" s="262"/>
      <c r="Q54" s="263"/>
    </row>
    <row r="55" spans="1:17" ht="15.75" customHeight="1" x14ac:dyDescent="0.25">
      <c r="A55" s="79">
        <v>2302</v>
      </c>
      <c r="B55" s="80"/>
      <c r="C55" s="80"/>
      <c r="D55" s="80"/>
      <c r="E55" s="80"/>
      <c r="F55" s="80"/>
      <c r="G55" s="80"/>
      <c r="H55" s="80"/>
      <c r="I55" s="80"/>
      <c r="J55" s="116"/>
      <c r="K55" s="235"/>
      <c r="L55" s="134"/>
      <c r="M55" s="237"/>
      <c r="N55" s="228" t="s">
        <v>80</v>
      </c>
      <c r="O55" s="102">
        <v>2</v>
      </c>
      <c r="P55" s="103">
        <f>IF(SUM(J47:J54)=0,"",SUM(J47:J54))</f>
        <v>2</v>
      </c>
      <c r="Q55" s="230" t="s">
        <v>10</v>
      </c>
    </row>
    <row r="56" spans="1:17" ht="15.75" customHeight="1" x14ac:dyDescent="0.25">
      <c r="A56" s="79">
        <v>2401</v>
      </c>
      <c r="B56" s="80"/>
      <c r="C56" s="80"/>
      <c r="D56" s="80"/>
      <c r="E56" s="80"/>
      <c r="F56" s="80"/>
      <c r="G56" s="80"/>
      <c r="H56" s="80"/>
      <c r="I56" s="80"/>
      <c r="J56" s="116"/>
      <c r="K56" s="235"/>
      <c r="L56" s="134"/>
      <c r="M56" s="237"/>
      <c r="N56" s="229" t="s">
        <v>81</v>
      </c>
      <c r="O56" s="104">
        <f>IF(O55/B41=0,"",O55/B41)</f>
        <v>0.11764705882352941</v>
      </c>
      <c r="P56" s="105">
        <f>IF(O55/P55=0,"",O55/P55)</f>
        <v>1</v>
      </c>
      <c r="Q56" s="231" t="s">
        <v>82</v>
      </c>
    </row>
    <row r="57" spans="1:17" ht="15.75" customHeight="1" x14ac:dyDescent="0.25">
      <c r="A57" s="79">
        <v>2402</v>
      </c>
      <c r="B57" s="80"/>
      <c r="C57" s="80"/>
      <c r="D57" s="80"/>
      <c r="E57" s="80"/>
      <c r="F57" s="80"/>
      <c r="G57" s="80"/>
      <c r="H57" s="80"/>
      <c r="I57" s="80"/>
      <c r="J57" s="116"/>
      <c r="K57" s="238"/>
      <c r="L57" s="239"/>
      <c r="M57" s="240"/>
      <c r="N57" s="109"/>
      <c r="O57" s="110"/>
      <c r="P57" s="110"/>
      <c r="Q57" s="111"/>
    </row>
    <row r="58" spans="1:17" ht="18" customHeight="1" x14ac:dyDescent="0.25">
      <c r="A58" s="33"/>
      <c r="B58" s="327" t="s">
        <v>108</v>
      </c>
      <c r="C58" s="327"/>
      <c r="D58" s="327"/>
      <c r="E58" s="327"/>
      <c r="F58" s="327"/>
      <c r="G58" s="327"/>
      <c r="H58" s="327"/>
      <c r="I58" s="327"/>
      <c r="J58" s="112">
        <f>SUM(J41:J57)</f>
        <v>2</v>
      </c>
      <c r="K58" s="113">
        <f>SIJ48/B41</f>
        <v>0</v>
      </c>
      <c r="L58" s="113">
        <f>IF(J58=0,"",J58/B41)</f>
        <v>0.11764705882352941</v>
      </c>
      <c r="M58" s="113">
        <f>L58-K58</f>
        <v>0.11764705882352941</v>
      </c>
      <c r="N58" s="5"/>
      <c r="O58" s="25"/>
      <c r="P58" s="24"/>
      <c r="Q58" s="5"/>
    </row>
    <row r="59" spans="1:17" ht="12.75" customHeight="1" x14ac:dyDescent="0.2"/>
    <row r="60" spans="1:17" ht="12.75" customHeight="1" x14ac:dyDescent="0.2"/>
    <row r="61" spans="1:17" s="200" customFormat="1" ht="26.25" customHeight="1" x14ac:dyDescent="0.4">
      <c r="A61" s="224"/>
      <c r="B61" s="318" t="s">
        <v>96</v>
      </c>
      <c r="C61" s="318"/>
      <c r="D61" s="318"/>
      <c r="E61" s="318"/>
      <c r="F61" s="318"/>
      <c r="G61" s="318"/>
      <c r="H61" s="318"/>
      <c r="I61" s="318"/>
      <c r="J61" s="202" t="s">
        <v>111</v>
      </c>
      <c r="K61" s="5"/>
      <c r="L61" s="5"/>
      <c r="M61" s="25"/>
      <c r="N61" s="5"/>
      <c r="O61" s="25"/>
      <c r="P61" s="25"/>
      <c r="Q61" s="25"/>
    </row>
    <row r="62" spans="1:17" ht="20.25" customHeight="1" x14ac:dyDescent="0.2">
      <c r="A62" s="330" t="s">
        <v>9</v>
      </c>
      <c r="B62" s="311" t="s">
        <v>97</v>
      </c>
      <c r="C62" s="312"/>
      <c r="D62" s="312"/>
      <c r="E62" s="312"/>
      <c r="F62" s="312"/>
      <c r="G62" s="312"/>
      <c r="H62" s="312"/>
      <c r="I62" s="313"/>
      <c r="J62" s="314" t="s">
        <v>10</v>
      </c>
      <c r="K62" s="307" t="s">
        <v>2</v>
      </c>
      <c r="L62" s="307" t="s">
        <v>3</v>
      </c>
      <c r="M62" s="316" t="s">
        <v>4</v>
      </c>
      <c r="N62" s="307" t="s">
        <v>5</v>
      </c>
      <c r="O62" s="317" t="s">
        <v>6</v>
      </c>
      <c r="P62" s="317" t="s">
        <v>7</v>
      </c>
      <c r="Q62" s="307" t="s">
        <v>8</v>
      </c>
    </row>
    <row r="63" spans="1:17" ht="15.75" customHeight="1" x14ac:dyDescent="0.25">
      <c r="A63" s="308"/>
      <c r="B63" s="79" t="s">
        <v>98</v>
      </c>
      <c r="C63" s="79" t="s">
        <v>99</v>
      </c>
      <c r="D63" s="79" t="s">
        <v>100</v>
      </c>
      <c r="E63" s="79" t="s">
        <v>101</v>
      </c>
      <c r="F63" s="79" t="s">
        <v>102</v>
      </c>
      <c r="G63" s="79" t="s">
        <v>103</v>
      </c>
      <c r="H63" s="79" t="s">
        <v>104</v>
      </c>
      <c r="I63" s="79" t="s">
        <v>105</v>
      </c>
      <c r="J63" s="315"/>
      <c r="K63" s="308"/>
      <c r="L63" s="308"/>
      <c r="M63" s="308"/>
      <c r="N63" s="308"/>
      <c r="O63" s="308"/>
      <c r="P63" s="308"/>
      <c r="Q63" s="308"/>
    </row>
    <row r="64" spans="1:17" ht="15.75" customHeight="1" x14ac:dyDescent="0.25">
      <c r="A64" s="79">
        <v>1701</v>
      </c>
      <c r="B64" s="80">
        <v>21</v>
      </c>
      <c r="C64" s="80"/>
      <c r="D64" s="80"/>
      <c r="E64" s="80"/>
      <c r="F64" s="80"/>
      <c r="G64" s="80"/>
      <c r="H64" s="80"/>
      <c r="I64" s="80"/>
      <c r="J64" s="116"/>
      <c r="K64" s="232"/>
      <c r="L64" s="233"/>
      <c r="M64" s="234"/>
      <c r="N64" s="242"/>
      <c r="O64" s="283">
        <f>B64</f>
        <v>21</v>
      </c>
      <c r="P64" s="243"/>
      <c r="Q64" s="242"/>
    </row>
    <row r="65" spans="1:18" ht="15.75" customHeight="1" x14ac:dyDescent="0.25">
      <c r="A65" s="79">
        <v>1702</v>
      </c>
      <c r="B65" s="80"/>
      <c r="C65" s="80">
        <v>13</v>
      </c>
      <c r="D65" s="80"/>
      <c r="E65" s="80"/>
      <c r="F65" s="80"/>
      <c r="G65" s="80"/>
      <c r="H65" s="80"/>
      <c r="I65" s="80"/>
      <c r="J65" s="116"/>
      <c r="K65" s="235"/>
      <c r="L65" s="134"/>
      <c r="M65" s="236"/>
      <c r="N65" s="90">
        <f>IF(C65=0,"",C65/B64)</f>
        <v>0.61904761904761907</v>
      </c>
      <c r="O65" s="284">
        <v>19</v>
      </c>
      <c r="P65" s="241">
        <f t="shared" ref="P65:P71" si="4">IF(O65=0,"",O65/O64)</f>
        <v>0.90476190476190477</v>
      </c>
      <c r="Q65" s="241">
        <f t="shared" ref="Q65:Q71" si="5">IF(O65=0,"",100%-P65)</f>
        <v>9.5238095238095233E-2</v>
      </c>
    </row>
    <row r="66" spans="1:18" ht="15.75" customHeight="1" x14ac:dyDescent="0.25">
      <c r="A66" s="79">
        <v>1801</v>
      </c>
      <c r="B66" s="80"/>
      <c r="C66" s="80"/>
      <c r="D66" s="80">
        <v>13</v>
      </c>
      <c r="E66" s="80"/>
      <c r="F66" s="80"/>
      <c r="G66" s="80"/>
      <c r="H66" s="80"/>
      <c r="I66" s="80"/>
      <c r="J66" s="116"/>
      <c r="K66" s="235"/>
      <c r="L66" s="134"/>
      <c r="M66" s="236"/>
      <c r="N66" s="90">
        <f>IF(D66=0,"",D66/C65)</f>
        <v>1</v>
      </c>
      <c r="O66" s="284">
        <v>14</v>
      </c>
      <c r="P66" s="241">
        <f t="shared" si="4"/>
        <v>0.73684210526315785</v>
      </c>
      <c r="Q66" s="241">
        <f t="shared" si="5"/>
        <v>0.26315789473684215</v>
      </c>
      <c r="R66" s="93">
        <f>O66/O64</f>
        <v>0.66666666666666663</v>
      </c>
    </row>
    <row r="67" spans="1:18" ht="15.75" customHeight="1" x14ac:dyDescent="0.25">
      <c r="A67" s="79">
        <v>1802</v>
      </c>
      <c r="B67" s="80"/>
      <c r="C67" s="80"/>
      <c r="D67" s="80"/>
      <c r="E67" s="80">
        <v>11</v>
      </c>
      <c r="F67" s="80"/>
      <c r="G67" s="80"/>
      <c r="H67" s="80"/>
      <c r="I67" s="80"/>
      <c r="J67" s="116"/>
      <c r="K67" s="235"/>
      <c r="L67" s="134"/>
      <c r="M67" s="236"/>
      <c r="N67" s="90">
        <f>IF(E67=0,"",E67/D66)</f>
        <v>0.84615384615384615</v>
      </c>
      <c r="O67" s="284">
        <v>12</v>
      </c>
      <c r="P67" s="241">
        <f t="shared" si="4"/>
        <v>0.8571428571428571</v>
      </c>
      <c r="Q67" s="241">
        <f t="shared" si="5"/>
        <v>0.1428571428571429</v>
      </c>
    </row>
    <row r="68" spans="1:18" ht="15.75" customHeight="1" x14ac:dyDescent="0.25">
      <c r="A68" s="79">
        <v>1901</v>
      </c>
      <c r="B68" s="80"/>
      <c r="C68" s="80"/>
      <c r="D68" s="80"/>
      <c r="E68" s="80"/>
      <c r="F68" s="80">
        <v>9</v>
      </c>
      <c r="G68" s="80"/>
      <c r="H68" s="80"/>
      <c r="I68" s="80"/>
      <c r="J68" s="116"/>
      <c r="K68" s="235"/>
      <c r="L68" s="134"/>
      <c r="M68" s="236"/>
      <c r="N68" s="90">
        <f>IF(F68=0,"",F68/E67)</f>
        <v>0.81818181818181823</v>
      </c>
      <c r="O68" s="284">
        <v>12</v>
      </c>
      <c r="P68" s="241">
        <f t="shared" si="4"/>
        <v>1</v>
      </c>
      <c r="Q68" s="241">
        <f t="shared" si="5"/>
        <v>0</v>
      </c>
    </row>
    <row r="69" spans="1:18" ht="15.75" customHeight="1" x14ac:dyDescent="0.25">
      <c r="A69" s="79">
        <v>1902</v>
      </c>
      <c r="B69" s="80"/>
      <c r="C69" s="80"/>
      <c r="D69" s="80"/>
      <c r="E69" s="80"/>
      <c r="F69" s="80"/>
      <c r="G69" s="80">
        <v>9</v>
      </c>
      <c r="H69" s="80"/>
      <c r="I69" s="80"/>
      <c r="J69" s="116"/>
      <c r="K69" s="235"/>
      <c r="L69" s="134"/>
      <c r="M69" s="236"/>
      <c r="N69" s="90">
        <f>IF(G69=0,"",G69/F68)</f>
        <v>1</v>
      </c>
      <c r="O69" s="284">
        <v>12</v>
      </c>
      <c r="P69" s="241">
        <f t="shared" si="4"/>
        <v>1</v>
      </c>
      <c r="Q69" s="241">
        <f t="shared" si="5"/>
        <v>0</v>
      </c>
    </row>
    <row r="70" spans="1:18" ht="15.75" customHeight="1" x14ac:dyDescent="0.25">
      <c r="A70" s="79">
        <v>2001</v>
      </c>
      <c r="B70" s="80"/>
      <c r="C70" s="80"/>
      <c r="D70" s="80"/>
      <c r="E70" s="80"/>
      <c r="F70" s="80"/>
      <c r="G70" s="80"/>
      <c r="H70" s="80">
        <v>7</v>
      </c>
      <c r="I70" s="80"/>
      <c r="J70" s="116"/>
      <c r="K70" s="235"/>
      <c r="L70" s="134"/>
      <c r="M70" s="236"/>
      <c r="N70" s="90">
        <f>IF(H70=0,"",H70/G69)</f>
        <v>0.77777777777777779</v>
      </c>
      <c r="O70" s="284">
        <v>10</v>
      </c>
      <c r="P70" s="241">
        <f t="shared" si="4"/>
        <v>0.83333333333333337</v>
      </c>
      <c r="Q70" s="241">
        <f t="shared" si="5"/>
        <v>0.16666666666666663</v>
      </c>
    </row>
    <row r="71" spans="1:18" ht="15.75" customHeight="1" x14ac:dyDescent="0.25">
      <c r="A71" s="79">
        <v>2002</v>
      </c>
      <c r="B71" s="80"/>
      <c r="C71" s="80"/>
      <c r="D71" s="80"/>
      <c r="E71" s="80"/>
      <c r="F71" s="80"/>
      <c r="G71" s="80"/>
      <c r="H71" s="80"/>
      <c r="I71" s="80">
        <v>4</v>
      </c>
      <c r="J71" s="116">
        <v>4</v>
      </c>
      <c r="K71" s="235"/>
      <c r="L71" s="134"/>
      <c r="M71" s="236"/>
      <c r="N71" s="90">
        <f>IF(I71=0,"",I71/H70)</f>
        <v>0.5714285714285714</v>
      </c>
      <c r="O71" s="284">
        <v>9</v>
      </c>
      <c r="P71" s="241">
        <f t="shared" si="4"/>
        <v>0.9</v>
      </c>
      <c r="Q71" s="241">
        <f t="shared" si="5"/>
        <v>9.9999999999999978E-2</v>
      </c>
    </row>
    <row r="72" spans="1:18" ht="15.75" customHeight="1" x14ac:dyDescent="0.25">
      <c r="A72" s="79">
        <v>2101</v>
      </c>
      <c r="B72" s="80"/>
      <c r="C72" s="80"/>
      <c r="D72" s="80"/>
      <c r="E72" s="80"/>
      <c r="F72" s="80"/>
      <c r="G72" s="80"/>
      <c r="H72" s="80"/>
      <c r="I72" s="80">
        <v>3</v>
      </c>
      <c r="J72" s="116">
        <v>3</v>
      </c>
      <c r="K72" s="235"/>
      <c r="L72" s="134"/>
      <c r="M72" s="134"/>
      <c r="N72" s="246"/>
      <c r="O72" s="284">
        <v>6</v>
      </c>
      <c r="P72" s="247"/>
      <c r="Q72" s="246"/>
    </row>
    <row r="73" spans="1:18" ht="15.75" customHeight="1" x14ac:dyDescent="0.25">
      <c r="A73" s="79">
        <v>2102</v>
      </c>
      <c r="B73" s="80"/>
      <c r="C73" s="80"/>
      <c r="D73" s="80"/>
      <c r="E73" s="80"/>
      <c r="F73" s="80"/>
      <c r="G73" s="80"/>
      <c r="H73" s="80"/>
      <c r="I73" s="80">
        <v>3</v>
      </c>
      <c r="J73" s="116"/>
      <c r="K73" s="235"/>
      <c r="L73" s="134"/>
      <c r="M73" s="134"/>
      <c r="N73" s="246"/>
      <c r="O73" s="284">
        <v>3</v>
      </c>
      <c r="P73" s="247"/>
      <c r="Q73" s="246"/>
    </row>
    <row r="74" spans="1:18" ht="15.75" customHeight="1" x14ac:dyDescent="0.25">
      <c r="A74" s="79">
        <v>2201</v>
      </c>
      <c r="B74" s="80"/>
      <c r="C74" s="80"/>
      <c r="D74" s="80"/>
      <c r="E74" s="80"/>
      <c r="F74" s="80"/>
      <c r="G74" s="80"/>
      <c r="H74" s="80"/>
      <c r="I74" s="80">
        <v>3</v>
      </c>
      <c r="J74" s="116">
        <v>1</v>
      </c>
      <c r="K74" s="235"/>
      <c r="L74" s="134"/>
      <c r="M74" s="134"/>
      <c r="N74" s="246"/>
      <c r="O74" s="285">
        <v>3</v>
      </c>
      <c r="P74" s="247"/>
      <c r="Q74" s="246"/>
    </row>
    <row r="75" spans="1:18" ht="15.75" customHeight="1" x14ac:dyDescent="0.25">
      <c r="A75" s="79">
        <v>2202</v>
      </c>
      <c r="B75" s="80"/>
      <c r="C75" s="80"/>
      <c r="D75" s="80"/>
      <c r="E75" s="80"/>
      <c r="F75" s="80"/>
      <c r="G75" s="80"/>
      <c r="H75" s="80"/>
      <c r="I75" s="80">
        <v>1</v>
      </c>
      <c r="J75" s="116">
        <v>1</v>
      </c>
      <c r="K75" s="235"/>
      <c r="L75" s="134"/>
      <c r="M75" s="237"/>
      <c r="N75" s="246"/>
      <c r="O75" s="285">
        <v>2</v>
      </c>
      <c r="P75" s="247"/>
      <c r="Q75" s="246"/>
    </row>
    <row r="76" spans="1:18" ht="15.75" customHeight="1" x14ac:dyDescent="0.25">
      <c r="A76" s="79">
        <v>2301</v>
      </c>
      <c r="B76" s="80"/>
      <c r="C76" s="80"/>
      <c r="D76" s="80"/>
      <c r="E76" s="80"/>
      <c r="F76" s="80"/>
      <c r="G76" s="80"/>
      <c r="H76" s="80"/>
      <c r="I76" s="80"/>
      <c r="J76" s="116"/>
      <c r="K76" s="235"/>
      <c r="L76" s="134"/>
      <c r="M76" s="237"/>
      <c r="N76" s="246"/>
      <c r="O76" s="285"/>
      <c r="P76" s="247"/>
      <c r="Q76" s="246"/>
    </row>
    <row r="77" spans="1:18" ht="15.75" customHeight="1" x14ac:dyDescent="0.25">
      <c r="A77" s="79">
        <v>2302</v>
      </c>
      <c r="B77" s="80"/>
      <c r="C77" s="80"/>
      <c r="D77" s="80"/>
      <c r="E77" s="80"/>
      <c r="F77" s="80"/>
      <c r="G77" s="80"/>
      <c r="H77" s="80"/>
      <c r="I77" s="80"/>
      <c r="J77" s="116"/>
      <c r="K77" s="235"/>
      <c r="L77" s="134"/>
      <c r="M77" s="237"/>
      <c r="N77" s="134"/>
      <c r="O77" s="237"/>
      <c r="P77" s="256"/>
      <c r="Q77" s="246"/>
    </row>
    <row r="78" spans="1:18" ht="15.75" customHeight="1" x14ac:dyDescent="0.25">
      <c r="A78" s="79">
        <v>2401</v>
      </c>
      <c r="B78" s="80"/>
      <c r="C78" s="80"/>
      <c r="D78" s="80"/>
      <c r="E78" s="80"/>
      <c r="F78" s="80"/>
      <c r="G78" s="80"/>
      <c r="H78" s="80"/>
      <c r="I78" s="80"/>
      <c r="J78" s="116"/>
      <c r="K78" s="235"/>
      <c r="L78" s="134"/>
      <c r="M78" s="237"/>
      <c r="N78" s="228" t="s">
        <v>80</v>
      </c>
      <c r="O78" s="102">
        <v>11</v>
      </c>
      <c r="P78" s="179">
        <f>IF(SUM(J70:J77)=0,"",SUM(J70:J77))</f>
        <v>9</v>
      </c>
      <c r="Q78" s="230" t="s">
        <v>10</v>
      </c>
    </row>
    <row r="79" spans="1:18" ht="15.75" customHeight="1" x14ac:dyDescent="0.25">
      <c r="A79" s="79">
        <v>2402</v>
      </c>
      <c r="B79" s="80"/>
      <c r="C79" s="80"/>
      <c r="D79" s="80"/>
      <c r="E79" s="80"/>
      <c r="F79" s="80"/>
      <c r="G79" s="80"/>
      <c r="H79" s="80"/>
      <c r="I79" s="80"/>
      <c r="J79" s="116"/>
      <c r="K79" s="235"/>
      <c r="L79" s="134"/>
      <c r="M79" s="237"/>
      <c r="N79" s="229" t="s">
        <v>81</v>
      </c>
      <c r="O79" s="104">
        <f>IF(O78/B64=0,"",O78/B64)</f>
        <v>0.52380952380952384</v>
      </c>
      <c r="P79" s="183">
        <f>IF(O78/P78=0,"",O78/P78)</f>
        <v>1.2222222222222223</v>
      </c>
      <c r="Q79" s="231" t="s">
        <v>82</v>
      </c>
    </row>
    <row r="80" spans="1:18" ht="15.75" customHeight="1" x14ac:dyDescent="0.25">
      <c r="A80" s="79">
        <v>2501</v>
      </c>
      <c r="B80" s="80"/>
      <c r="C80" s="80"/>
      <c r="D80" s="80"/>
      <c r="E80" s="80"/>
      <c r="F80" s="80"/>
      <c r="G80" s="80"/>
      <c r="H80" s="80"/>
      <c r="I80" s="80"/>
      <c r="J80" s="116"/>
      <c r="K80" s="238"/>
      <c r="L80" s="239"/>
      <c r="M80" s="240"/>
      <c r="N80" s="109"/>
      <c r="O80" s="110"/>
      <c r="P80" s="110"/>
      <c r="Q80" s="111"/>
    </row>
    <row r="81" spans="1:18" ht="18" customHeight="1" x14ac:dyDescent="0.25">
      <c r="A81" s="33"/>
      <c r="B81" s="327" t="s">
        <v>108</v>
      </c>
      <c r="C81" s="327"/>
      <c r="D81" s="327"/>
      <c r="E81" s="327"/>
      <c r="F81" s="327"/>
      <c r="G81" s="327"/>
      <c r="H81" s="327"/>
      <c r="I81" s="327"/>
      <c r="J81" s="112">
        <f>SUM(J64:J80)</f>
        <v>9</v>
      </c>
      <c r="K81" s="113">
        <f>IF(J71=0,"",J71/B64)</f>
        <v>0.19047619047619047</v>
      </c>
      <c r="L81" s="113">
        <f>IF(J81=0,"",J81/B64)</f>
        <v>0.42857142857142855</v>
      </c>
      <c r="M81" s="113">
        <f>IF(J72=0,"",L81-K81)</f>
        <v>0.23809523809523808</v>
      </c>
      <c r="N81" s="5"/>
      <c r="O81" s="25"/>
      <c r="P81" s="24"/>
      <c r="Q81" s="5"/>
      <c r="R81" s="24"/>
    </row>
    <row r="82" spans="1:18" ht="12.75" customHeight="1" x14ac:dyDescent="0.2"/>
    <row r="83" spans="1:18" ht="12.75" customHeight="1" x14ac:dyDescent="0.2"/>
    <row r="84" spans="1:18" s="200" customFormat="1" ht="26.25" customHeight="1" x14ac:dyDescent="0.4">
      <c r="A84" s="224"/>
      <c r="B84" s="318" t="s">
        <v>96</v>
      </c>
      <c r="C84" s="318"/>
      <c r="D84" s="318"/>
      <c r="E84" s="318"/>
      <c r="F84" s="318"/>
      <c r="G84" s="318"/>
      <c r="H84" s="318"/>
      <c r="I84" s="318"/>
      <c r="J84" s="201" t="s">
        <v>112</v>
      </c>
      <c r="K84" s="25"/>
      <c r="L84" s="5"/>
      <c r="M84" s="5"/>
      <c r="N84" s="25"/>
      <c r="O84" s="5"/>
      <c r="P84" s="25"/>
      <c r="Q84" s="25"/>
      <c r="R84" s="25"/>
    </row>
    <row r="85" spans="1:18" ht="20.25" customHeight="1" x14ac:dyDescent="0.2">
      <c r="A85" s="330" t="s">
        <v>9</v>
      </c>
      <c r="B85" s="311" t="s">
        <v>97</v>
      </c>
      <c r="C85" s="312"/>
      <c r="D85" s="312"/>
      <c r="E85" s="312"/>
      <c r="F85" s="312"/>
      <c r="G85" s="312"/>
      <c r="H85" s="312"/>
      <c r="I85" s="313"/>
      <c r="J85" s="314" t="s">
        <v>10</v>
      </c>
      <c r="K85" s="307" t="s">
        <v>2</v>
      </c>
      <c r="L85" s="307" t="s">
        <v>3</v>
      </c>
      <c r="M85" s="316" t="s">
        <v>4</v>
      </c>
      <c r="N85" s="307" t="s">
        <v>5</v>
      </c>
      <c r="O85" s="317" t="s">
        <v>6</v>
      </c>
      <c r="P85" s="317" t="s">
        <v>7</v>
      </c>
      <c r="Q85" s="307" t="s">
        <v>8</v>
      </c>
    </row>
    <row r="86" spans="1:18" ht="15.75" customHeight="1" x14ac:dyDescent="0.25">
      <c r="A86" s="308"/>
      <c r="B86" s="79" t="s">
        <v>98</v>
      </c>
      <c r="C86" s="79" t="s">
        <v>99</v>
      </c>
      <c r="D86" s="79" t="s">
        <v>100</v>
      </c>
      <c r="E86" s="79" t="s">
        <v>101</v>
      </c>
      <c r="F86" s="79" t="s">
        <v>102</v>
      </c>
      <c r="G86" s="79" t="s">
        <v>103</v>
      </c>
      <c r="H86" s="79" t="s">
        <v>104</v>
      </c>
      <c r="I86" s="79" t="s">
        <v>105</v>
      </c>
      <c r="J86" s="315"/>
      <c r="K86" s="308"/>
      <c r="L86" s="308"/>
      <c r="M86" s="308"/>
      <c r="N86" s="308"/>
      <c r="O86" s="308"/>
      <c r="P86" s="308"/>
      <c r="Q86" s="308"/>
    </row>
    <row r="87" spans="1:18" ht="15.75" customHeight="1" x14ac:dyDescent="0.25">
      <c r="A87" s="79">
        <v>1702</v>
      </c>
      <c r="B87" s="80">
        <v>20</v>
      </c>
      <c r="C87" s="80"/>
      <c r="D87" s="80"/>
      <c r="E87" s="80"/>
      <c r="F87" s="80"/>
      <c r="G87" s="80"/>
      <c r="H87" s="80"/>
      <c r="I87" s="80"/>
      <c r="J87" s="116"/>
      <c r="K87" s="232"/>
      <c r="L87" s="233"/>
      <c r="M87" s="234"/>
      <c r="N87" s="242"/>
      <c r="O87" s="283">
        <f>B87</f>
        <v>20</v>
      </c>
      <c r="P87" s="243"/>
      <c r="Q87" s="242"/>
    </row>
    <row r="88" spans="1:18" ht="15.75" customHeight="1" x14ac:dyDescent="0.25">
      <c r="A88" s="79">
        <v>1801</v>
      </c>
      <c r="B88" s="80"/>
      <c r="C88" s="80">
        <v>11</v>
      </c>
      <c r="D88" s="80"/>
      <c r="E88" s="80"/>
      <c r="F88" s="80"/>
      <c r="G88" s="80"/>
      <c r="H88" s="80"/>
      <c r="I88" s="80"/>
      <c r="J88" s="116"/>
      <c r="K88" s="235"/>
      <c r="L88" s="134"/>
      <c r="M88" s="236"/>
      <c r="N88" s="90">
        <f>IF(C88=0,"",C88/B87)</f>
        <v>0.55000000000000004</v>
      </c>
      <c r="O88" s="284">
        <v>16</v>
      </c>
      <c r="P88" s="241">
        <f t="shared" ref="P88:P94" si="6">IF(O88=0,"",O88/O87)</f>
        <v>0.8</v>
      </c>
      <c r="Q88" s="241">
        <f t="shared" ref="Q88:Q94" si="7">IF(O88=0,"",100%-P88)</f>
        <v>0.19999999999999996</v>
      </c>
    </row>
    <row r="89" spans="1:18" ht="15.75" customHeight="1" x14ac:dyDescent="0.25">
      <c r="A89" s="79">
        <v>1802</v>
      </c>
      <c r="B89" s="80"/>
      <c r="C89" s="80"/>
      <c r="D89" s="80">
        <v>9</v>
      </c>
      <c r="E89" s="80"/>
      <c r="F89" s="80"/>
      <c r="G89" s="80"/>
      <c r="H89" s="80"/>
      <c r="I89" s="80"/>
      <c r="J89" s="116"/>
      <c r="K89" s="235"/>
      <c r="L89" s="134"/>
      <c r="M89" s="236"/>
      <c r="N89" s="90">
        <f>IF(D89=0,"",D89/C88)</f>
        <v>0.81818181818181823</v>
      </c>
      <c r="O89" s="284">
        <v>14</v>
      </c>
      <c r="P89" s="241">
        <f t="shared" si="6"/>
        <v>0.875</v>
      </c>
      <c r="Q89" s="241">
        <f t="shared" si="7"/>
        <v>0.125</v>
      </c>
      <c r="R89" s="93">
        <f>O89/O87</f>
        <v>0.7</v>
      </c>
    </row>
    <row r="90" spans="1:18" ht="15.75" customHeight="1" x14ac:dyDescent="0.25">
      <c r="A90" s="79">
        <v>1901</v>
      </c>
      <c r="B90" s="80"/>
      <c r="C90" s="80"/>
      <c r="D90" s="80"/>
      <c r="E90" s="80">
        <v>7</v>
      </c>
      <c r="F90" s="80"/>
      <c r="G90" s="80"/>
      <c r="H90" s="80"/>
      <c r="I90" s="80"/>
      <c r="J90" s="116"/>
      <c r="K90" s="235"/>
      <c r="L90" s="134"/>
      <c r="M90" s="236"/>
      <c r="N90" s="90">
        <f>IF(E90=0,"",E90/D89)</f>
        <v>0.77777777777777779</v>
      </c>
      <c r="O90" s="284">
        <v>14</v>
      </c>
      <c r="P90" s="241">
        <f t="shared" si="6"/>
        <v>1</v>
      </c>
      <c r="Q90" s="241">
        <f t="shared" si="7"/>
        <v>0</v>
      </c>
    </row>
    <row r="91" spans="1:18" ht="15.75" customHeight="1" x14ac:dyDescent="0.25">
      <c r="A91" s="79">
        <v>1902</v>
      </c>
      <c r="B91" s="80"/>
      <c r="C91" s="80"/>
      <c r="D91" s="80"/>
      <c r="E91" s="80"/>
      <c r="F91" s="80">
        <v>6</v>
      </c>
      <c r="G91" s="80"/>
      <c r="H91" s="80"/>
      <c r="I91" s="80"/>
      <c r="J91" s="116"/>
      <c r="K91" s="235"/>
      <c r="L91" s="134"/>
      <c r="M91" s="236"/>
      <c r="N91" s="90">
        <f>IF(F91=0,"",F91/E90)</f>
        <v>0.8571428571428571</v>
      </c>
      <c r="O91" s="284">
        <v>9</v>
      </c>
      <c r="P91" s="241">
        <f t="shared" si="6"/>
        <v>0.6428571428571429</v>
      </c>
      <c r="Q91" s="241">
        <f t="shared" si="7"/>
        <v>0.3571428571428571</v>
      </c>
    </row>
    <row r="92" spans="1:18" ht="15.75" customHeight="1" x14ac:dyDescent="0.25">
      <c r="A92" s="79">
        <v>2001</v>
      </c>
      <c r="B92" s="80"/>
      <c r="C92" s="80"/>
      <c r="D92" s="80"/>
      <c r="E92" s="80"/>
      <c r="F92" s="80"/>
      <c r="G92" s="80">
        <v>4</v>
      </c>
      <c r="H92" s="80"/>
      <c r="I92" s="80"/>
      <c r="J92" s="116"/>
      <c r="K92" s="235"/>
      <c r="L92" s="134"/>
      <c r="M92" s="236"/>
      <c r="N92" s="90">
        <f>IF(G92=0,"",G92/F91)</f>
        <v>0.66666666666666663</v>
      </c>
      <c r="O92" s="284">
        <v>9</v>
      </c>
      <c r="P92" s="241">
        <f t="shared" si="6"/>
        <v>1</v>
      </c>
      <c r="Q92" s="241">
        <f t="shared" si="7"/>
        <v>0</v>
      </c>
    </row>
    <row r="93" spans="1:18" ht="15.75" customHeight="1" x14ac:dyDescent="0.25">
      <c r="A93" s="79">
        <v>2002</v>
      </c>
      <c r="B93" s="80"/>
      <c r="C93" s="80"/>
      <c r="D93" s="80"/>
      <c r="E93" s="80"/>
      <c r="F93" s="80"/>
      <c r="G93" s="80"/>
      <c r="H93" s="80">
        <v>4</v>
      </c>
      <c r="I93" s="80"/>
      <c r="J93" s="116">
        <v>2</v>
      </c>
      <c r="K93" s="235"/>
      <c r="L93" s="134"/>
      <c r="M93" s="236"/>
      <c r="N93" s="90">
        <f>IF(H93=0,"",H93/G92)</f>
        <v>1</v>
      </c>
      <c r="O93" s="284">
        <v>7</v>
      </c>
      <c r="P93" s="241">
        <f t="shared" si="6"/>
        <v>0.77777777777777779</v>
      </c>
      <c r="Q93" s="241">
        <f t="shared" si="7"/>
        <v>0.22222222222222221</v>
      </c>
    </row>
    <row r="94" spans="1:18" ht="15.75" customHeight="1" x14ac:dyDescent="0.25">
      <c r="A94" s="79">
        <v>2101</v>
      </c>
      <c r="B94" s="80"/>
      <c r="C94" s="80"/>
      <c r="D94" s="80"/>
      <c r="E94" s="80"/>
      <c r="F94" s="80"/>
      <c r="G94" s="80"/>
      <c r="H94" s="80"/>
      <c r="I94" s="80">
        <v>2</v>
      </c>
      <c r="J94" s="116"/>
      <c r="K94" s="235"/>
      <c r="L94" s="134"/>
      <c r="M94" s="236"/>
      <c r="N94" s="90">
        <f>IF(I94=0,"",I94/H93)</f>
        <v>0.5</v>
      </c>
      <c r="O94" s="286">
        <v>4</v>
      </c>
      <c r="P94" s="241">
        <f t="shared" si="6"/>
        <v>0.5714285714285714</v>
      </c>
      <c r="Q94" s="241">
        <f t="shared" si="7"/>
        <v>0.4285714285714286</v>
      </c>
    </row>
    <row r="95" spans="1:18" ht="15.75" customHeight="1" x14ac:dyDescent="0.25">
      <c r="A95" s="79">
        <v>2102</v>
      </c>
      <c r="B95" s="80"/>
      <c r="C95" s="80"/>
      <c r="D95" s="80"/>
      <c r="E95" s="80"/>
      <c r="F95" s="80"/>
      <c r="G95" s="80"/>
      <c r="H95" s="80"/>
      <c r="I95" s="80">
        <v>3</v>
      </c>
      <c r="J95" s="116">
        <v>1</v>
      </c>
      <c r="K95" s="235"/>
      <c r="L95" s="134"/>
      <c r="M95" s="134"/>
      <c r="N95" s="252"/>
      <c r="O95" s="287">
        <v>4</v>
      </c>
      <c r="P95" s="253"/>
      <c r="Q95" s="246"/>
    </row>
    <row r="96" spans="1:18" ht="15.75" customHeight="1" x14ac:dyDescent="0.25">
      <c r="A96" s="79">
        <v>2201</v>
      </c>
      <c r="B96" s="80"/>
      <c r="C96" s="80"/>
      <c r="D96" s="80"/>
      <c r="E96" s="80"/>
      <c r="F96" s="80"/>
      <c r="G96" s="80"/>
      <c r="H96" s="80"/>
      <c r="I96" s="80">
        <v>3</v>
      </c>
      <c r="J96" s="116">
        <v>1</v>
      </c>
      <c r="K96" s="235"/>
      <c r="L96" s="134"/>
      <c r="M96" s="134"/>
      <c r="N96" s="252"/>
      <c r="O96" s="287">
        <v>3</v>
      </c>
      <c r="P96" s="253"/>
      <c r="Q96" s="246"/>
    </row>
    <row r="97" spans="1:22" ht="15.75" customHeight="1" x14ac:dyDescent="0.25">
      <c r="A97" s="79">
        <v>2202</v>
      </c>
      <c r="B97" s="80"/>
      <c r="C97" s="80"/>
      <c r="D97" s="80"/>
      <c r="E97" s="80"/>
      <c r="F97" s="80"/>
      <c r="G97" s="80"/>
      <c r="H97" s="80"/>
      <c r="I97" s="80">
        <v>2</v>
      </c>
      <c r="J97" s="116"/>
      <c r="K97" s="235"/>
      <c r="L97" s="134"/>
      <c r="M97" s="134"/>
      <c r="N97" s="252"/>
      <c r="O97" s="287">
        <v>2</v>
      </c>
      <c r="P97" s="253"/>
      <c r="Q97" s="246"/>
    </row>
    <row r="98" spans="1:22" ht="15.75" customHeight="1" x14ac:dyDescent="0.25">
      <c r="A98" s="79">
        <v>2301</v>
      </c>
      <c r="B98" s="80"/>
      <c r="C98" s="80"/>
      <c r="D98" s="80"/>
      <c r="E98" s="80"/>
      <c r="F98" s="80"/>
      <c r="G98" s="80"/>
      <c r="H98" s="80"/>
      <c r="I98" s="80">
        <v>1</v>
      </c>
      <c r="J98" s="116">
        <v>1</v>
      </c>
      <c r="K98" s="235"/>
      <c r="L98" s="134"/>
      <c r="M98" s="134"/>
      <c r="N98" s="252"/>
      <c r="O98" s="287">
        <v>2</v>
      </c>
      <c r="P98" s="253"/>
      <c r="Q98" s="246"/>
    </row>
    <row r="99" spans="1:22" ht="15.75" customHeight="1" x14ac:dyDescent="0.25">
      <c r="A99" s="79">
        <v>2302</v>
      </c>
      <c r="B99" s="80"/>
      <c r="C99" s="80"/>
      <c r="D99" s="80"/>
      <c r="E99" s="80"/>
      <c r="F99" s="80"/>
      <c r="G99" s="80"/>
      <c r="H99" s="80"/>
      <c r="I99" s="80">
        <v>1</v>
      </c>
      <c r="J99" s="116"/>
      <c r="K99" s="235"/>
      <c r="L99" s="134"/>
      <c r="M99" s="237"/>
      <c r="N99" s="252"/>
      <c r="O99" s="287">
        <v>1</v>
      </c>
      <c r="P99" s="253"/>
      <c r="Q99" s="246"/>
    </row>
    <row r="100" spans="1:22" ht="15.75" customHeight="1" x14ac:dyDescent="0.25">
      <c r="A100" s="79">
        <v>2401</v>
      </c>
      <c r="B100" s="80"/>
      <c r="C100" s="80"/>
      <c r="D100" s="80"/>
      <c r="E100" s="80"/>
      <c r="F100" s="80"/>
      <c r="G100" s="80"/>
      <c r="H100" s="80"/>
      <c r="I100" s="80">
        <v>1</v>
      </c>
      <c r="J100" s="116"/>
      <c r="K100" s="235"/>
      <c r="L100" s="134"/>
      <c r="M100" s="237"/>
      <c r="N100" s="252"/>
      <c r="O100" s="287">
        <v>1</v>
      </c>
      <c r="P100" s="253"/>
      <c r="Q100" s="246"/>
    </row>
    <row r="101" spans="1:22" ht="15.75" customHeight="1" x14ac:dyDescent="0.25">
      <c r="A101" s="79">
        <v>2402</v>
      </c>
      <c r="B101" s="80"/>
      <c r="C101" s="80"/>
      <c r="D101" s="80"/>
      <c r="E101" s="80"/>
      <c r="F101" s="80"/>
      <c r="G101" s="80"/>
      <c r="H101" s="80"/>
      <c r="I101" s="80">
        <v>1</v>
      </c>
      <c r="J101" s="116"/>
      <c r="K101" s="235"/>
      <c r="L101" s="134"/>
      <c r="M101" s="237"/>
      <c r="N101" s="228" t="s">
        <v>80</v>
      </c>
      <c r="O101" s="255">
        <v>5</v>
      </c>
      <c r="P101" s="103">
        <f>IF(SUM(J93:J100)=0,"",SUM(J93:J100))</f>
        <v>5</v>
      </c>
      <c r="Q101" s="230" t="s">
        <v>10</v>
      </c>
    </row>
    <row r="102" spans="1:22" ht="15.75" customHeight="1" x14ac:dyDescent="0.25">
      <c r="A102" s="79">
        <v>2501</v>
      </c>
      <c r="B102" s="80"/>
      <c r="C102" s="80"/>
      <c r="D102" s="80"/>
      <c r="E102" s="80"/>
      <c r="F102" s="80"/>
      <c r="G102" s="80"/>
      <c r="H102" s="80"/>
      <c r="I102" s="80">
        <v>1</v>
      </c>
      <c r="J102" s="116"/>
      <c r="K102" s="235"/>
      <c r="L102" s="134"/>
      <c r="M102" s="237"/>
      <c r="N102" s="229" t="s">
        <v>81</v>
      </c>
      <c r="O102" s="104">
        <f>IF(O101/B87=0,"",O101/B87)</f>
        <v>0.25</v>
      </c>
      <c r="P102" s="105">
        <f>IF(O101/P101=0,"",O101/P101)</f>
        <v>1</v>
      </c>
      <c r="Q102" s="231" t="s">
        <v>82</v>
      </c>
    </row>
    <row r="103" spans="1:22" ht="15.75" customHeight="1" x14ac:dyDescent="0.25">
      <c r="A103" s="79">
        <v>2502</v>
      </c>
      <c r="B103" s="80"/>
      <c r="C103" s="80"/>
      <c r="D103" s="80"/>
      <c r="E103" s="80"/>
      <c r="F103" s="80"/>
      <c r="G103" s="80"/>
      <c r="H103" s="80"/>
      <c r="I103" s="80"/>
      <c r="J103" s="116"/>
      <c r="K103" s="238"/>
      <c r="L103" s="239"/>
      <c r="M103" s="240"/>
      <c r="N103" s="109"/>
      <c r="O103" s="110"/>
      <c r="P103" s="110"/>
      <c r="Q103" s="111"/>
    </row>
    <row r="104" spans="1:22" ht="18" customHeight="1" x14ac:dyDescent="0.25">
      <c r="A104" s="33"/>
      <c r="B104" s="327" t="s">
        <v>108</v>
      </c>
      <c r="C104" s="327"/>
      <c r="D104" s="327"/>
      <c r="E104" s="327"/>
      <c r="F104" s="327"/>
      <c r="G104" s="327"/>
      <c r="H104" s="327"/>
      <c r="I104" s="327"/>
      <c r="J104" s="112">
        <f>SUM(J93:J100)</f>
        <v>5</v>
      </c>
      <c r="K104" s="113">
        <f>IF(J93=0,"",J93/B87)</f>
        <v>0.1</v>
      </c>
      <c r="L104" s="113">
        <f>IF(J104=0,"",J104/B87)</f>
        <v>0.25</v>
      </c>
      <c r="M104" s="113">
        <f>IF(J96=0,"",L104-K104)</f>
        <v>0.15</v>
      </c>
      <c r="N104" s="5"/>
      <c r="O104" s="25"/>
      <c r="P104" s="24"/>
      <c r="Q104" s="5"/>
    </row>
    <row r="105" spans="1:22" ht="12.75" customHeight="1" x14ac:dyDescent="0.2"/>
    <row r="106" spans="1:22" ht="12.75" customHeight="1" x14ac:dyDescent="0.2"/>
    <row r="107" spans="1:22" s="200" customFormat="1" ht="26.25" customHeight="1" x14ac:dyDescent="0.4">
      <c r="A107" s="224"/>
      <c r="B107" s="318" t="s">
        <v>96</v>
      </c>
      <c r="C107" s="318"/>
      <c r="D107" s="318"/>
      <c r="E107" s="318"/>
      <c r="F107" s="318"/>
      <c r="G107" s="318"/>
      <c r="H107" s="318"/>
      <c r="I107" s="318"/>
      <c r="J107" s="201" t="s">
        <v>113</v>
      </c>
      <c r="K107" s="25"/>
      <c r="L107" s="5"/>
      <c r="M107" s="5"/>
      <c r="N107" s="25"/>
      <c r="O107" s="5"/>
      <c r="P107" s="25"/>
      <c r="Q107" s="25"/>
      <c r="V107" s="174">
        <f>AVERAGE(O102,O125)</f>
        <v>0.23026315789473684</v>
      </c>
    </row>
    <row r="108" spans="1:22" ht="20.25" customHeight="1" x14ac:dyDescent="0.2">
      <c r="A108" s="330" t="s">
        <v>9</v>
      </c>
      <c r="B108" s="311" t="s">
        <v>97</v>
      </c>
      <c r="C108" s="312"/>
      <c r="D108" s="312"/>
      <c r="E108" s="312"/>
      <c r="F108" s="312"/>
      <c r="G108" s="312"/>
      <c r="H108" s="312"/>
      <c r="I108" s="313"/>
      <c r="J108" s="314" t="s">
        <v>10</v>
      </c>
      <c r="K108" s="307" t="s">
        <v>2</v>
      </c>
      <c r="L108" s="307" t="s">
        <v>3</v>
      </c>
      <c r="M108" s="316" t="s">
        <v>4</v>
      </c>
      <c r="N108" s="307" t="s">
        <v>5</v>
      </c>
      <c r="O108" s="317" t="s">
        <v>6</v>
      </c>
      <c r="P108" s="317" t="s">
        <v>7</v>
      </c>
      <c r="Q108" s="307" t="s">
        <v>8</v>
      </c>
    </row>
    <row r="109" spans="1:22" ht="15.75" customHeight="1" x14ac:dyDescent="0.25">
      <c r="A109" s="308"/>
      <c r="B109" s="79" t="s">
        <v>98</v>
      </c>
      <c r="C109" s="79" t="s">
        <v>99</v>
      </c>
      <c r="D109" s="79" t="s">
        <v>100</v>
      </c>
      <c r="E109" s="79" t="s">
        <v>101</v>
      </c>
      <c r="F109" s="79" t="s">
        <v>102</v>
      </c>
      <c r="G109" s="79" t="s">
        <v>103</v>
      </c>
      <c r="H109" s="79" t="s">
        <v>104</v>
      </c>
      <c r="I109" s="79" t="s">
        <v>105</v>
      </c>
      <c r="J109" s="315"/>
      <c r="K109" s="308"/>
      <c r="L109" s="308"/>
      <c r="M109" s="308"/>
      <c r="N109" s="308"/>
      <c r="O109" s="308"/>
      <c r="P109" s="308"/>
      <c r="Q109" s="308"/>
    </row>
    <row r="110" spans="1:22" ht="15.75" customHeight="1" x14ac:dyDescent="0.25">
      <c r="A110" s="79">
        <v>1801</v>
      </c>
      <c r="B110" s="80">
        <v>19</v>
      </c>
      <c r="C110" s="80"/>
      <c r="D110" s="80"/>
      <c r="E110" s="80"/>
      <c r="F110" s="80"/>
      <c r="G110" s="80"/>
      <c r="H110" s="80"/>
      <c r="I110" s="80"/>
      <c r="J110" s="116"/>
      <c r="K110" s="232"/>
      <c r="L110" s="233"/>
      <c r="M110" s="234"/>
      <c r="N110" s="242"/>
      <c r="O110" s="283">
        <f>B110</f>
        <v>19</v>
      </c>
      <c r="P110" s="243"/>
      <c r="Q110" s="242"/>
    </row>
    <row r="111" spans="1:22" ht="15.75" customHeight="1" x14ac:dyDescent="0.25">
      <c r="A111" s="79">
        <v>1802</v>
      </c>
      <c r="B111" s="80"/>
      <c r="C111" s="80">
        <v>8</v>
      </c>
      <c r="D111" s="80"/>
      <c r="E111" s="80"/>
      <c r="F111" s="80"/>
      <c r="G111" s="80"/>
      <c r="H111" s="80"/>
      <c r="I111" s="80"/>
      <c r="J111" s="116"/>
      <c r="K111" s="235"/>
      <c r="L111" s="134"/>
      <c r="M111" s="236"/>
      <c r="N111" s="90">
        <f>IF(C111=0,"",C111/B110)</f>
        <v>0.42105263157894735</v>
      </c>
      <c r="O111" s="284">
        <v>8</v>
      </c>
      <c r="P111" s="241">
        <f t="shared" ref="P111:P117" si="8">IF(O111=0,"",O111/O110)</f>
        <v>0.42105263157894735</v>
      </c>
      <c r="Q111" s="241">
        <f t="shared" ref="Q111:Q117" si="9">IF(O111=0,"",100%-P111)</f>
        <v>0.57894736842105265</v>
      </c>
    </row>
    <row r="112" spans="1:22" ht="15.75" customHeight="1" x14ac:dyDescent="0.25">
      <c r="A112" s="79">
        <v>1901</v>
      </c>
      <c r="B112" s="80"/>
      <c r="C112" s="80"/>
      <c r="D112" s="80">
        <v>5</v>
      </c>
      <c r="E112" s="80"/>
      <c r="F112" s="80"/>
      <c r="G112" s="80"/>
      <c r="H112" s="80"/>
      <c r="I112" s="80"/>
      <c r="J112" s="116"/>
      <c r="K112" s="235"/>
      <c r="L112" s="134"/>
      <c r="M112" s="236"/>
      <c r="N112" s="90">
        <f>IF(D112=0,"",D112/C111)</f>
        <v>0.625</v>
      </c>
      <c r="O112" s="284">
        <v>6</v>
      </c>
      <c r="P112" s="241">
        <f t="shared" si="8"/>
        <v>0.75</v>
      </c>
      <c r="Q112" s="241">
        <f t="shared" si="9"/>
        <v>0.25</v>
      </c>
      <c r="R112" s="117">
        <f>O112/O110</f>
        <v>0.31578947368421051</v>
      </c>
    </row>
    <row r="113" spans="1:17" ht="15.75" customHeight="1" x14ac:dyDescent="0.25">
      <c r="A113" s="79">
        <v>1902</v>
      </c>
      <c r="B113" s="80"/>
      <c r="C113" s="80"/>
      <c r="D113" s="80"/>
      <c r="E113" s="80">
        <v>5</v>
      </c>
      <c r="F113" s="80"/>
      <c r="G113" s="80"/>
      <c r="H113" s="80"/>
      <c r="I113" s="80"/>
      <c r="J113" s="116"/>
      <c r="K113" s="235"/>
      <c r="L113" s="134"/>
      <c r="M113" s="236"/>
      <c r="N113" s="90">
        <f>IF(E113=0,"",E113/D112)</f>
        <v>1</v>
      </c>
      <c r="O113" s="284">
        <v>5</v>
      </c>
      <c r="P113" s="241">
        <f t="shared" si="8"/>
        <v>0.83333333333333337</v>
      </c>
      <c r="Q113" s="241">
        <f t="shared" si="9"/>
        <v>0.16666666666666663</v>
      </c>
    </row>
    <row r="114" spans="1:17" ht="15.75" customHeight="1" x14ac:dyDescent="0.25">
      <c r="A114" s="79">
        <v>2001</v>
      </c>
      <c r="B114" s="80"/>
      <c r="C114" s="80"/>
      <c r="D114" s="80"/>
      <c r="E114" s="80"/>
      <c r="F114" s="80">
        <v>4</v>
      </c>
      <c r="G114" s="80"/>
      <c r="H114" s="80"/>
      <c r="I114" s="80"/>
      <c r="J114" s="116"/>
      <c r="K114" s="235"/>
      <c r="L114" s="134"/>
      <c r="M114" s="236"/>
      <c r="N114" s="90">
        <f>IF(F114=0,"",F114/E113)</f>
        <v>0.8</v>
      </c>
      <c r="O114" s="284">
        <v>5</v>
      </c>
      <c r="P114" s="241">
        <f t="shared" si="8"/>
        <v>1</v>
      </c>
      <c r="Q114" s="241">
        <f t="shared" si="9"/>
        <v>0</v>
      </c>
    </row>
    <row r="115" spans="1:17" ht="15.75" customHeight="1" x14ac:dyDescent="0.25">
      <c r="A115" s="79">
        <v>2002</v>
      </c>
      <c r="B115" s="80"/>
      <c r="C115" s="80"/>
      <c r="D115" s="80"/>
      <c r="E115" s="80"/>
      <c r="F115" s="80"/>
      <c r="G115" s="80">
        <v>4</v>
      </c>
      <c r="H115" s="80"/>
      <c r="I115" s="80"/>
      <c r="J115" s="116"/>
      <c r="K115" s="235"/>
      <c r="L115" s="134"/>
      <c r="M115" s="236"/>
      <c r="N115" s="90">
        <f>IF(G115=0,"",G115/F114)</f>
        <v>1</v>
      </c>
      <c r="O115" s="284">
        <v>5</v>
      </c>
      <c r="P115" s="241">
        <f t="shared" si="8"/>
        <v>1</v>
      </c>
      <c r="Q115" s="241">
        <f t="shared" si="9"/>
        <v>0</v>
      </c>
    </row>
    <row r="116" spans="1:17" ht="15.75" customHeight="1" x14ac:dyDescent="0.25">
      <c r="A116" s="79">
        <v>2101</v>
      </c>
      <c r="B116" s="80"/>
      <c r="C116" s="80"/>
      <c r="D116" s="80"/>
      <c r="E116" s="80"/>
      <c r="F116" s="80"/>
      <c r="G116" s="80"/>
      <c r="H116" s="80">
        <v>4</v>
      </c>
      <c r="I116" s="80"/>
      <c r="J116" s="116">
        <v>2</v>
      </c>
      <c r="K116" s="235"/>
      <c r="L116" s="134"/>
      <c r="M116" s="236"/>
      <c r="N116" s="90">
        <f>IF(H116=0,"",H116/G115)</f>
        <v>1</v>
      </c>
      <c r="O116" s="284">
        <v>5</v>
      </c>
      <c r="P116" s="241">
        <f t="shared" si="8"/>
        <v>1</v>
      </c>
      <c r="Q116" s="241">
        <f t="shared" si="9"/>
        <v>0</v>
      </c>
    </row>
    <row r="117" spans="1:17" ht="15.75" customHeight="1" x14ac:dyDescent="0.25">
      <c r="A117" s="79">
        <v>2102</v>
      </c>
      <c r="B117" s="80"/>
      <c r="C117" s="80"/>
      <c r="D117" s="80"/>
      <c r="E117" s="80"/>
      <c r="F117" s="80"/>
      <c r="G117" s="80"/>
      <c r="H117" s="80"/>
      <c r="I117" s="80">
        <v>1</v>
      </c>
      <c r="J117" s="116">
        <v>2</v>
      </c>
      <c r="K117" s="235"/>
      <c r="L117" s="134"/>
      <c r="M117" s="236"/>
      <c r="N117" s="90">
        <f>IF(I117=0,"",I117/H116)</f>
        <v>0.25</v>
      </c>
      <c r="O117" s="284">
        <v>4</v>
      </c>
      <c r="P117" s="241">
        <f t="shared" si="8"/>
        <v>0.8</v>
      </c>
      <c r="Q117" s="241">
        <f t="shared" si="9"/>
        <v>0.19999999999999996</v>
      </c>
    </row>
    <row r="118" spans="1:17" ht="15.75" customHeight="1" x14ac:dyDescent="0.25">
      <c r="A118" s="79">
        <v>2201</v>
      </c>
      <c r="B118" s="80"/>
      <c r="C118" s="80"/>
      <c r="D118" s="80"/>
      <c r="E118" s="80"/>
      <c r="F118" s="80"/>
      <c r="G118" s="80"/>
      <c r="H118" s="80"/>
      <c r="I118" s="80">
        <v>2</v>
      </c>
      <c r="J118" s="116"/>
      <c r="K118" s="235"/>
      <c r="L118" s="134"/>
      <c r="M118" s="134"/>
      <c r="N118" s="246"/>
      <c r="O118" s="284">
        <v>2</v>
      </c>
      <c r="P118" s="247"/>
      <c r="Q118" s="246"/>
    </row>
    <row r="119" spans="1:17" ht="15.75" customHeight="1" x14ac:dyDescent="0.25">
      <c r="A119" s="79">
        <v>2202</v>
      </c>
      <c r="B119" s="80"/>
      <c r="C119" s="80"/>
      <c r="D119" s="80"/>
      <c r="E119" s="80"/>
      <c r="F119" s="80"/>
      <c r="G119" s="80"/>
      <c r="H119" s="80"/>
      <c r="I119" s="80">
        <v>1</v>
      </c>
      <c r="J119" s="116"/>
      <c r="K119" s="235"/>
      <c r="L119" s="134"/>
      <c r="M119" s="134"/>
      <c r="N119" s="246"/>
      <c r="O119" s="284">
        <v>2</v>
      </c>
      <c r="P119" s="247"/>
      <c r="Q119" s="246"/>
    </row>
    <row r="120" spans="1:17" ht="15.75" customHeight="1" x14ac:dyDescent="0.25">
      <c r="A120" s="79">
        <v>2301</v>
      </c>
      <c r="B120" s="80"/>
      <c r="C120" s="80"/>
      <c r="D120" s="80"/>
      <c r="E120" s="80"/>
      <c r="F120" s="80"/>
      <c r="G120" s="80"/>
      <c r="H120" s="80"/>
      <c r="I120" s="80">
        <v>1</v>
      </c>
      <c r="J120" s="116">
        <v>1</v>
      </c>
      <c r="K120" s="235"/>
      <c r="L120" s="134"/>
      <c r="M120" s="134"/>
      <c r="N120" s="246"/>
      <c r="O120" s="285">
        <v>1</v>
      </c>
      <c r="P120" s="247"/>
      <c r="Q120" s="246"/>
    </row>
    <row r="121" spans="1:17" ht="15.75" customHeight="1" x14ac:dyDescent="0.25">
      <c r="A121" s="79">
        <v>2302</v>
      </c>
      <c r="B121" s="80"/>
      <c r="C121" s="80"/>
      <c r="D121" s="80"/>
      <c r="E121" s="80"/>
      <c r="F121" s="80"/>
      <c r="G121" s="80"/>
      <c r="H121" s="80"/>
      <c r="I121" s="80"/>
      <c r="J121" s="116"/>
      <c r="K121" s="235"/>
      <c r="L121" s="134"/>
      <c r="M121" s="134"/>
      <c r="N121" s="246"/>
      <c r="O121" s="285"/>
      <c r="P121" s="247"/>
      <c r="Q121" s="246"/>
    </row>
    <row r="122" spans="1:17" ht="15.75" customHeight="1" x14ac:dyDescent="0.25">
      <c r="A122" s="79">
        <v>2401</v>
      </c>
      <c r="B122" s="80"/>
      <c r="C122" s="80"/>
      <c r="D122" s="80"/>
      <c r="E122" s="80"/>
      <c r="F122" s="80"/>
      <c r="G122" s="80"/>
      <c r="H122" s="80"/>
      <c r="I122" s="80"/>
      <c r="J122" s="116"/>
      <c r="K122" s="235"/>
      <c r="L122" s="134"/>
      <c r="M122" s="134"/>
      <c r="N122" s="246"/>
      <c r="O122" s="285"/>
      <c r="P122" s="247"/>
      <c r="Q122" s="246"/>
    </row>
    <row r="123" spans="1:17" ht="15.75" customHeight="1" x14ac:dyDescent="0.25">
      <c r="A123" s="79">
        <v>2402</v>
      </c>
      <c r="B123" s="80"/>
      <c r="C123" s="80"/>
      <c r="D123" s="80"/>
      <c r="E123" s="80"/>
      <c r="F123" s="80"/>
      <c r="G123" s="80"/>
      <c r="H123" s="80"/>
      <c r="I123" s="80"/>
      <c r="J123" s="116"/>
      <c r="K123" s="235"/>
      <c r="L123" s="134"/>
      <c r="M123" s="134"/>
      <c r="N123" s="134"/>
      <c r="O123" s="237"/>
      <c r="P123" s="256"/>
      <c r="Q123" s="246"/>
    </row>
    <row r="124" spans="1:17" ht="15.75" customHeight="1" x14ac:dyDescent="0.25">
      <c r="A124" s="79">
        <v>2501</v>
      </c>
      <c r="B124" s="80"/>
      <c r="C124" s="80"/>
      <c r="D124" s="80"/>
      <c r="E124" s="80"/>
      <c r="F124" s="80"/>
      <c r="G124" s="80"/>
      <c r="H124" s="80"/>
      <c r="I124" s="80"/>
      <c r="J124" s="116"/>
      <c r="K124" s="235"/>
      <c r="L124" s="134"/>
      <c r="M124" s="237"/>
      <c r="N124" s="228" t="s">
        <v>80</v>
      </c>
      <c r="O124" s="102">
        <v>4</v>
      </c>
      <c r="P124" s="103">
        <f>IF(SUM(J116:J123)=0,"",SUM(J116:J123))</f>
        <v>5</v>
      </c>
      <c r="Q124" s="230" t="s">
        <v>10</v>
      </c>
    </row>
    <row r="125" spans="1:17" ht="15.75" customHeight="1" x14ac:dyDescent="0.25">
      <c r="A125" s="79">
        <v>2502</v>
      </c>
      <c r="B125" s="80"/>
      <c r="C125" s="80"/>
      <c r="D125" s="80"/>
      <c r="E125" s="80"/>
      <c r="F125" s="80"/>
      <c r="G125" s="80"/>
      <c r="H125" s="80"/>
      <c r="I125" s="80"/>
      <c r="J125" s="116"/>
      <c r="K125" s="235"/>
      <c r="L125" s="134"/>
      <c r="M125" s="237"/>
      <c r="N125" s="229" t="s">
        <v>81</v>
      </c>
      <c r="O125" s="104">
        <f>IF(O124/B110=0,"",O124/B110)</f>
        <v>0.21052631578947367</v>
      </c>
      <c r="P125" s="105">
        <f>IF(O124/P124=0,"",O124/P124)</f>
        <v>0.8</v>
      </c>
      <c r="Q125" s="231" t="s">
        <v>82</v>
      </c>
    </row>
    <row r="126" spans="1:17" ht="15.75" customHeight="1" x14ac:dyDescent="0.25">
      <c r="A126" s="79">
        <v>2601</v>
      </c>
      <c r="B126" s="80"/>
      <c r="C126" s="80"/>
      <c r="D126" s="80"/>
      <c r="E126" s="80"/>
      <c r="F126" s="80"/>
      <c r="G126" s="80"/>
      <c r="H126" s="80"/>
      <c r="I126" s="80"/>
      <c r="J126" s="116"/>
      <c r="K126" s="238"/>
      <c r="L126" s="239"/>
      <c r="M126" s="240"/>
      <c r="N126" s="109"/>
      <c r="O126" s="110"/>
      <c r="P126" s="110"/>
      <c r="Q126" s="111"/>
    </row>
    <row r="127" spans="1:17" ht="18" customHeight="1" x14ac:dyDescent="0.25">
      <c r="A127" s="33"/>
      <c r="B127" s="327" t="s">
        <v>108</v>
      </c>
      <c r="C127" s="327"/>
      <c r="D127" s="327"/>
      <c r="E127" s="327"/>
      <c r="F127" s="327"/>
      <c r="G127" s="327"/>
      <c r="H127" s="327"/>
      <c r="I127" s="327"/>
      <c r="J127" s="112">
        <f>SUM(J116:J123)</f>
        <v>5</v>
      </c>
      <c r="K127" s="113">
        <f>SUM(J116:J117)/B110</f>
        <v>0.21052631578947367</v>
      </c>
      <c r="L127" s="113">
        <f>IF(J127=0,"",J127/B110)</f>
        <v>0.26315789473684209</v>
      </c>
      <c r="M127" s="113">
        <f>L127-K127</f>
        <v>5.2631578947368418E-2</v>
      </c>
      <c r="N127" s="5"/>
      <c r="O127" s="25"/>
      <c r="P127" s="24"/>
      <c r="Q127" s="5"/>
    </row>
    <row r="128" spans="1:17" ht="12.75" customHeight="1" x14ac:dyDescent="0.2"/>
    <row r="129" spans="1:18" ht="12.75" customHeight="1" x14ac:dyDescent="0.2"/>
    <row r="130" spans="1:18" s="200" customFormat="1" ht="26.25" customHeight="1" x14ac:dyDescent="0.4">
      <c r="A130" s="224"/>
      <c r="B130" s="318" t="s">
        <v>96</v>
      </c>
      <c r="C130" s="318"/>
      <c r="D130" s="318"/>
      <c r="E130" s="318"/>
      <c r="F130" s="318"/>
      <c r="G130" s="318"/>
      <c r="H130" s="318"/>
      <c r="I130" s="318"/>
      <c r="J130" s="201" t="s">
        <v>114</v>
      </c>
      <c r="K130" s="25"/>
      <c r="L130" s="5"/>
      <c r="M130" s="5"/>
      <c r="N130" s="25"/>
      <c r="O130" s="5"/>
      <c r="P130" s="25"/>
      <c r="Q130" s="25"/>
    </row>
    <row r="131" spans="1:18" ht="20.25" customHeight="1" x14ac:dyDescent="0.2">
      <c r="A131" s="330" t="s">
        <v>9</v>
      </c>
      <c r="B131" s="311" t="s">
        <v>97</v>
      </c>
      <c r="C131" s="312"/>
      <c r="D131" s="312"/>
      <c r="E131" s="312"/>
      <c r="F131" s="312"/>
      <c r="G131" s="312"/>
      <c r="H131" s="312"/>
      <c r="I131" s="313"/>
      <c r="J131" s="314" t="s">
        <v>10</v>
      </c>
      <c r="K131" s="307" t="s">
        <v>2</v>
      </c>
      <c r="L131" s="307" t="s">
        <v>3</v>
      </c>
      <c r="M131" s="316" t="s">
        <v>4</v>
      </c>
      <c r="N131" s="307" t="s">
        <v>5</v>
      </c>
      <c r="O131" s="317" t="s">
        <v>6</v>
      </c>
      <c r="P131" s="317" t="s">
        <v>7</v>
      </c>
      <c r="Q131" s="307" t="s">
        <v>8</v>
      </c>
    </row>
    <row r="132" spans="1:18" ht="15.75" customHeight="1" x14ac:dyDescent="0.25">
      <c r="A132" s="308"/>
      <c r="B132" s="79" t="s">
        <v>98</v>
      </c>
      <c r="C132" s="79" t="s">
        <v>99</v>
      </c>
      <c r="D132" s="79" t="s">
        <v>100</v>
      </c>
      <c r="E132" s="79" t="s">
        <v>101</v>
      </c>
      <c r="F132" s="79" t="s">
        <v>102</v>
      </c>
      <c r="G132" s="79" t="s">
        <v>103</v>
      </c>
      <c r="H132" s="79" t="s">
        <v>104</v>
      </c>
      <c r="I132" s="79" t="s">
        <v>105</v>
      </c>
      <c r="J132" s="315"/>
      <c r="K132" s="308"/>
      <c r="L132" s="308"/>
      <c r="M132" s="308"/>
      <c r="N132" s="308"/>
      <c r="O132" s="308"/>
      <c r="P132" s="308"/>
      <c r="Q132" s="308"/>
    </row>
    <row r="133" spans="1:18" ht="15.75" customHeight="1" x14ac:dyDescent="0.25">
      <c r="A133" s="79">
        <v>1802</v>
      </c>
      <c r="B133" s="80">
        <v>16</v>
      </c>
      <c r="C133" s="80"/>
      <c r="D133" s="80"/>
      <c r="E133" s="80"/>
      <c r="F133" s="80"/>
      <c r="G133" s="80"/>
      <c r="H133" s="80"/>
      <c r="I133" s="80"/>
      <c r="J133" s="116"/>
      <c r="K133" s="232"/>
      <c r="L133" s="233"/>
      <c r="M133" s="234"/>
      <c r="N133" s="242"/>
      <c r="O133" s="283">
        <f>B133</f>
        <v>16</v>
      </c>
      <c r="P133" s="243"/>
      <c r="Q133" s="242"/>
    </row>
    <row r="134" spans="1:18" ht="15.75" customHeight="1" x14ac:dyDescent="0.25">
      <c r="A134" s="79">
        <v>1901</v>
      </c>
      <c r="B134" s="80"/>
      <c r="C134" s="80">
        <v>7</v>
      </c>
      <c r="D134" s="80"/>
      <c r="E134" s="80"/>
      <c r="F134" s="80"/>
      <c r="G134" s="80"/>
      <c r="H134" s="80"/>
      <c r="I134" s="80"/>
      <c r="J134" s="116"/>
      <c r="K134" s="235"/>
      <c r="L134" s="134"/>
      <c r="M134" s="236"/>
      <c r="N134" s="90">
        <f>IF(C134=0,"",C134/B133)</f>
        <v>0.4375</v>
      </c>
      <c r="O134" s="284">
        <v>10</v>
      </c>
      <c r="P134" s="241">
        <f t="shared" ref="P134:P140" si="10">IF(O134=0,"",O134/O133)</f>
        <v>0.625</v>
      </c>
      <c r="Q134" s="241">
        <f t="shared" ref="Q134:Q140" si="11">IF(O134=0,"",100%-P134)</f>
        <v>0.375</v>
      </c>
    </row>
    <row r="135" spans="1:18" ht="15.75" customHeight="1" x14ac:dyDescent="0.25">
      <c r="A135" s="79">
        <v>1902</v>
      </c>
      <c r="B135" s="80"/>
      <c r="C135" s="80"/>
      <c r="D135" s="80">
        <v>5</v>
      </c>
      <c r="E135" s="80"/>
      <c r="F135" s="80"/>
      <c r="G135" s="80"/>
      <c r="H135" s="80"/>
      <c r="I135" s="80"/>
      <c r="J135" s="116"/>
      <c r="K135" s="235"/>
      <c r="L135" s="134"/>
      <c r="M135" s="236"/>
      <c r="N135" s="90">
        <f>IF(D135=0,"",D135/C134)</f>
        <v>0.7142857142857143</v>
      </c>
      <c r="O135" s="284">
        <v>8</v>
      </c>
      <c r="P135" s="241">
        <f t="shared" si="10"/>
        <v>0.8</v>
      </c>
      <c r="Q135" s="241">
        <f t="shared" si="11"/>
        <v>0.19999999999999996</v>
      </c>
      <c r="R135" s="93">
        <f>O135/O133</f>
        <v>0.5</v>
      </c>
    </row>
    <row r="136" spans="1:18" ht="15.75" customHeight="1" x14ac:dyDescent="0.25">
      <c r="A136" s="79">
        <v>2001</v>
      </c>
      <c r="B136" s="80"/>
      <c r="C136" s="80"/>
      <c r="D136" s="80"/>
      <c r="E136" s="80">
        <v>5</v>
      </c>
      <c r="F136" s="80"/>
      <c r="G136" s="80"/>
      <c r="H136" s="80"/>
      <c r="I136" s="80"/>
      <c r="J136" s="116"/>
      <c r="K136" s="235"/>
      <c r="L136" s="134"/>
      <c r="M136" s="236"/>
      <c r="N136" s="90">
        <f>IF(E136=0,"",E136/D135)</f>
        <v>1</v>
      </c>
      <c r="O136" s="284">
        <v>8</v>
      </c>
      <c r="P136" s="241">
        <f t="shared" si="10"/>
        <v>1</v>
      </c>
      <c r="Q136" s="241">
        <f t="shared" si="11"/>
        <v>0</v>
      </c>
    </row>
    <row r="137" spans="1:18" ht="15.75" customHeight="1" x14ac:dyDescent="0.25">
      <c r="A137" s="79">
        <v>2002</v>
      </c>
      <c r="B137" s="80"/>
      <c r="C137" s="80"/>
      <c r="D137" s="80"/>
      <c r="E137" s="80"/>
      <c r="F137" s="80">
        <v>5</v>
      </c>
      <c r="G137" s="80"/>
      <c r="H137" s="80"/>
      <c r="I137" s="80"/>
      <c r="J137" s="116"/>
      <c r="K137" s="235"/>
      <c r="L137" s="134"/>
      <c r="M137" s="236"/>
      <c r="N137" s="90">
        <f>IF(F137=0,"",F137/E136)</f>
        <v>1</v>
      </c>
      <c r="O137" s="284">
        <v>7</v>
      </c>
      <c r="P137" s="241">
        <f t="shared" si="10"/>
        <v>0.875</v>
      </c>
      <c r="Q137" s="241">
        <f t="shared" si="11"/>
        <v>0.125</v>
      </c>
    </row>
    <row r="138" spans="1:18" ht="15.75" customHeight="1" x14ac:dyDescent="0.25">
      <c r="A138" s="79">
        <v>2101</v>
      </c>
      <c r="B138" s="80"/>
      <c r="C138" s="80"/>
      <c r="D138" s="80"/>
      <c r="E138" s="80"/>
      <c r="F138" s="80"/>
      <c r="G138" s="80">
        <v>5</v>
      </c>
      <c r="H138" s="80"/>
      <c r="I138" s="80"/>
      <c r="J138" s="116">
        <v>1</v>
      </c>
      <c r="K138" s="235"/>
      <c r="L138" s="134"/>
      <c r="M138" s="236"/>
      <c r="N138" s="90">
        <f>IF(G138=0,"",G138/F137)</f>
        <v>1</v>
      </c>
      <c r="O138" s="284">
        <v>6</v>
      </c>
      <c r="P138" s="241">
        <f t="shared" si="10"/>
        <v>0.8571428571428571</v>
      </c>
      <c r="Q138" s="241">
        <f t="shared" si="11"/>
        <v>0.1428571428571429</v>
      </c>
    </row>
    <row r="139" spans="1:18" ht="15.75" customHeight="1" x14ac:dyDescent="0.25">
      <c r="A139" s="79">
        <v>2102</v>
      </c>
      <c r="B139" s="80"/>
      <c r="C139" s="80"/>
      <c r="D139" s="80"/>
      <c r="E139" s="80"/>
      <c r="F139" s="80"/>
      <c r="G139" s="80"/>
      <c r="H139" s="80">
        <v>5</v>
      </c>
      <c r="I139" s="80"/>
      <c r="J139" s="116">
        <v>1</v>
      </c>
      <c r="K139" s="235"/>
      <c r="L139" s="134"/>
      <c r="M139" s="236"/>
      <c r="N139" s="90">
        <f>IF(H139=0,"",H139/G138)</f>
        <v>1</v>
      </c>
      <c r="O139" s="284">
        <v>5</v>
      </c>
      <c r="P139" s="241">
        <f t="shared" si="10"/>
        <v>0.83333333333333337</v>
      </c>
      <c r="Q139" s="241">
        <f t="shared" si="11"/>
        <v>0.16666666666666663</v>
      </c>
    </row>
    <row r="140" spans="1:18" ht="15.75" customHeight="1" x14ac:dyDescent="0.25">
      <c r="A140" s="79">
        <v>2201</v>
      </c>
      <c r="B140" s="80"/>
      <c r="C140" s="80"/>
      <c r="D140" s="80"/>
      <c r="E140" s="80"/>
      <c r="F140" s="80"/>
      <c r="G140" s="80"/>
      <c r="H140" s="80"/>
      <c r="I140" s="80">
        <v>3</v>
      </c>
      <c r="J140" s="116">
        <v>2</v>
      </c>
      <c r="K140" s="235"/>
      <c r="L140" s="134"/>
      <c r="M140" s="236"/>
      <c r="N140" s="90">
        <f>IF(I140=0,"",I140/H139)</f>
        <v>0.6</v>
      </c>
      <c r="O140" s="284">
        <v>4</v>
      </c>
      <c r="P140" s="241">
        <f t="shared" si="10"/>
        <v>0.8</v>
      </c>
      <c r="Q140" s="241">
        <f t="shared" si="11"/>
        <v>0.19999999999999996</v>
      </c>
    </row>
    <row r="141" spans="1:18" ht="15.75" customHeight="1" x14ac:dyDescent="0.25">
      <c r="A141" s="79">
        <v>2202</v>
      </c>
      <c r="B141" s="80"/>
      <c r="C141" s="80"/>
      <c r="D141" s="80"/>
      <c r="E141" s="80"/>
      <c r="F141" s="80"/>
      <c r="G141" s="80"/>
      <c r="H141" s="80"/>
      <c r="I141" s="80">
        <v>1</v>
      </c>
      <c r="J141" s="116">
        <v>2</v>
      </c>
      <c r="K141" s="235"/>
      <c r="L141" s="134"/>
      <c r="M141" s="134"/>
      <c r="N141" s="246"/>
      <c r="O141" s="284">
        <v>2</v>
      </c>
      <c r="P141" s="247"/>
      <c r="Q141" s="246"/>
    </row>
    <row r="142" spans="1:18" ht="15.75" customHeight="1" x14ac:dyDescent="0.25">
      <c r="A142" s="79">
        <v>2301</v>
      </c>
      <c r="B142" s="80"/>
      <c r="C142" s="80"/>
      <c r="D142" s="80"/>
      <c r="E142" s="80"/>
      <c r="F142" s="80"/>
      <c r="G142" s="80"/>
      <c r="H142" s="80"/>
      <c r="I142" s="80"/>
      <c r="J142" s="116"/>
      <c r="K142" s="235"/>
      <c r="L142" s="134"/>
      <c r="M142" s="134"/>
      <c r="N142" s="246"/>
      <c r="O142" s="284"/>
      <c r="P142" s="247"/>
      <c r="Q142" s="246"/>
    </row>
    <row r="143" spans="1:18" ht="15.75" customHeight="1" x14ac:dyDescent="0.25">
      <c r="A143" s="79">
        <v>2302</v>
      </c>
      <c r="B143" s="80"/>
      <c r="C143" s="80"/>
      <c r="D143" s="80"/>
      <c r="E143" s="80"/>
      <c r="F143" s="80"/>
      <c r="G143" s="80"/>
      <c r="H143" s="80"/>
      <c r="I143" s="80"/>
      <c r="J143" s="116"/>
      <c r="K143" s="235"/>
      <c r="L143" s="134"/>
      <c r="M143" s="134"/>
      <c r="N143" s="246"/>
      <c r="O143" s="285"/>
      <c r="P143" s="247"/>
      <c r="Q143" s="246"/>
    </row>
    <row r="144" spans="1:18" ht="15.75" customHeight="1" x14ac:dyDescent="0.25">
      <c r="A144" s="79">
        <v>2401</v>
      </c>
      <c r="B144" s="80"/>
      <c r="C144" s="80"/>
      <c r="D144" s="80"/>
      <c r="E144" s="80"/>
      <c r="F144" s="80"/>
      <c r="G144" s="80"/>
      <c r="H144" s="80"/>
      <c r="I144" s="80"/>
      <c r="J144" s="116"/>
      <c r="K144" s="235"/>
      <c r="L144" s="134"/>
      <c r="M144" s="134"/>
      <c r="N144" s="246"/>
      <c r="O144" s="285"/>
      <c r="P144" s="247"/>
      <c r="Q144" s="246"/>
    </row>
    <row r="145" spans="1:22" ht="15.75" customHeight="1" x14ac:dyDescent="0.25">
      <c r="A145" s="79">
        <v>2402</v>
      </c>
      <c r="B145" s="80"/>
      <c r="C145" s="80"/>
      <c r="D145" s="80"/>
      <c r="E145" s="80"/>
      <c r="F145" s="80"/>
      <c r="G145" s="80"/>
      <c r="H145" s="80"/>
      <c r="I145" s="80"/>
      <c r="J145" s="116"/>
      <c r="K145" s="235"/>
      <c r="L145" s="134"/>
      <c r="M145" s="237"/>
      <c r="N145" s="246"/>
      <c r="O145" s="285"/>
      <c r="P145" s="247"/>
      <c r="Q145" s="246"/>
    </row>
    <row r="146" spans="1:22" ht="15.75" customHeight="1" x14ac:dyDescent="0.25">
      <c r="A146" s="79">
        <v>2501</v>
      </c>
      <c r="B146" s="80"/>
      <c r="C146" s="80"/>
      <c r="D146" s="80"/>
      <c r="E146" s="80"/>
      <c r="F146" s="80"/>
      <c r="G146" s="80"/>
      <c r="H146" s="80"/>
      <c r="I146" s="80"/>
      <c r="J146" s="116"/>
      <c r="K146" s="235"/>
      <c r="L146" s="134"/>
      <c r="M146" s="237"/>
      <c r="N146" s="134"/>
      <c r="O146" s="237"/>
      <c r="P146" s="256"/>
      <c r="Q146" s="246"/>
    </row>
    <row r="147" spans="1:22" ht="15.75" customHeight="1" x14ac:dyDescent="0.25">
      <c r="A147" s="79">
        <v>2502</v>
      </c>
      <c r="B147" s="80"/>
      <c r="C147" s="80"/>
      <c r="D147" s="80"/>
      <c r="E147" s="80"/>
      <c r="F147" s="80"/>
      <c r="G147" s="80"/>
      <c r="H147" s="80"/>
      <c r="I147" s="80"/>
      <c r="J147" s="116"/>
      <c r="K147" s="235"/>
      <c r="L147" s="134"/>
      <c r="M147" s="237"/>
      <c r="N147" s="228" t="s">
        <v>80</v>
      </c>
      <c r="O147" s="102">
        <v>5</v>
      </c>
      <c r="P147" s="103">
        <f>J150</f>
        <v>6</v>
      </c>
      <c r="Q147" s="230" t="s">
        <v>10</v>
      </c>
    </row>
    <row r="148" spans="1:22" ht="15.75" customHeight="1" x14ac:dyDescent="0.25">
      <c r="A148" s="79">
        <v>2601</v>
      </c>
      <c r="B148" s="80"/>
      <c r="C148" s="80"/>
      <c r="D148" s="80"/>
      <c r="E148" s="80"/>
      <c r="F148" s="80"/>
      <c r="G148" s="80"/>
      <c r="H148" s="80"/>
      <c r="I148" s="80"/>
      <c r="J148" s="116"/>
      <c r="K148" s="235"/>
      <c r="L148" s="134"/>
      <c r="M148" s="237"/>
      <c r="N148" s="229" t="s">
        <v>81</v>
      </c>
      <c r="O148" s="104">
        <f>IF(O147/B133=0,"",O147/B133)</f>
        <v>0.3125</v>
      </c>
      <c r="P148" s="105">
        <f>IF(O147/P147=0,"",O147/P147)</f>
        <v>0.83333333333333337</v>
      </c>
      <c r="Q148" s="231" t="s">
        <v>82</v>
      </c>
    </row>
    <row r="149" spans="1:22" ht="15.75" customHeight="1" x14ac:dyDescent="0.25">
      <c r="A149" s="79">
        <v>2602</v>
      </c>
      <c r="B149" s="80"/>
      <c r="C149" s="80"/>
      <c r="D149" s="80"/>
      <c r="E149" s="80"/>
      <c r="F149" s="80"/>
      <c r="G149" s="80"/>
      <c r="H149" s="80"/>
      <c r="I149" s="80"/>
      <c r="J149" s="116"/>
      <c r="K149" s="238"/>
      <c r="L149" s="239"/>
      <c r="M149" s="240"/>
      <c r="N149" s="109"/>
      <c r="O149" s="110"/>
      <c r="P149" s="110"/>
      <c r="Q149" s="111"/>
    </row>
    <row r="150" spans="1:22" ht="18" customHeight="1" x14ac:dyDescent="0.25">
      <c r="A150" s="33"/>
      <c r="B150" s="327" t="s">
        <v>108</v>
      </c>
      <c r="C150" s="327"/>
      <c r="D150" s="327"/>
      <c r="E150" s="327"/>
      <c r="F150" s="327"/>
      <c r="G150" s="327"/>
      <c r="H150" s="327"/>
      <c r="I150" s="327"/>
      <c r="J150" s="112">
        <f>SUM(J138:J146)</f>
        <v>6</v>
      </c>
      <c r="K150" s="113">
        <f>IF(J140=0,"",J140/B133)</f>
        <v>0.125</v>
      </c>
      <c r="L150" s="113">
        <f>IF(J150=0,"",J150/B133)</f>
        <v>0.375</v>
      </c>
      <c r="M150" s="113">
        <f>L150-K150</f>
        <v>0.25</v>
      </c>
      <c r="N150" s="5"/>
      <c r="O150" s="25"/>
      <c r="P150" s="24"/>
      <c r="Q150" s="5"/>
    </row>
    <row r="151" spans="1:22" ht="12.75" customHeight="1" x14ac:dyDescent="0.2"/>
    <row r="152" spans="1:22" ht="12.75" customHeight="1" x14ac:dyDescent="0.2"/>
    <row r="153" spans="1:22" s="200" customFormat="1" ht="26.25" customHeight="1" x14ac:dyDescent="0.4">
      <c r="A153" s="224"/>
      <c r="B153" s="318" t="s">
        <v>96</v>
      </c>
      <c r="C153" s="318"/>
      <c r="D153" s="318"/>
      <c r="E153" s="318"/>
      <c r="F153" s="318"/>
      <c r="G153" s="318"/>
      <c r="H153" s="318"/>
      <c r="I153" s="318"/>
      <c r="J153" s="201" t="s">
        <v>115</v>
      </c>
      <c r="K153" s="25"/>
      <c r="L153" s="5"/>
      <c r="M153" s="5"/>
      <c r="N153" s="25"/>
      <c r="O153" s="5"/>
      <c r="P153" s="25"/>
      <c r="Q153" s="25"/>
      <c r="V153" s="175">
        <f>AVERAGE(K150,K173)</f>
        <v>0.13942307692307693</v>
      </c>
    </row>
    <row r="154" spans="1:22" ht="20.25" customHeight="1" x14ac:dyDescent="0.2">
      <c r="A154" s="330" t="s">
        <v>9</v>
      </c>
      <c r="B154" s="311" t="s">
        <v>97</v>
      </c>
      <c r="C154" s="312"/>
      <c r="D154" s="312"/>
      <c r="E154" s="312"/>
      <c r="F154" s="312"/>
      <c r="G154" s="312"/>
      <c r="H154" s="312"/>
      <c r="I154" s="313"/>
      <c r="J154" s="314" t="s">
        <v>10</v>
      </c>
      <c r="K154" s="307" t="s">
        <v>2</v>
      </c>
      <c r="L154" s="307" t="s">
        <v>3</v>
      </c>
      <c r="M154" s="316" t="s">
        <v>4</v>
      </c>
      <c r="N154" s="307" t="s">
        <v>5</v>
      </c>
      <c r="O154" s="317" t="s">
        <v>6</v>
      </c>
      <c r="P154" s="317" t="s">
        <v>7</v>
      </c>
      <c r="Q154" s="307" t="s">
        <v>8</v>
      </c>
    </row>
    <row r="155" spans="1:22" ht="15.75" customHeight="1" x14ac:dyDescent="0.25">
      <c r="A155" s="308"/>
      <c r="B155" s="79" t="s">
        <v>98</v>
      </c>
      <c r="C155" s="79" t="s">
        <v>99</v>
      </c>
      <c r="D155" s="79" t="s">
        <v>100</v>
      </c>
      <c r="E155" s="79" t="s">
        <v>101</v>
      </c>
      <c r="F155" s="79" t="s">
        <v>102</v>
      </c>
      <c r="G155" s="79" t="s">
        <v>103</v>
      </c>
      <c r="H155" s="79" t="s">
        <v>104</v>
      </c>
      <c r="I155" s="79" t="s">
        <v>105</v>
      </c>
      <c r="J155" s="315"/>
      <c r="K155" s="308"/>
      <c r="L155" s="308"/>
      <c r="M155" s="308"/>
      <c r="N155" s="308"/>
      <c r="O155" s="308"/>
      <c r="P155" s="308"/>
      <c r="Q155" s="308"/>
    </row>
    <row r="156" spans="1:22" ht="15.75" customHeight="1" x14ac:dyDescent="0.25">
      <c r="A156" s="79">
        <v>1901</v>
      </c>
      <c r="B156" s="80">
        <v>26</v>
      </c>
      <c r="C156" s="80"/>
      <c r="D156" s="80"/>
      <c r="E156" s="80"/>
      <c r="F156" s="80"/>
      <c r="G156" s="80"/>
      <c r="H156" s="80"/>
      <c r="I156" s="80"/>
      <c r="J156" s="116"/>
      <c r="K156" s="232"/>
      <c r="L156" s="233"/>
      <c r="M156" s="234"/>
      <c r="N156" s="242"/>
      <c r="O156" s="283">
        <f>B156</f>
        <v>26</v>
      </c>
      <c r="P156" s="243"/>
      <c r="Q156" s="242"/>
    </row>
    <row r="157" spans="1:22" ht="15.75" customHeight="1" x14ac:dyDescent="0.25">
      <c r="A157" s="79">
        <v>1902</v>
      </c>
      <c r="B157" s="80"/>
      <c r="C157" s="80">
        <v>13</v>
      </c>
      <c r="D157" s="80"/>
      <c r="E157" s="80"/>
      <c r="F157" s="80"/>
      <c r="G157" s="80"/>
      <c r="H157" s="80"/>
      <c r="I157" s="80"/>
      <c r="J157" s="116"/>
      <c r="K157" s="235"/>
      <c r="L157" s="134"/>
      <c r="M157" s="236"/>
      <c r="N157" s="90">
        <f>IF(C157=0,"",C157/B156)</f>
        <v>0.5</v>
      </c>
      <c r="O157" s="284">
        <v>17</v>
      </c>
      <c r="P157" s="241">
        <f t="shared" ref="P157:P163" si="12">IF(O157=0,"",O157/O156)</f>
        <v>0.65384615384615385</v>
      </c>
      <c r="Q157" s="241">
        <f t="shared" ref="Q157:Q163" si="13">IF(O157=0,"",100%-P157)</f>
        <v>0.34615384615384615</v>
      </c>
    </row>
    <row r="158" spans="1:22" ht="15.75" customHeight="1" x14ac:dyDescent="0.25">
      <c r="A158" s="79">
        <v>2001</v>
      </c>
      <c r="B158" s="80"/>
      <c r="C158" s="80"/>
      <c r="D158" s="80">
        <v>10</v>
      </c>
      <c r="E158" s="80"/>
      <c r="F158" s="80"/>
      <c r="G158" s="80"/>
      <c r="H158" s="80"/>
      <c r="I158" s="80"/>
      <c r="J158" s="116"/>
      <c r="K158" s="235"/>
      <c r="L158" s="134"/>
      <c r="M158" s="236"/>
      <c r="N158" s="90">
        <f>IF(D158=0,"",D158/C157)</f>
        <v>0.76923076923076927</v>
      </c>
      <c r="O158" s="284">
        <v>13</v>
      </c>
      <c r="P158" s="241">
        <f t="shared" si="12"/>
        <v>0.76470588235294112</v>
      </c>
      <c r="Q158" s="241">
        <f t="shared" si="13"/>
        <v>0.23529411764705888</v>
      </c>
      <c r="R158" s="93">
        <f>O158/O156</f>
        <v>0.5</v>
      </c>
    </row>
    <row r="159" spans="1:22" ht="15.75" customHeight="1" x14ac:dyDescent="0.25">
      <c r="A159" s="79">
        <v>2002</v>
      </c>
      <c r="B159" s="80"/>
      <c r="C159" s="80"/>
      <c r="D159" s="80"/>
      <c r="E159" s="80">
        <v>7</v>
      </c>
      <c r="F159" s="80"/>
      <c r="G159" s="80"/>
      <c r="H159" s="80"/>
      <c r="I159" s="80"/>
      <c r="J159" s="116"/>
      <c r="K159" s="235"/>
      <c r="L159" s="134"/>
      <c r="M159" s="236"/>
      <c r="N159" s="90">
        <f>IF(E159=0,"",E159/D158)</f>
        <v>0.7</v>
      </c>
      <c r="O159" s="284">
        <v>10</v>
      </c>
      <c r="P159" s="241">
        <f t="shared" si="12"/>
        <v>0.76923076923076927</v>
      </c>
      <c r="Q159" s="241">
        <f t="shared" si="13"/>
        <v>0.23076923076923073</v>
      </c>
    </row>
    <row r="160" spans="1:22" ht="15.75" customHeight="1" x14ac:dyDescent="0.25">
      <c r="A160" s="79">
        <v>2101</v>
      </c>
      <c r="B160" s="80"/>
      <c r="C160" s="80"/>
      <c r="D160" s="80"/>
      <c r="E160" s="80"/>
      <c r="F160" s="80">
        <v>7</v>
      </c>
      <c r="G160" s="80"/>
      <c r="H160" s="80"/>
      <c r="I160" s="80"/>
      <c r="J160" s="116"/>
      <c r="K160" s="235"/>
      <c r="L160" s="134"/>
      <c r="M160" s="236"/>
      <c r="N160" s="90">
        <f>IF(F160=0,"",F160/E159)</f>
        <v>1</v>
      </c>
      <c r="O160" s="284">
        <v>10</v>
      </c>
      <c r="P160" s="241">
        <f t="shared" si="12"/>
        <v>1</v>
      </c>
      <c r="Q160" s="241">
        <f t="shared" si="13"/>
        <v>0</v>
      </c>
    </row>
    <row r="161" spans="1:17" ht="15.75" customHeight="1" x14ac:dyDescent="0.25">
      <c r="A161" s="79">
        <v>2102</v>
      </c>
      <c r="B161" s="80"/>
      <c r="C161" s="80"/>
      <c r="D161" s="80"/>
      <c r="E161" s="80"/>
      <c r="F161" s="80"/>
      <c r="G161" s="80">
        <v>5</v>
      </c>
      <c r="H161" s="80"/>
      <c r="I161" s="80"/>
      <c r="J161" s="116">
        <v>1</v>
      </c>
      <c r="K161" s="235"/>
      <c r="L161" s="134"/>
      <c r="M161" s="236"/>
      <c r="N161" s="90">
        <f>IF(G161=0,"",G161/F160)</f>
        <v>0.7142857142857143</v>
      </c>
      <c r="O161" s="284">
        <v>9</v>
      </c>
      <c r="P161" s="241">
        <f t="shared" si="12"/>
        <v>0.9</v>
      </c>
      <c r="Q161" s="241">
        <f t="shared" si="13"/>
        <v>9.9999999999999978E-2</v>
      </c>
    </row>
    <row r="162" spans="1:17" ht="15.75" customHeight="1" x14ac:dyDescent="0.25">
      <c r="A162" s="79">
        <v>2201</v>
      </c>
      <c r="B162" s="80"/>
      <c r="C162" s="80"/>
      <c r="D162" s="80"/>
      <c r="E162" s="80"/>
      <c r="F162" s="80"/>
      <c r="G162" s="80"/>
      <c r="H162" s="80">
        <v>5</v>
      </c>
      <c r="I162" s="80"/>
      <c r="J162" s="116"/>
      <c r="K162" s="235"/>
      <c r="L162" s="134"/>
      <c r="M162" s="236"/>
      <c r="N162" s="90">
        <f>IF(H162=0,"",H162/G161)</f>
        <v>1</v>
      </c>
      <c r="O162" s="284">
        <v>8</v>
      </c>
      <c r="P162" s="241">
        <f t="shared" si="12"/>
        <v>0.88888888888888884</v>
      </c>
      <c r="Q162" s="241">
        <f t="shared" si="13"/>
        <v>0.11111111111111116</v>
      </c>
    </row>
    <row r="163" spans="1:17" ht="15.75" customHeight="1" x14ac:dyDescent="0.25">
      <c r="A163" s="79">
        <v>2202</v>
      </c>
      <c r="B163" s="80"/>
      <c r="C163" s="80"/>
      <c r="D163" s="80"/>
      <c r="E163" s="80"/>
      <c r="F163" s="80"/>
      <c r="G163" s="80"/>
      <c r="H163" s="80"/>
      <c r="I163" s="80">
        <v>4</v>
      </c>
      <c r="J163" s="116">
        <v>3</v>
      </c>
      <c r="K163" s="235"/>
      <c r="L163" s="134"/>
      <c r="M163" s="236"/>
      <c r="N163" s="90">
        <f>IF(I163=0,"",I163/H162)</f>
        <v>0.8</v>
      </c>
      <c r="O163" s="284">
        <v>7</v>
      </c>
      <c r="P163" s="241">
        <f t="shared" si="12"/>
        <v>0.875</v>
      </c>
      <c r="Q163" s="241">
        <f t="shared" si="13"/>
        <v>0.125</v>
      </c>
    </row>
    <row r="164" spans="1:17" ht="15.75" customHeight="1" x14ac:dyDescent="0.25">
      <c r="A164" s="79">
        <v>2301</v>
      </c>
      <c r="B164" s="80"/>
      <c r="C164" s="80"/>
      <c r="D164" s="80"/>
      <c r="E164" s="80"/>
      <c r="F164" s="80"/>
      <c r="G164" s="80"/>
      <c r="H164" s="80"/>
      <c r="I164" s="80">
        <v>2</v>
      </c>
      <c r="J164" s="116"/>
      <c r="K164" s="235"/>
      <c r="L164" s="134"/>
      <c r="M164" s="134"/>
      <c r="N164" s="246"/>
      <c r="O164" s="284">
        <v>4</v>
      </c>
      <c r="P164" s="247"/>
      <c r="Q164" s="246"/>
    </row>
    <row r="165" spans="1:17" ht="15.75" customHeight="1" x14ac:dyDescent="0.25">
      <c r="A165" s="79">
        <v>2302</v>
      </c>
      <c r="B165" s="80"/>
      <c r="C165" s="80"/>
      <c r="D165" s="80"/>
      <c r="E165" s="80"/>
      <c r="F165" s="80"/>
      <c r="G165" s="80"/>
      <c r="H165" s="80"/>
      <c r="I165" s="80">
        <v>2</v>
      </c>
      <c r="J165" s="116">
        <v>2</v>
      </c>
      <c r="K165" s="235"/>
      <c r="L165" s="134"/>
      <c r="M165" s="134"/>
      <c r="N165" s="246"/>
      <c r="O165" s="284">
        <v>4</v>
      </c>
      <c r="P165" s="247"/>
      <c r="Q165" s="246"/>
    </row>
    <row r="166" spans="1:17" ht="15.75" customHeight="1" x14ac:dyDescent="0.25">
      <c r="A166" s="79">
        <v>2401</v>
      </c>
      <c r="B166" s="80"/>
      <c r="C166" s="80"/>
      <c r="D166" s="80"/>
      <c r="E166" s="80"/>
      <c r="F166" s="80"/>
      <c r="G166" s="80"/>
      <c r="H166" s="80"/>
      <c r="I166" s="80">
        <v>1</v>
      </c>
      <c r="J166" s="116"/>
      <c r="K166" s="235"/>
      <c r="L166" s="134"/>
      <c r="M166" s="134"/>
      <c r="N166" s="246"/>
      <c r="O166" s="285">
        <v>1</v>
      </c>
      <c r="P166" s="247"/>
      <c r="Q166" s="246"/>
    </row>
    <row r="167" spans="1:17" ht="15.75" customHeight="1" x14ac:dyDescent="0.25">
      <c r="A167" s="79">
        <v>2402</v>
      </c>
      <c r="B167" s="80"/>
      <c r="C167" s="80"/>
      <c r="D167" s="80"/>
      <c r="E167" s="80"/>
      <c r="F167" s="80"/>
      <c r="G167" s="80"/>
      <c r="H167" s="80"/>
      <c r="I167" s="80">
        <v>1</v>
      </c>
      <c r="J167" s="116"/>
      <c r="K167" s="235"/>
      <c r="L167" s="134"/>
      <c r="M167" s="134"/>
      <c r="N167" s="246"/>
      <c r="O167" s="285">
        <v>1</v>
      </c>
      <c r="P167" s="247"/>
      <c r="Q167" s="246"/>
    </row>
    <row r="168" spans="1:17" ht="15.75" customHeight="1" x14ac:dyDescent="0.25">
      <c r="A168" s="79">
        <v>2501</v>
      </c>
      <c r="B168" s="80"/>
      <c r="C168" s="80"/>
      <c r="D168" s="80"/>
      <c r="E168" s="80"/>
      <c r="F168" s="80"/>
      <c r="G168" s="80"/>
      <c r="H168" s="80"/>
      <c r="I168" s="80">
        <v>1</v>
      </c>
      <c r="J168" s="116"/>
      <c r="K168" s="235"/>
      <c r="L168" s="134"/>
      <c r="M168" s="134"/>
      <c r="N168" s="246"/>
      <c r="O168" s="285">
        <v>1</v>
      </c>
      <c r="P168" s="247"/>
      <c r="Q168" s="246"/>
    </row>
    <row r="169" spans="1:17" ht="15.75" customHeight="1" x14ac:dyDescent="0.25">
      <c r="A169" s="79">
        <v>2502</v>
      </c>
      <c r="B169" s="80"/>
      <c r="C169" s="80"/>
      <c r="D169" s="80"/>
      <c r="E169" s="80"/>
      <c r="F169" s="80"/>
      <c r="G169" s="80"/>
      <c r="H169" s="80"/>
      <c r="I169" s="80"/>
      <c r="J169" s="116"/>
      <c r="K169" s="235"/>
      <c r="L169" s="134"/>
      <c r="M169" s="237"/>
      <c r="N169" s="134"/>
      <c r="O169" s="237"/>
      <c r="P169" s="256"/>
      <c r="Q169" s="246"/>
    </row>
    <row r="170" spans="1:17" ht="15.75" customHeight="1" x14ac:dyDescent="0.25">
      <c r="A170" s="79">
        <v>2601</v>
      </c>
      <c r="B170" s="80"/>
      <c r="C170" s="80"/>
      <c r="D170" s="80"/>
      <c r="E170" s="80"/>
      <c r="F170" s="80"/>
      <c r="G170" s="80"/>
      <c r="H170" s="80"/>
      <c r="I170" s="80"/>
      <c r="J170" s="116"/>
      <c r="K170" s="235"/>
      <c r="L170" s="134"/>
      <c r="M170" s="237"/>
      <c r="N170" s="228" t="s">
        <v>80</v>
      </c>
      <c r="O170" s="102">
        <v>6</v>
      </c>
      <c r="P170" s="103">
        <f>J173</f>
        <v>6</v>
      </c>
      <c r="Q170" s="230" t="s">
        <v>10</v>
      </c>
    </row>
    <row r="171" spans="1:17" ht="15.75" customHeight="1" x14ac:dyDescent="0.25">
      <c r="A171" s="79">
        <v>2602</v>
      </c>
      <c r="B171" s="80"/>
      <c r="C171" s="80"/>
      <c r="D171" s="80"/>
      <c r="E171" s="80"/>
      <c r="F171" s="80"/>
      <c r="G171" s="80"/>
      <c r="H171" s="80"/>
      <c r="I171" s="80"/>
      <c r="J171" s="116"/>
      <c r="K171" s="235"/>
      <c r="L171" s="134"/>
      <c r="M171" s="237"/>
      <c r="N171" s="229" t="s">
        <v>81</v>
      </c>
      <c r="O171" s="104">
        <f>IF(O170/B156=0,"",O170/B156)</f>
        <v>0.23076923076923078</v>
      </c>
      <c r="P171" s="105">
        <f>IF(O170/P170=0,"",O170/P170)</f>
        <v>1</v>
      </c>
      <c r="Q171" s="231" t="s">
        <v>82</v>
      </c>
    </row>
    <row r="172" spans="1:17" ht="15.75" customHeight="1" x14ac:dyDescent="0.25">
      <c r="A172" s="79">
        <v>2701</v>
      </c>
      <c r="B172" s="80"/>
      <c r="C172" s="80"/>
      <c r="D172" s="80"/>
      <c r="E172" s="80"/>
      <c r="F172" s="80"/>
      <c r="G172" s="80"/>
      <c r="H172" s="80"/>
      <c r="I172" s="80"/>
      <c r="J172" s="116"/>
      <c r="K172" s="238"/>
      <c r="L172" s="239"/>
      <c r="M172" s="240"/>
      <c r="N172" s="109"/>
      <c r="O172" s="110"/>
      <c r="P172" s="110"/>
      <c r="Q172" s="111"/>
    </row>
    <row r="173" spans="1:17" ht="18" customHeight="1" x14ac:dyDescent="0.25">
      <c r="A173" s="33"/>
      <c r="B173" s="327" t="s">
        <v>108</v>
      </c>
      <c r="C173" s="327"/>
      <c r="D173" s="327"/>
      <c r="E173" s="327"/>
      <c r="F173" s="327"/>
      <c r="G173" s="327"/>
      <c r="H173" s="327"/>
      <c r="I173" s="327"/>
      <c r="J173" s="112">
        <f>SUM(J161:J169)</f>
        <v>6</v>
      </c>
      <c r="K173" s="113">
        <f>((SUM(J161:J163))/B156)</f>
        <v>0.15384615384615385</v>
      </c>
      <c r="L173" s="113">
        <f>IF(J173=0,"",J173/B156)</f>
        <v>0.23076923076923078</v>
      </c>
      <c r="M173" s="113">
        <f>L173-K173</f>
        <v>7.6923076923076927E-2</v>
      </c>
      <c r="N173" s="5"/>
      <c r="O173" s="25"/>
      <c r="P173" s="24"/>
      <c r="Q173" s="5"/>
    </row>
    <row r="174" spans="1:17" ht="12.75" customHeight="1" x14ac:dyDescent="0.2"/>
    <row r="175" spans="1:17" ht="12.75" customHeight="1" x14ac:dyDescent="0.2"/>
    <row r="176" spans="1:17" s="200" customFormat="1" ht="26.25" customHeight="1" x14ac:dyDescent="0.4">
      <c r="A176" s="293"/>
      <c r="B176" s="339" t="s">
        <v>96</v>
      </c>
      <c r="C176" s="339"/>
      <c r="D176" s="339"/>
      <c r="E176" s="339"/>
      <c r="F176" s="339"/>
      <c r="G176" s="339"/>
      <c r="H176" s="339"/>
      <c r="I176" s="339"/>
      <c r="J176" s="294" t="s">
        <v>116</v>
      </c>
      <c r="K176" s="295" t="s">
        <v>131</v>
      </c>
      <c r="L176" s="296"/>
      <c r="M176" s="5"/>
      <c r="N176" s="25"/>
      <c r="O176" s="5"/>
      <c r="P176" s="25"/>
      <c r="Q176" s="25"/>
    </row>
    <row r="177" spans="1:18" ht="12.75" customHeight="1" x14ac:dyDescent="0.2"/>
    <row r="178" spans="1:18" ht="12.75" customHeight="1" x14ac:dyDescent="0.2"/>
    <row r="179" spans="1:18" s="200" customFormat="1" ht="26.25" customHeight="1" x14ac:dyDescent="0.4">
      <c r="A179" s="224"/>
      <c r="B179" s="318" t="s">
        <v>96</v>
      </c>
      <c r="C179" s="318"/>
      <c r="D179" s="318"/>
      <c r="E179" s="318"/>
      <c r="F179" s="318"/>
      <c r="G179" s="318"/>
      <c r="H179" s="318"/>
      <c r="I179" s="318"/>
      <c r="J179" s="201" t="s">
        <v>117</v>
      </c>
      <c r="K179" s="25"/>
      <c r="L179" s="5"/>
      <c r="M179" s="5"/>
      <c r="N179" s="25"/>
      <c r="O179" s="5"/>
      <c r="P179" s="25"/>
      <c r="Q179" s="25"/>
    </row>
    <row r="180" spans="1:18" ht="20.25" customHeight="1" x14ac:dyDescent="0.2">
      <c r="A180" s="330" t="s">
        <v>9</v>
      </c>
      <c r="B180" s="311" t="s">
        <v>97</v>
      </c>
      <c r="C180" s="312"/>
      <c r="D180" s="312"/>
      <c r="E180" s="312"/>
      <c r="F180" s="312"/>
      <c r="G180" s="312"/>
      <c r="H180" s="312"/>
      <c r="I180" s="313"/>
      <c r="J180" s="314" t="s">
        <v>10</v>
      </c>
      <c r="K180" s="307" t="s">
        <v>2</v>
      </c>
      <c r="L180" s="307" t="s">
        <v>3</v>
      </c>
      <c r="M180" s="316" t="s">
        <v>4</v>
      </c>
      <c r="N180" s="307" t="s">
        <v>5</v>
      </c>
      <c r="O180" s="317" t="s">
        <v>6</v>
      </c>
      <c r="P180" s="317" t="s">
        <v>7</v>
      </c>
      <c r="Q180" s="307" t="s">
        <v>8</v>
      </c>
    </row>
    <row r="181" spans="1:18" ht="15.75" customHeight="1" x14ac:dyDescent="0.25">
      <c r="A181" s="308"/>
      <c r="B181" s="79" t="s">
        <v>98</v>
      </c>
      <c r="C181" s="79" t="s">
        <v>99</v>
      </c>
      <c r="D181" s="79" t="s">
        <v>100</v>
      </c>
      <c r="E181" s="79" t="s">
        <v>101</v>
      </c>
      <c r="F181" s="79" t="s">
        <v>102</v>
      </c>
      <c r="G181" s="79" t="s">
        <v>103</v>
      </c>
      <c r="H181" s="79" t="s">
        <v>104</v>
      </c>
      <c r="I181" s="79" t="s">
        <v>105</v>
      </c>
      <c r="J181" s="315"/>
      <c r="K181" s="308"/>
      <c r="L181" s="308"/>
      <c r="M181" s="308"/>
      <c r="N181" s="308"/>
      <c r="O181" s="308"/>
      <c r="P181" s="308"/>
      <c r="Q181" s="308"/>
    </row>
    <row r="182" spans="1:18" ht="15.75" customHeight="1" x14ac:dyDescent="0.25">
      <c r="A182" s="79">
        <v>2001</v>
      </c>
      <c r="B182" s="80">
        <v>27</v>
      </c>
      <c r="C182" s="80"/>
      <c r="D182" s="80"/>
      <c r="E182" s="80"/>
      <c r="F182" s="80"/>
      <c r="G182" s="80"/>
      <c r="H182" s="80"/>
      <c r="I182" s="80"/>
      <c r="J182" s="116"/>
      <c r="K182" s="232"/>
      <c r="L182" s="233"/>
      <c r="M182" s="234"/>
      <c r="N182" s="242"/>
      <c r="O182" s="283">
        <f>B182</f>
        <v>27</v>
      </c>
      <c r="P182" s="243"/>
      <c r="Q182" s="242"/>
    </row>
    <row r="183" spans="1:18" ht="15.75" customHeight="1" x14ac:dyDescent="0.25">
      <c r="A183" s="79">
        <v>2002</v>
      </c>
      <c r="B183" s="80"/>
      <c r="C183" s="80">
        <v>16</v>
      </c>
      <c r="D183" s="80"/>
      <c r="E183" s="80"/>
      <c r="F183" s="80"/>
      <c r="G183" s="80"/>
      <c r="H183" s="80"/>
      <c r="I183" s="80"/>
      <c r="J183" s="116"/>
      <c r="K183" s="235"/>
      <c r="L183" s="134"/>
      <c r="M183" s="236"/>
      <c r="N183" s="90">
        <f>IF(C183=0,"",C183/B182)</f>
        <v>0.59259259259259256</v>
      </c>
      <c r="O183" s="284">
        <v>21</v>
      </c>
      <c r="P183" s="241">
        <f t="shared" ref="P183:P189" si="14">IF(O183=0,"",O183/O182)</f>
        <v>0.77777777777777779</v>
      </c>
      <c r="Q183" s="241">
        <f t="shared" ref="Q183:Q189" si="15">IF(O183=0,"",100%-P183)</f>
        <v>0.22222222222222221</v>
      </c>
    </row>
    <row r="184" spans="1:18" ht="15.75" customHeight="1" x14ac:dyDescent="0.25">
      <c r="A184" s="79">
        <v>2101</v>
      </c>
      <c r="B184" s="80"/>
      <c r="C184" s="80"/>
      <c r="D184" s="80">
        <v>16</v>
      </c>
      <c r="E184" s="80"/>
      <c r="F184" s="80"/>
      <c r="G184" s="80"/>
      <c r="H184" s="80"/>
      <c r="I184" s="80"/>
      <c r="J184" s="116"/>
      <c r="K184" s="235"/>
      <c r="L184" s="134"/>
      <c r="M184" s="236"/>
      <c r="N184" s="90">
        <f>IF(D184=0,"",D184/C183)</f>
        <v>1</v>
      </c>
      <c r="O184" s="284">
        <v>19</v>
      </c>
      <c r="P184" s="241">
        <f t="shared" si="14"/>
        <v>0.90476190476190477</v>
      </c>
      <c r="Q184" s="241">
        <f t="shared" si="15"/>
        <v>9.5238095238095233E-2</v>
      </c>
      <c r="R184" s="93">
        <f>O184/O182</f>
        <v>0.70370370370370372</v>
      </c>
    </row>
    <row r="185" spans="1:18" ht="15.75" customHeight="1" x14ac:dyDescent="0.25">
      <c r="A185" s="79">
        <v>2102</v>
      </c>
      <c r="B185" s="80"/>
      <c r="C185" s="80"/>
      <c r="D185" s="80"/>
      <c r="E185" s="80">
        <v>16</v>
      </c>
      <c r="F185" s="80"/>
      <c r="G185" s="80"/>
      <c r="H185" s="80"/>
      <c r="I185" s="80"/>
      <c r="J185" s="116"/>
      <c r="K185" s="235"/>
      <c r="L185" s="134"/>
      <c r="M185" s="236"/>
      <c r="N185" s="90">
        <f>IF(E185=0,"",E185/D184)</f>
        <v>1</v>
      </c>
      <c r="O185" s="284">
        <v>18</v>
      </c>
      <c r="P185" s="241">
        <f t="shared" si="14"/>
        <v>0.94736842105263153</v>
      </c>
      <c r="Q185" s="241">
        <f t="shared" si="15"/>
        <v>5.2631578947368474E-2</v>
      </c>
    </row>
    <row r="186" spans="1:18" ht="15.75" customHeight="1" x14ac:dyDescent="0.25">
      <c r="A186" s="79">
        <v>2201</v>
      </c>
      <c r="B186" s="80"/>
      <c r="C186" s="80"/>
      <c r="D186" s="80"/>
      <c r="E186" s="80"/>
      <c r="F186" s="80">
        <v>13</v>
      </c>
      <c r="G186" s="80"/>
      <c r="H186" s="80"/>
      <c r="I186" s="80"/>
      <c r="J186" s="116"/>
      <c r="K186" s="235"/>
      <c r="L186" s="134"/>
      <c r="M186" s="236"/>
      <c r="N186" s="90">
        <f>IF(F186=0,"",F186/E185)</f>
        <v>0.8125</v>
      </c>
      <c r="O186" s="284">
        <v>17</v>
      </c>
      <c r="P186" s="241">
        <f t="shared" si="14"/>
        <v>0.94444444444444442</v>
      </c>
      <c r="Q186" s="241">
        <f t="shared" si="15"/>
        <v>5.555555555555558E-2</v>
      </c>
    </row>
    <row r="187" spans="1:18" ht="15.75" customHeight="1" x14ac:dyDescent="0.25">
      <c r="A187" s="79">
        <v>2202</v>
      </c>
      <c r="B187" s="80"/>
      <c r="C187" s="80"/>
      <c r="D187" s="80"/>
      <c r="E187" s="80"/>
      <c r="F187" s="80"/>
      <c r="G187" s="80">
        <v>13</v>
      </c>
      <c r="H187" s="80"/>
      <c r="I187" s="80"/>
      <c r="J187" s="116"/>
      <c r="K187" s="235"/>
      <c r="L187" s="134"/>
      <c r="M187" s="236"/>
      <c r="N187" s="90">
        <f>IF(G187=0,"",G187/F186)</f>
        <v>1</v>
      </c>
      <c r="O187" s="284">
        <v>17</v>
      </c>
      <c r="P187" s="241">
        <f t="shared" si="14"/>
        <v>1</v>
      </c>
      <c r="Q187" s="241">
        <f t="shared" si="15"/>
        <v>0</v>
      </c>
    </row>
    <row r="188" spans="1:18" ht="15.75" customHeight="1" x14ac:dyDescent="0.25">
      <c r="A188" s="79">
        <v>2301</v>
      </c>
      <c r="B188" s="80"/>
      <c r="C188" s="80"/>
      <c r="D188" s="80"/>
      <c r="E188" s="80"/>
      <c r="F188" s="80"/>
      <c r="G188" s="80"/>
      <c r="H188" s="80">
        <v>13</v>
      </c>
      <c r="I188" s="80"/>
      <c r="J188" s="116">
        <v>1</v>
      </c>
      <c r="K188" s="235"/>
      <c r="L188" s="134"/>
      <c r="M188" s="236"/>
      <c r="N188" s="90">
        <f>IF(H188=0,"",H188/G187)</f>
        <v>1</v>
      </c>
      <c r="O188" s="284">
        <v>16</v>
      </c>
      <c r="P188" s="241">
        <f t="shared" si="14"/>
        <v>0.94117647058823528</v>
      </c>
      <c r="Q188" s="241">
        <f t="shared" si="15"/>
        <v>5.8823529411764719E-2</v>
      </c>
    </row>
    <row r="189" spans="1:18" ht="15.75" customHeight="1" x14ac:dyDescent="0.25">
      <c r="A189" s="79">
        <v>2302</v>
      </c>
      <c r="B189" s="80"/>
      <c r="C189" s="80"/>
      <c r="D189" s="80"/>
      <c r="E189" s="80"/>
      <c r="F189" s="80"/>
      <c r="G189" s="80"/>
      <c r="H189" s="80"/>
      <c r="I189" s="80">
        <v>13</v>
      </c>
      <c r="J189" s="116">
        <v>6</v>
      </c>
      <c r="K189" s="235"/>
      <c r="L189" s="134"/>
      <c r="M189" s="236"/>
      <c r="N189" s="90">
        <f>IF(I189=0,"",I189/H188)</f>
        <v>1</v>
      </c>
      <c r="O189" s="284">
        <v>16</v>
      </c>
      <c r="P189" s="241">
        <f t="shared" si="14"/>
        <v>1</v>
      </c>
      <c r="Q189" s="241">
        <f t="shared" si="15"/>
        <v>0</v>
      </c>
    </row>
    <row r="190" spans="1:18" ht="15.75" customHeight="1" x14ac:dyDescent="0.25">
      <c r="A190" s="79">
        <v>2401</v>
      </c>
      <c r="B190" s="80"/>
      <c r="C190" s="80"/>
      <c r="D190" s="80"/>
      <c r="E190" s="80"/>
      <c r="F190" s="80"/>
      <c r="G190" s="80"/>
      <c r="H190" s="80"/>
      <c r="I190" s="80">
        <v>5</v>
      </c>
      <c r="J190" s="116">
        <v>2</v>
      </c>
      <c r="K190" s="235"/>
      <c r="L190" s="134"/>
      <c r="M190" s="134"/>
      <c r="N190" s="134"/>
      <c r="O190" s="284">
        <v>10</v>
      </c>
      <c r="P190" s="247"/>
      <c r="Q190" s="246"/>
    </row>
    <row r="191" spans="1:18" ht="15.75" customHeight="1" x14ac:dyDescent="0.25">
      <c r="A191" s="79">
        <v>2402</v>
      </c>
      <c r="B191" s="80"/>
      <c r="C191" s="80"/>
      <c r="D191" s="80"/>
      <c r="E191" s="80"/>
      <c r="F191" s="80"/>
      <c r="G191" s="80"/>
      <c r="H191" s="80"/>
      <c r="I191" s="80">
        <v>4</v>
      </c>
      <c r="J191" s="116">
        <v>3</v>
      </c>
      <c r="K191" s="235"/>
      <c r="L191" s="134"/>
      <c r="M191" s="134"/>
      <c r="N191" s="134"/>
      <c r="O191" s="284">
        <v>7</v>
      </c>
      <c r="P191" s="247"/>
      <c r="Q191" s="246"/>
    </row>
    <row r="192" spans="1:18" ht="15.75" customHeight="1" x14ac:dyDescent="0.25">
      <c r="A192" s="79">
        <v>2501</v>
      </c>
      <c r="B192" s="80"/>
      <c r="C192" s="80"/>
      <c r="D192" s="80"/>
      <c r="E192" s="80"/>
      <c r="F192" s="80"/>
      <c r="G192" s="80"/>
      <c r="H192" s="80"/>
      <c r="I192" s="80">
        <v>2</v>
      </c>
      <c r="J192" s="116">
        <v>1</v>
      </c>
      <c r="K192" s="235"/>
      <c r="L192" s="134"/>
      <c r="M192" s="237"/>
      <c r="N192" s="246"/>
      <c r="O192" s="285">
        <v>3</v>
      </c>
      <c r="P192" s="247"/>
      <c r="Q192" s="246"/>
    </row>
    <row r="193" spans="1:17" ht="15.75" customHeight="1" x14ac:dyDescent="0.25">
      <c r="A193" s="79">
        <v>2502</v>
      </c>
      <c r="B193" s="80"/>
      <c r="C193" s="80"/>
      <c r="D193" s="80"/>
      <c r="E193" s="80"/>
      <c r="F193" s="80"/>
      <c r="G193" s="80"/>
      <c r="H193" s="80"/>
      <c r="I193" s="80">
        <v>1</v>
      </c>
      <c r="J193" s="116">
        <v>1</v>
      </c>
      <c r="K193" s="235"/>
      <c r="L193" s="134"/>
      <c r="M193" s="237"/>
      <c r="N193" s="246"/>
      <c r="O193" s="285">
        <v>1</v>
      </c>
      <c r="P193" s="247"/>
      <c r="Q193" s="246"/>
    </row>
    <row r="194" spans="1:17" ht="15.75" customHeight="1" x14ac:dyDescent="0.25">
      <c r="A194" s="79">
        <v>2601</v>
      </c>
      <c r="B194" s="80"/>
      <c r="C194" s="80"/>
      <c r="D194" s="80"/>
      <c r="E194" s="80"/>
      <c r="F194" s="80"/>
      <c r="G194" s="80"/>
      <c r="H194" s="80"/>
      <c r="I194" s="80"/>
      <c r="J194" s="116"/>
      <c r="K194" s="235"/>
      <c r="L194" s="134"/>
      <c r="M194" s="237"/>
      <c r="N194" s="246"/>
      <c r="O194" s="285"/>
      <c r="P194" s="247"/>
      <c r="Q194" s="246"/>
    </row>
    <row r="195" spans="1:17" ht="15.75" customHeight="1" x14ac:dyDescent="0.25">
      <c r="A195" s="79">
        <v>2602</v>
      </c>
      <c r="B195" s="80"/>
      <c r="C195" s="80"/>
      <c r="D195" s="80"/>
      <c r="E195" s="80"/>
      <c r="F195" s="80"/>
      <c r="G195" s="80"/>
      <c r="H195" s="80"/>
      <c r="I195" s="80"/>
      <c r="J195" s="116"/>
      <c r="K195" s="235"/>
      <c r="L195" s="134"/>
      <c r="M195" s="237"/>
      <c r="N195" s="134"/>
      <c r="O195" s="237"/>
      <c r="P195" s="256"/>
      <c r="Q195" s="246"/>
    </row>
    <row r="196" spans="1:17" ht="15.75" customHeight="1" x14ac:dyDescent="0.25">
      <c r="A196" s="79">
        <v>2701</v>
      </c>
      <c r="B196" s="80"/>
      <c r="C196" s="80"/>
      <c r="D196" s="80"/>
      <c r="E196" s="80"/>
      <c r="F196" s="80"/>
      <c r="G196" s="80"/>
      <c r="H196" s="80"/>
      <c r="I196" s="80"/>
      <c r="J196" s="116"/>
      <c r="K196" s="235"/>
      <c r="L196" s="134"/>
      <c r="M196" s="237"/>
      <c r="N196" s="228" t="s">
        <v>80</v>
      </c>
      <c r="O196" s="102">
        <v>8</v>
      </c>
      <c r="P196" s="103">
        <f>IF(SUM(J188:J195)=0,"",SUM(J188:J195))</f>
        <v>14</v>
      </c>
      <c r="Q196" s="230" t="s">
        <v>10</v>
      </c>
    </row>
    <row r="197" spans="1:17" ht="15.75" customHeight="1" x14ac:dyDescent="0.25">
      <c r="A197" s="79">
        <v>2702</v>
      </c>
      <c r="B197" s="80"/>
      <c r="C197" s="80"/>
      <c r="D197" s="80"/>
      <c r="E197" s="80"/>
      <c r="F197" s="80"/>
      <c r="G197" s="80"/>
      <c r="H197" s="80"/>
      <c r="I197" s="80"/>
      <c r="J197" s="116"/>
      <c r="K197" s="235"/>
      <c r="L197" s="134"/>
      <c r="M197" s="237"/>
      <c r="N197" s="229" t="s">
        <v>81</v>
      </c>
      <c r="O197" s="104">
        <f>IF(O196/B182=0,"",O196/B182)</f>
        <v>0.29629629629629628</v>
      </c>
      <c r="P197" s="105">
        <f>IF(O196/P196=0,"",O196/P196)</f>
        <v>0.5714285714285714</v>
      </c>
      <c r="Q197" s="231" t="s">
        <v>82</v>
      </c>
    </row>
    <row r="198" spans="1:17" ht="15.75" customHeight="1" x14ac:dyDescent="0.25">
      <c r="A198" s="79">
        <v>2801</v>
      </c>
      <c r="B198" s="80"/>
      <c r="C198" s="80"/>
      <c r="D198" s="80"/>
      <c r="E198" s="80"/>
      <c r="F198" s="80"/>
      <c r="G198" s="80"/>
      <c r="H198" s="80"/>
      <c r="I198" s="80"/>
      <c r="J198" s="116"/>
      <c r="K198" s="238"/>
      <c r="L198" s="239"/>
      <c r="M198" s="240"/>
      <c r="N198" s="109"/>
      <c r="O198" s="110"/>
      <c r="P198" s="110"/>
      <c r="Q198" s="111"/>
    </row>
    <row r="199" spans="1:17" ht="18" customHeight="1" x14ac:dyDescent="0.25">
      <c r="A199" s="33"/>
      <c r="B199" s="327" t="s">
        <v>108</v>
      </c>
      <c r="C199" s="327"/>
      <c r="D199" s="327"/>
      <c r="E199" s="327"/>
      <c r="F199" s="327"/>
      <c r="G199" s="327"/>
      <c r="H199" s="327"/>
      <c r="I199" s="327"/>
      <c r="J199" s="112">
        <f>SUM(J188:J195)</f>
        <v>14</v>
      </c>
      <c r="K199" s="113">
        <f>((SUM(J188:J189))/B182)</f>
        <v>0.25925925925925924</v>
      </c>
      <c r="L199" s="113">
        <f>IF(J199=0,"",J199/B182)</f>
        <v>0.51851851851851849</v>
      </c>
      <c r="M199" s="113">
        <f>IF(SUM(J188:J189)=0,"",L199-K199)</f>
        <v>0.25925925925925924</v>
      </c>
      <c r="N199" s="5"/>
      <c r="O199" s="25"/>
      <c r="P199" s="24"/>
      <c r="Q199" s="5"/>
    </row>
    <row r="200" spans="1:17" ht="12.75" customHeight="1" x14ac:dyDescent="0.2"/>
    <row r="201" spans="1:17" ht="12.75" customHeight="1" x14ac:dyDescent="0.2"/>
    <row r="202" spans="1:17" s="200" customFormat="1" ht="26.25" customHeight="1" x14ac:dyDescent="0.4">
      <c r="A202" s="290"/>
      <c r="B202" s="338" t="s">
        <v>96</v>
      </c>
      <c r="C202" s="338"/>
      <c r="D202" s="338"/>
      <c r="E202" s="338"/>
      <c r="F202" s="338"/>
      <c r="G202" s="338"/>
      <c r="H202" s="338"/>
      <c r="I202" s="338"/>
      <c r="J202" s="281" t="s">
        <v>118</v>
      </c>
      <c r="K202" s="291" t="s">
        <v>131</v>
      </c>
      <c r="L202" s="292"/>
      <c r="M202" s="5"/>
      <c r="N202" s="25"/>
      <c r="O202" s="5"/>
      <c r="P202" s="25"/>
      <c r="Q202" s="25"/>
    </row>
    <row r="203" spans="1:17" ht="12.75" customHeight="1" x14ac:dyDescent="0.2"/>
    <row r="204" spans="1:17" ht="12.75" customHeight="1" x14ac:dyDescent="0.2"/>
    <row r="205" spans="1:17" s="200" customFormat="1" ht="26.25" customHeight="1" x14ac:dyDescent="0.4">
      <c r="A205" s="224"/>
      <c r="B205" s="318" t="s">
        <v>96</v>
      </c>
      <c r="C205" s="318"/>
      <c r="D205" s="318"/>
      <c r="E205" s="318"/>
      <c r="F205" s="318"/>
      <c r="G205" s="318"/>
      <c r="H205" s="318"/>
      <c r="I205" s="318"/>
      <c r="J205" s="201" t="s">
        <v>119</v>
      </c>
      <c r="K205" s="25"/>
      <c r="L205" s="5"/>
      <c r="M205" s="5"/>
      <c r="N205" s="25"/>
      <c r="O205" s="5"/>
      <c r="P205" s="25"/>
      <c r="Q205" s="25"/>
    </row>
    <row r="206" spans="1:17" ht="20.25" customHeight="1" x14ac:dyDescent="0.2">
      <c r="A206" s="330" t="s">
        <v>9</v>
      </c>
      <c r="B206" s="311" t="s">
        <v>97</v>
      </c>
      <c r="C206" s="312"/>
      <c r="D206" s="312"/>
      <c r="E206" s="312"/>
      <c r="F206" s="312"/>
      <c r="G206" s="312"/>
      <c r="H206" s="312"/>
      <c r="I206" s="313"/>
      <c r="J206" s="314" t="s">
        <v>10</v>
      </c>
      <c r="K206" s="307" t="s">
        <v>2</v>
      </c>
      <c r="L206" s="307" t="s">
        <v>3</v>
      </c>
      <c r="M206" s="316" t="s">
        <v>4</v>
      </c>
      <c r="N206" s="307" t="s">
        <v>5</v>
      </c>
      <c r="O206" s="317" t="s">
        <v>6</v>
      </c>
      <c r="P206" s="317" t="s">
        <v>7</v>
      </c>
      <c r="Q206" s="307" t="s">
        <v>8</v>
      </c>
    </row>
    <row r="207" spans="1:17" ht="15.75" customHeight="1" x14ac:dyDescent="0.25">
      <c r="A207" s="308"/>
      <c r="B207" s="79" t="s">
        <v>98</v>
      </c>
      <c r="C207" s="79" t="s">
        <v>99</v>
      </c>
      <c r="D207" s="79" t="s">
        <v>100</v>
      </c>
      <c r="E207" s="79" t="s">
        <v>101</v>
      </c>
      <c r="F207" s="79" t="s">
        <v>102</v>
      </c>
      <c r="G207" s="79" t="s">
        <v>103</v>
      </c>
      <c r="H207" s="79" t="s">
        <v>104</v>
      </c>
      <c r="I207" s="79" t="s">
        <v>105</v>
      </c>
      <c r="J207" s="315"/>
      <c r="K207" s="308"/>
      <c r="L207" s="308"/>
      <c r="M207" s="308"/>
      <c r="N207" s="308"/>
      <c r="O207" s="308"/>
      <c r="P207" s="308"/>
      <c r="Q207" s="308"/>
    </row>
    <row r="208" spans="1:17" ht="15.75" customHeight="1" x14ac:dyDescent="0.25">
      <c r="A208" s="79">
        <v>2101</v>
      </c>
      <c r="B208" s="80">
        <v>20</v>
      </c>
      <c r="C208" s="80"/>
      <c r="D208" s="80"/>
      <c r="E208" s="80"/>
      <c r="F208" s="80"/>
      <c r="G208" s="80"/>
      <c r="H208" s="80"/>
      <c r="I208" s="80"/>
      <c r="J208" s="116"/>
      <c r="K208" s="232"/>
      <c r="L208" s="233"/>
      <c r="M208" s="234"/>
      <c r="N208" s="242"/>
      <c r="O208" s="283">
        <f>B208</f>
        <v>20</v>
      </c>
      <c r="P208" s="243"/>
      <c r="Q208" s="242"/>
    </row>
    <row r="209" spans="1:18" ht="15.75" customHeight="1" x14ac:dyDescent="0.25">
      <c r="A209" s="79">
        <v>2102</v>
      </c>
      <c r="B209" s="80"/>
      <c r="C209" s="80">
        <v>12</v>
      </c>
      <c r="D209" s="80"/>
      <c r="E209" s="80"/>
      <c r="F209" s="80"/>
      <c r="G209" s="80"/>
      <c r="H209" s="80"/>
      <c r="I209" s="80"/>
      <c r="J209" s="116"/>
      <c r="K209" s="235"/>
      <c r="L209" s="134"/>
      <c r="M209" s="236"/>
      <c r="N209" s="90">
        <f>IF(C209=0,"",C209/B208)</f>
        <v>0.6</v>
      </c>
      <c r="O209" s="284">
        <v>16</v>
      </c>
      <c r="P209" s="241">
        <f t="shared" ref="P209:P215" si="16">IF(O209=0,"",O209/O208)</f>
        <v>0.8</v>
      </c>
      <c r="Q209" s="241">
        <f t="shared" ref="Q209:Q215" si="17">IF(O209=0,"",100%-P209)</f>
        <v>0.19999999999999996</v>
      </c>
    </row>
    <row r="210" spans="1:18" ht="15.75" customHeight="1" x14ac:dyDescent="0.25">
      <c r="A210" s="79">
        <v>2201</v>
      </c>
      <c r="B210" s="80"/>
      <c r="C210" s="80"/>
      <c r="D210" s="80">
        <v>11</v>
      </c>
      <c r="E210" s="80"/>
      <c r="F210" s="80"/>
      <c r="G210" s="80"/>
      <c r="H210" s="80"/>
      <c r="I210" s="80"/>
      <c r="J210" s="116"/>
      <c r="K210" s="235"/>
      <c r="L210" s="134"/>
      <c r="M210" s="236"/>
      <c r="N210" s="90">
        <f>IF(D210=0,"",D210/C209)</f>
        <v>0.91666666666666663</v>
      </c>
      <c r="O210" s="284">
        <v>11</v>
      </c>
      <c r="P210" s="241">
        <f t="shared" si="16"/>
        <v>0.6875</v>
      </c>
      <c r="Q210" s="241">
        <f t="shared" si="17"/>
        <v>0.3125</v>
      </c>
      <c r="R210" s="93">
        <f>O210/O208</f>
        <v>0.55000000000000004</v>
      </c>
    </row>
    <row r="211" spans="1:18" ht="15.75" customHeight="1" x14ac:dyDescent="0.25">
      <c r="A211" s="79">
        <v>2202</v>
      </c>
      <c r="B211" s="80"/>
      <c r="C211" s="80"/>
      <c r="D211" s="80"/>
      <c r="E211" s="80">
        <v>9</v>
      </c>
      <c r="F211" s="80"/>
      <c r="G211" s="80"/>
      <c r="H211" s="80"/>
      <c r="I211" s="80"/>
      <c r="J211" s="116"/>
      <c r="K211" s="235"/>
      <c r="L211" s="134"/>
      <c r="M211" s="236"/>
      <c r="N211" s="90">
        <f>IF(E211=0,"",E211/D210)</f>
        <v>0.81818181818181823</v>
      </c>
      <c r="O211" s="284">
        <v>10</v>
      </c>
      <c r="P211" s="241">
        <f t="shared" si="16"/>
        <v>0.90909090909090906</v>
      </c>
      <c r="Q211" s="241">
        <f t="shared" si="17"/>
        <v>9.0909090909090939E-2</v>
      </c>
    </row>
    <row r="212" spans="1:18" ht="15.75" customHeight="1" x14ac:dyDescent="0.25">
      <c r="A212" s="79">
        <v>2301</v>
      </c>
      <c r="B212" s="80"/>
      <c r="C212" s="80"/>
      <c r="D212" s="80"/>
      <c r="E212" s="80"/>
      <c r="F212" s="80">
        <v>6</v>
      </c>
      <c r="G212" s="80"/>
      <c r="H212" s="80"/>
      <c r="I212" s="80"/>
      <c r="J212" s="116"/>
      <c r="K212" s="235"/>
      <c r="L212" s="134"/>
      <c r="M212" s="236"/>
      <c r="N212" s="90">
        <f>IF(F212=0,"",F212/E211)</f>
        <v>0.66666666666666663</v>
      </c>
      <c r="O212" s="284">
        <v>9</v>
      </c>
      <c r="P212" s="241">
        <f t="shared" si="16"/>
        <v>0.9</v>
      </c>
      <c r="Q212" s="241">
        <f t="shared" si="17"/>
        <v>9.9999999999999978E-2</v>
      </c>
    </row>
    <row r="213" spans="1:18" ht="15.75" customHeight="1" x14ac:dyDescent="0.25">
      <c r="A213" s="79">
        <v>2302</v>
      </c>
      <c r="B213" s="80"/>
      <c r="C213" s="80"/>
      <c r="D213" s="80"/>
      <c r="E213" s="80"/>
      <c r="F213" s="80"/>
      <c r="G213" s="80">
        <v>6</v>
      </c>
      <c r="H213" s="80"/>
      <c r="I213" s="80"/>
      <c r="J213" s="116"/>
      <c r="K213" s="235"/>
      <c r="L213" s="134"/>
      <c r="M213" s="236"/>
      <c r="N213" s="90">
        <f>IF(G213=0,"",G213/F212)</f>
        <v>1</v>
      </c>
      <c r="O213" s="284">
        <v>8</v>
      </c>
      <c r="P213" s="241">
        <f t="shared" si="16"/>
        <v>0.88888888888888884</v>
      </c>
      <c r="Q213" s="241">
        <f t="shared" si="17"/>
        <v>0.11111111111111116</v>
      </c>
    </row>
    <row r="214" spans="1:18" ht="15.75" customHeight="1" x14ac:dyDescent="0.25">
      <c r="A214" s="79">
        <v>2401</v>
      </c>
      <c r="B214" s="80"/>
      <c r="C214" s="80"/>
      <c r="D214" s="80"/>
      <c r="E214" s="80"/>
      <c r="F214" s="80"/>
      <c r="G214" s="80"/>
      <c r="H214" s="80">
        <v>4</v>
      </c>
      <c r="I214" s="80"/>
      <c r="J214" s="116">
        <v>2</v>
      </c>
      <c r="K214" s="235"/>
      <c r="L214" s="134"/>
      <c r="M214" s="236"/>
      <c r="N214" s="90">
        <f>IF(H214=0,"",H214/G213)</f>
        <v>0.66666666666666663</v>
      </c>
      <c r="O214" s="284">
        <v>7</v>
      </c>
      <c r="P214" s="241">
        <f t="shared" si="16"/>
        <v>0.875</v>
      </c>
      <c r="Q214" s="241">
        <f t="shared" si="17"/>
        <v>0.125</v>
      </c>
    </row>
    <row r="215" spans="1:18" ht="15.75" customHeight="1" x14ac:dyDescent="0.25">
      <c r="A215" s="79">
        <v>2402</v>
      </c>
      <c r="B215" s="80"/>
      <c r="C215" s="80"/>
      <c r="D215" s="80"/>
      <c r="E215" s="80"/>
      <c r="F215" s="80"/>
      <c r="G215" s="80"/>
      <c r="H215" s="80"/>
      <c r="I215" s="80">
        <v>3</v>
      </c>
      <c r="J215" s="116">
        <v>1</v>
      </c>
      <c r="K215" s="235"/>
      <c r="L215" s="134"/>
      <c r="M215" s="236"/>
      <c r="N215" s="90">
        <f>IF(I215=0,"",I215/H214)</f>
        <v>0.75</v>
      </c>
      <c r="O215" s="284">
        <v>5</v>
      </c>
      <c r="P215" s="241">
        <f t="shared" si="16"/>
        <v>0.7142857142857143</v>
      </c>
      <c r="Q215" s="241">
        <f t="shared" si="17"/>
        <v>0.2857142857142857</v>
      </c>
    </row>
    <row r="216" spans="1:18" ht="15.75" customHeight="1" x14ac:dyDescent="0.25">
      <c r="A216" s="79">
        <v>2501</v>
      </c>
      <c r="B216" s="80"/>
      <c r="C216" s="80"/>
      <c r="D216" s="80"/>
      <c r="E216" s="80"/>
      <c r="F216" s="80"/>
      <c r="G216" s="80"/>
      <c r="H216" s="80"/>
      <c r="I216" s="80">
        <v>2</v>
      </c>
      <c r="J216" s="116">
        <v>1</v>
      </c>
      <c r="K216" s="235"/>
      <c r="L216" s="134"/>
      <c r="M216" s="134"/>
      <c r="N216" s="134"/>
      <c r="O216" s="284">
        <v>4</v>
      </c>
      <c r="P216" s="247"/>
      <c r="Q216" s="246"/>
    </row>
    <row r="217" spans="1:18" ht="15.75" customHeight="1" x14ac:dyDescent="0.25">
      <c r="A217" s="79">
        <v>2502</v>
      </c>
      <c r="B217" s="80"/>
      <c r="C217" s="80"/>
      <c r="D217" s="80"/>
      <c r="E217" s="80"/>
      <c r="F217" s="80"/>
      <c r="G217" s="80"/>
      <c r="H217" s="80"/>
      <c r="I217" s="80">
        <v>1</v>
      </c>
      <c r="J217" s="116">
        <v>1</v>
      </c>
      <c r="K217" s="235"/>
      <c r="L217" s="134"/>
      <c r="M217" s="134"/>
      <c r="N217" s="134"/>
      <c r="O217" s="284">
        <v>2</v>
      </c>
      <c r="P217" s="247"/>
      <c r="Q217" s="246"/>
    </row>
    <row r="218" spans="1:18" ht="15.75" customHeight="1" x14ac:dyDescent="0.25">
      <c r="A218" s="79">
        <v>2601</v>
      </c>
      <c r="B218" s="80"/>
      <c r="C218" s="80"/>
      <c r="D218" s="80"/>
      <c r="E218" s="80"/>
      <c r="F218" s="80"/>
      <c r="G218" s="80"/>
      <c r="H218" s="80"/>
      <c r="I218" s="80"/>
      <c r="J218" s="116"/>
      <c r="K218" s="235"/>
      <c r="L218" s="134"/>
      <c r="M218" s="237"/>
      <c r="N218" s="246"/>
      <c r="O218" s="285"/>
      <c r="P218" s="247"/>
      <c r="Q218" s="246"/>
    </row>
    <row r="219" spans="1:18" ht="15.75" customHeight="1" x14ac:dyDescent="0.25">
      <c r="A219" s="79">
        <v>2602</v>
      </c>
      <c r="B219" s="80"/>
      <c r="C219" s="80"/>
      <c r="D219" s="80"/>
      <c r="E219" s="80"/>
      <c r="F219" s="80"/>
      <c r="G219" s="80"/>
      <c r="H219" s="80"/>
      <c r="I219" s="80"/>
      <c r="J219" s="116"/>
      <c r="K219" s="235"/>
      <c r="L219" s="134"/>
      <c r="M219" s="237"/>
      <c r="N219" s="246"/>
      <c r="O219" s="285"/>
      <c r="P219" s="247"/>
      <c r="Q219" s="246"/>
    </row>
    <row r="220" spans="1:18" ht="15.75" customHeight="1" x14ac:dyDescent="0.25">
      <c r="A220" s="79">
        <v>2701</v>
      </c>
      <c r="B220" s="80"/>
      <c r="C220" s="80"/>
      <c r="D220" s="80"/>
      <c r="E220" s="80"/>
      <c r="F220" s="80"/>
      <c r="G220" s="80"/>
      <c r="H220" s="80"/>
      <c r="I220" s="80"/>
      <c r="J220" s="116"/>
      <c r="K220" s="235"/>
      <c r="L220" s="134"/>
      <c r="M220" s="237"/>
      <c r="N220" s="246"/>
      <c r="O220" s="285"/>
      <c r="P220" s="247"/>
      <c r="Q220" s="246"/>
    </row>
    <row r="221" spans="1:18" ht="15.75" customHeight="1" x14ac:dyDescent="0.25">
      <c r="A221" s="79">
        <v>2702</v>
      </c>
      <c r="B221" s="80"/>
      <c r="C221" s="80"/>
      <c r="D221" s="80"/>
      <c r="E221" s="80"/>
      <c r="F221" s="80"/>
      <c r="G221" s="80"/>
      <c r="H221" s="80"/>
      <c r="I221" s="80"/>
      <c r="J221" s="116"/>
      <c r="K221" s="235"/>
      <c r="L221" s="134"/>
      <c r="M221" s="237"/>
      <c r="N221" s="134"/>
      <c r="O221" s="237"/>
      <c r="P221" s="256"/>
      <c r="Q221" s="246"/>
    </row>
    <row r="222" spans="1:18" ht="15.75" customHeight="1" x14ac:dyDescent="0.25">
      <c r="A222" s="79">
        <v>2801</v>
      </c>
      <c r="B222" s="80"/>
      <c r="C222" s="80"/>
      <c r="D222" s="80"/>
      <c r="E222" s="80"/>
      <c r="F222" s="80"/>
      <c r="G222" s="80"/>
      <c r="H222" s="80"/>
      <c r="I222" s="80"/>
      <c r="J222" s="116"/>
      <c r="K222" s="235"/>
      <c r="L222" s="134"/>
      <c r="M222" s="237"/>
      <c r="N222" s="228" t="s">
        <v>80</v>
      </c>
      <c r="O222" s="102">
        <v>4</v>
      </c>
      <c r="P222" s="103">
        <f>IF(SUM(J214:J221)=0,"",SUM(J214:J221))</f>
        <v>5</v>
      </c>
      <c r="Q222" s="230" t="s">
        <v>10</v>
      </c>
    </row>
    <row r="223" spans="1:18" ht="15.75" customHeight="1" x14ac:dyDescent="0.25">
      <c r="A223" s="79">
        <v>2802</v>
      </c>
      <c r="B223" s="80"/>
      <c r="C223" s="80"/>
      <c r="D223" s="80"/>
      <c r="E223" s="80"/>
      <c r="F223" s="80"/>
      <c r="G223" s="80"/>
      <c r="H223" s="80"/>
      <c r="I223" s="80"/>
      <c r="J223" s="116"/>
      <c r="K223" s="235"/>
      <c r="L223" s="134"/>
      <c r="M223" s="237"/>
      <c r="N223" s="229" t="s">
        <v>81</v>
      </c>
      <c r="O223" s="104">
        <f>IF(O222/B208=0,"",O222/B208)</f>
        <v>0.2</v>
      </c>
      <c r="P223" s="105">
        <f>IF(O222/P222=0,"",O222/P222)</f>
        <v>0.8</v>
      </c>
      <c r="Q223" s="231" t="s">
        <v>82</v>
      </c>
    </row>
    <row r="224" spans="1:18" ht="15.75" customHeight="1" x14ac:dyDescent="0.25">
      <c r="A224" s="79">
        <v>2901</v>
      </c>
      <c r="B224" s="80"/>
      <c r="C224" s="80"/>
      <c r="D224" s="80"/>
      <c r="E224" s="80"/>
      <c r="F224" s="80"/>
      <c r="G224" s="80"/>
      <c r="H224" s="80"/>
      <c r="I224" s="80"/>
      <c r="J224" s="116"/>
      <c r="K224" s="238"/>
      <c r="L224" s="239"/>
      <c r="M224" s="240"/>
      <c r="N224" s="109"/>
      <c r="O224" s="110"/>
      <c r="P224" s="110"/>
      <c r="Q224" s="111"/>
    </row>
    <row r="225" spans="1:18" ht="18" customHeight="1" x14ac:dyDescent="0.25">
      <c r="A225" s="33"/>
      <c r="B225" s="327" t="s">
        <v>108</v>
      </c>
      <c r="C225" s="327"/>
      <c r="D225" s="327"/>
      <c r="E225" s="327"/>
      <c r="F225" s="327"/>
      <c r="G225" s="327"/>
      <c r="H225" s="327"/>
      <c r="I225" s="327"/>
      <c r="J225" s="112">
        <f>SUM(J214:J221)</f>
        <v>5</v>
      </c>
      <c r="K225" s="113">
        <f>((SUM(J214:J215))/B208)</f>
        <v>0.15</v>
      </c>
      <c r="L225" s="113">
        <f>IF(J225=0,"",J225/B208)</f>
        <v>0.25</v>
      </c>
      <c r="M225" s="113">
        <f>L225-K225</f>
        <v>0.1</v>
      </c>
      <c r="N225" s="5"/>
      <c r="O225" s="25"/>
      <c r="P225" s="24"/>
      <c r="Q225" s="5"/>
    </row>
    <row r="226" spans="1:18" ht="12.75" customHeight="1" x14ac:dyDescent="0.2"/>
    <row r="227" spans="1:18" ht="12.75" customHeight="1" x14ac:dyDescent="0.2"/>
    <row r="228" spans="1:18" s="200" customFormat="1" ht="26.25" customHeight="1" x14ac:dyDescent="0.4">
      <c r="A228" s="224"/>
      <c r="B228" s="318" t="s">
        <v>96</v>
      </c>
      <c r="C228" s="318"/>
      <c r="D228" s="318"/>
      <c r="E228" s="318"/>
      <c r="F228" s="318"/>
      <c r="G228" s="318"/>
      <c r="H228" s="318"/>
      <c r="I228" s="318"/>
      <c r="J228" s="201" t="s">
        <v>121</v>
      </c>
      <c r="K228" s="25"/>
      <c r="L228" s="5"/>
      <c r="M228" s="5"/>
      <c r="N228" s="25"/>
      <c r="O228" s="5"/>
      <c r="P228" s="25"/>
      <c r="Q228" s="25"/>
    </row>
    <row r="229" spans="1:18" ht="20.25" customHeight="1" x14ac:dyDescent="0.2">
      <c r="A229" s="330" t="s">
        <v>9</v>
      </c>
      <c r="B229" s="311" t="s">
        <v>97</v>
      </c>
      <c r="C229" s="312"/>
      <c r="D229" s="312"/>
      <c r="E229" s="312"/>
      <c r="F229" s="312"/>
      <c r="G229" s="312"/>
      <c r="H229" s="312"/>
      <c r="I229" s="313"/>
      <c r="J229" s="314" t="s">
        <v>10</v>
      </c>
      <c r="K229" s="307" t="s">
        <v>2</v>
      </c>
      <c r="L229" s="307" t="s">
        <v>3</v>
      </c>
      <c r="M229" s="316" t="s">
        <v>4</v>
      </c>
      <c r="N229" s="307" t="s">
        <v>5</v>
      </c>
      <c r="O229" s="317" t="s">
        <v>6</v>
      </c>
      <c r="P229" s="317" t="s">
        <v>7</v>
      </c>
      <c r="Q229" s="307" t="s">
        <v>8</v>
      </c>
    </row>
    <row r="230" spans="1:18" ht="15.75" customHeight="1" x14ac:dyDescent="0.25">
      <c r="A230" s="308"/>
      <c r="B230" s="79" t="s">
        <v>98</v>
      </c>
      <c r="C230" s="79" t="s">
        <v>99</v>
      </c>
      <c r="D230" s="79" t="s">
        <v>100</v>
      </c>
      <c r="E230" s="79" t="s">
        <v>101</v>
      </c>
      <c r="F230" s="79" t="s">
        <v>102</v>
      </c>
      <c r="G230" s="79" t="s">
        <v>103</v>
      </c>
      <c r="H230" s="79" t="s">
        <v>104</v>
      </c>
      <c r="I230" s="79" t="s">
        <v>105</v>
      </c>
      <c r="J230" s="315"/>
      <c r="K230" s="308"/>
      <c r="L230" s="308"/>
      <c r="M230" s="308"/>
      <c r="N230" s="308"/>
      <c r="O230" s="308"/>
      <c r="P230" s="308"/>
      <c r="Q230" s="308"/>
    </row>
    <row r="231" spans="1:18" ht="15.75" customHeight="1" x14ac:dyDescent="0.25">
      <c r="A231" s="79">
        <v>2201</v>
      </c>
      <c r="B231" s="80">
        <v>15</v>
      </c>
      <c r="C231" s="80"/>
      <c r="D231" s="80"/>
      <c r="E231" s="80"/>
      <c r="F231" s="80"/>
      <c r="G231" s="80"/>
      <c r="H231" s="80"/>
      <c r="I231" s="80"/>
      <c r="J231" s="116"/>
      <c r="K231" s="232"/>
      <c r="L231" s="233"/>
      <c r="M231" s="234"/>
      <c r="N231" s="242"/>
      <c r="O231" s="283">
        <f>B231</f>
        <v>15</v>
      </c>
      <c r="P231" s="243"/>
      <c r="Q231" s="242"/>
    </row>
    <row r="232" spans="1:18" ht="15.75" customHeight="1" x14ac:dyDescent="0.25">
      <c r="A232" s="79">
        <v>2202</v>
      </c>
      <c r="B232" s="80"/>
      <c r="C232" s="80">
        <v>14</v>
      </c>
      <c r="D232" s="80"/>
      <c r="E232" s="80"/>
      <c r="F232" s="80"/>
      <c r="G232" s="80"/>
      <c r="H232" s="80"/>
      <c r="I232" s="80"/>
      <c r="J232" s="116"/>
      <c r="K232" s="235"/>
      <c r="L232" s="134"/>
      <c r="M232" s="236"/>
      <c r="N232" s="90">
        <f>IF(C232=0,"",C232/B231)</f>
        <v>0.93333333333333335</v>
      </c>
      <c r="O232" s="284">
        <v>15</v>
      </c>
      <c r="P232" s="241">
        <f t="shared" ref="P232:P238" si="18">IF(O232=0,"",O232/O231)</f>
        <v>1</v>
      </c>
      <c r="Q232" s="241">
        <f t="shared" ref="Q232:Q238" si="19">IF(O232=0,"",100%-P232)</f>
        <v>0</v>
      </c>
    </row>
    <row r="233" spans="1:18" ht="15.75" customHeight="1" x14ac:dyDescent="0.25">
      <c r="A233" s="79">
        <v>2301</v>
      </c>
      <c r="B233" s="80"/>
      <c r="C233" s="80"/>
      <c r="D233" s="80">
        <v>13</v>
      </c>
      <c r="E233" s="80"/>
      <c r="F233" s="80"/>
      <c r="G233" s="80"/>
      <c r="H233" s="80"/>
      <c r="I233" s="80"/>
      <c r="J233" s="116"/>
      <c r="K233" s="235"/>
      <c r="L233" s="134"/>
      <c r="M233" s="236"/>
      <c r="N233" s="90">
        <f>IF(D233=0,"",D233/C232)</f>
        <v>0.9285714285714286</v>
      </c>
      <c r="O233" s="284">
        <v>13</v>
      </c>
      <c r="P233" s="241">
        <f t="shared" si="18"/>
        <v>0.8666666666666667</v>
      </c>
      <c r="Q233" s="241">
        <f t="shared" si="19"/>
        <v>0.1333333333333333</v>
      </c>
      <c r="R233" s="93">
        <f>O233/O231</f>
        <v>0.8666666666666667</v>
      </c>
    </row>
    <row r="234" spans="1:18" ht="15.75" customHeight="1" x14ac:dyDescent="0.25">
      <c r="A234" s="79">
        <v>2302</v>
      </c>
      <c r="B234" s="80"/>
      <c r="C234" s="80"/>
      <c r="D234" s="80"/>
      <c r="E234" s="80">
        <v>10</v>
      </c>
      <c r="F234" s="80"/>
      <c r="G234" s="80"/>
      <c r="H234" s="80"/>
      <c r="I234" s="80"/>
      <c r="J234" s="116"/>
      <c r="K234" s="235"/>
      <c r="L234" s="134"/>
      <c r="M234" s="236"/>
      <c r="N234" s="90">
        <f>IF(E234=0,"",E234/D233)</f>
        <v>0.76923076923076927</v>
      </c>
      <c r="O234" s="284">
        <v>12</v>
      </c>
      <c r="P234" s="241">
        <f t="shared" si="18"/>
        <v>0.92307692307692313</v>
      </c>
      <c r="Q234" s="241">
        <f t="shared" si="19"/>
        <v>7.6923076923076872E-2</v>
      </c>
    </row>
    <row r="235" spans="1:18" ht="15.75" customHeight="1" x14ac:dyDescent="0.25">
      <c r="A235" s="79">
        <v>2401</v>
      </c>
      <c r="B235" s="80"/>
      <c r="C235" s="80"/>
      <c r="D235" s="80"/>
      <c r="E235" s="80"/>
      <c r="F235" s="80">
        <v>10</v>
      </c>
      <c r="G235" s="80"/>
      <c r="H235" s="80"/>
      <c r="I235" s="80"/>
      <c r="J235" s="116"/>
      <c r="K235" s="235"/>
      <c r="L235" s="134"/>
      <c r="M235" s="236"/>
      <c r="N235" s="90">
        <f>IF(F235=0,"",F235/E234)</f>
        <v>1</v>
      </c>
      <c r="O235" s="284">
        <v>11</v>
      </c>
      <c r="P235" s="241">
        <f t="shared" si="18"/>
        <v>0.91666666666666663</v>
      </c>
      <c r="Q235" s="241">
        <f t="shared" si="19"/>
        <v>8.333333333333337E-2</v>
      </c>
    </row>
    <row r="236" spans="1:18" ht="15.75" customHeight="1" x14ac:dyDescent="0.25">
      <c r="A236" s="79">
        <v>2402</v>
      </c>
      <c r="B236" s="80"/>
      <c r="C236" s="80"/>
      <c r="D236" s="80"/>
      <c r="E236" s="80"/>
      <c r="F236" s="80"/>
      <c r="G236" s="80">
        <v>10</v>
      </c>
      <c r="H236" s="80"/>
      <c r="I236" s="80"/>
      <c r="J236" s="116"/>
      <c r="K236" s="235"/>
      <c r="L236" s="134"/>
      <c r="M236" s="236"/>
      <c r="N236" s="90">
        <f>IF(G236=0,"",G236/F235)</f>
        <v>1</v>
      </c>
      <c r="O236" s="284">
        <v>11</v>
      </c>
      <c r="P236" s="241">
        <f t="shared" si="18"/>
        <v>1</v>
      </c>
      <c r="Q236" s="241">
        <f t="shared" si="19"/>
        <v>0</v>
      </c>
    </row>
    <row r="237" spans="1:18" ht="15.75" customHeight="1" x14ac:dyDescent="0.25">
      <c r="A237" s="79">
        <v>2501</v>
      </c>
      <c r="B237" s="80"/>
      <c r="C237" s="80"/>
      <c r="D237" s="80"/>
      <c r="E237" s="80"/>
      <c r="F237" s="80"/>
      <c r="G237" s="80"/>
      <c r="H237" s="195">
        <v>7</v>
      </c>
      <c r="I237" s="80"/>
      <c r="J237" s="116"/>
      <c r="K237" s="235"/>
      <c r="L237" s="134"/>
      <c r="M237" s="236"/>
      <c r="N237" s="90">
        <f>IF(H237=0,"",H237/G236)</f>
        <v>0.7</v>
      </c>
      <c r="O237" s="284">
        <v>11</v>
      </c>
      <c r="P237" s="241">
        <f t="shared" si="18"/>
        <v>1</v>
      </c>
      <c r="Q237" s="241">
        <f t="shared" si="19"/>
        <v>0</v>
      </c>
    </row>
    <row r="238" spans="1:18" ht="15.75" customHeight="1" x14ac:dyDescent="0.25">
      <c r="A238" s="79">
        <v>2502</v>
      </c>
      <c r="B238" s="80"/>
      <c r="C238" s="80"/>
      <c r="D238" s="80"/>
      <c r="E238" s="80"/>
      <c r="F238" s="80"/>
      <c r="G238" s="80"/>
      <c r="H238" s="80"/>
      <c r="I238" s="80">
        <v>5</v>
      </c>
      <c r="J238" s="116">
        <v>2</v>
      </c>
      <c r="K238" s="235"/>
      <c r="L238" s="134"/>
      <c r="M238" s="236"/>
      <c r="N238" s="90">
        <f>IF(I238=0,"",I238/H237)</f>
        <v>0.7142857142857143</v>
      </c>
      <c r="O238" s="284">
        <v>8</v>
      </c>
      <c r="P238" s="241">
        <f t="shared" si="18"/>
        <v>0.72727272727272729</v>
      </c>
      <c r="Q238" s="241">
        <f t="shared" si="19"/>
        <v>0.27272727272727271</v>
      </c>
    </row>
    <row r="239" spans="1:18" ht="15.75" customHeight="1" x14ac:dyDescent="0.25">
      <c r="A239" s="79">
        <v>2601</v>
      </c>
      <c r="B239" s="80"/>
      <c r="C239" s="80"/>
      <c r="D239" s="80"/>
      <c r="E239" s="80"/>
      <c r="F239" s="80"/>
      <c r="G239" s="80"/>
      <c r="H239" s="80"/>
      <c r="I239" s="80"/>
      <c r="J239" s="116"/>
      <c r="K239" s="235"/>
      <c r="L239" s="134"/>
      <c r="M239" s="134"/>
      <c r="N239" s="246"/>
      <c r="O239" s="284"/>
      <c r="P239" s="247"/>
      <c r="Q239" s="246"/>
    </row>
    <row r="240" spans="1:18" ht="15.75" customHeight="1" x14ac:dyDescent="0.25">
      <c r="A240" s="79">
        <v>2602</v>
      </c>
      <c r="B240" s="80"/>
      <c r="C240" s="80"/>
      <c r="D240" s="80"/>
      <c r="E240" s="80"/>
      <c r="F240" s="80"/>
      <c r="G240" s="80"/>
      <c r="H240" s="80"/>
      <c r="I240" s="80"/>
      <c r="J240" s="116"/>
      <c r="K240" s="235"/>
      <c r="L240" s="134"/>
      <c r="M240" s="134"/>
      <c r="N240" s="246"/>
      <c r="O240" s="284"/>
      <c r="P240" s="247"/>
      <c r="Q240" s="246"/>
    </row>
    <row r="241" spans="1:18" ht="15.75" customHeight="1" x14ac:dyDescent="0.25">
      <c r="A241" s="79">
        <v>2701</v>
      </c>
      <c r="B241" s="80"/>
      <c r="C241" s="80"/>
      <c r="D241" s="80"/>
      <c r="E241" s="80"/>
      <c r="F241" s="80"/>
      <c r="G241" s="80"/>
      <c r="H241" s="80"/>
      <c r="I241" s="80"/>
      <c r="J241" s="116"/>
      <c r="K241" s="235"/>
      <c r="L241" s="134"/>
      <c r="M241" s="134"/>
      <c r="N241" s="246"/>
      <c r="O241" s="285"/>
      <c r="P241" s="247"/>
      <c r="Q241" s="246"/>
    </row>
    <row r="242" spans="1:18" ht="15.75" customHeight="1" x14ac:dyDescent="0.25">
      <c r="A242" s="79">
        <v>2702</v>
      </c>
      <c r="B242" s="80"/>
      <c r="C242" s="80"/>
      <c r="D242" s="80"/>
      <c r="E242" s="80"/>
      <c r="F242" s="80"/>
      <c r="G242" s="80"/>
      <c r="H242" s="80"/>
      <c r="I242" s="80"/>
      <c r="J242" s="116"/>
      <c r="K242" s="235"/>
      <c r="L242" s="134"/>
      <c r="M242" s="237"/>
      <c r="N242" s="246"/>
      <c r="O242" s="285"/>
      <c r="P242" s="247"/>
      <c r="Q242" s="246"/>
    </row>
    <row r="243" spans="1:18" ht="15.75" customHeight="1" x14ac:dyDescent="0.25">
      <c r="A243" s="79">
        <v>2801</v>
      </c>
      <c r="B243" s="80"/>
      <c r="C243" s="80"/>
      <c r="D243" s="80"/>
      <c r="E243" s="80"/>
      <c r="F243" s="80"/>
      <c r="G243" s="80"/>
      <c r="H243" s="80"/>
      <c r="I243" s="80"/>
      <c r="J243" s="116"/>
      <c r="K243" s="235"/>
      <c r="L243" s="134"/>
      <c r="M243" s="237"/>
      <c r="N243" s="246"/>
      <c r="O243" s="285"/>
      <c r="P243" s="247"/>
      <c r="Q243" s="246"/>
    </row>
    <row r="244" spans="1:18" ht="15.75" customHeight="1" x14ac:dyDescent="0.25">
      <c r="A244" s="79">
        <v>2802</v>
      </c>
      <c r="B244" s="80"/>
      <c r="C244" s="80"/>
      <c r="D244" s="80"/>
      <c r="E244" s="80"/>
      <c r="F244" s="80"/>
      <c r="G244" s="80"/>
      <c r="H244" s="80"/>
      <c r="I244" s="80"/>
      <c r="J244" s="116"/>
      <c r="K244" s="235"/>
      <c r="L244" s="134"/>
      <c r="M244" s="237"/>
      <c r="N244" s="134"/>
      <c r="O244" s="237"/>
      <c r="P244" s="256"/>
      <c r="Q244" s="246"/>
    </row>
    <row r="245" spans="1:18" ht="15.75" customHeight="1" x14ac:dyDescent="0.25">
      <c r="A245" s="79">
        <v>2901</v>
      </c>
      <c r="B245" s="80"/>
      <c r="C245" s="80"/>
      <c r="D245" s="80"/>
      <c r="E245" s="80"/>
      <c r="F245" s="80"/>
      <c r="G245" s="80"/>
      <c r="H245" s="80"/>
      <c r="I245" s="80"/>
      <c r="J245" s="116"/>
      <c r="K245" s="235"/>
      <c r="L245" s="134"/>
      <c r="M245" s="237"/>
      <c r="N245" s="228" t="s">
        <v>80</v>
      </c>
      <c r="O245" s="102"/>
      <c r="P245" s="103">
        <f>IF(SUM(J237:J244)=0,"",SUM(J237:J244))</f>
        <v>2</v>
      </c>
      <c r="Q245" s="230" t="s">
        <v>10</v>
      </c>
    </row>
    <row r="246" spans="1:18" ht="15.75" customHeight="1" x14ac:dyDescent="0.25">
      <c r="A246" s="79">
        <v>2902</v>
      </c>
      <c r="B246" s="80"/>
      <c r="C246" s="80"/>
      <c r="D246" s="80"/>
      <c r="E246" s="80"/>
      <c r="F246" s="80"/>
      <c r="G246" s="80"/>
      <c r="H246" s="80"/>
      <c r="I246" s="80"/>
      <c r="J246" s="116"/>
      <c r="K246" s="235"/>
      <c r="L246" s="134"/>
      <c r="M246" s="237"/>
      <c r="N246" s="229" t="s">
        <v>81</v>
      </c>
      <c r="O246" s="104" t="str">
        <f>IF(O245/B231=0,"",O245/B231)</f>
        <v/>
      </c>
      <c r="P246" s="105" t="str">
        <f>IF(O245/P245=0,"",O245/P245)</f>
        <v/>
      </c>
      <c r="Q246" s="231" t="s">
        <v>82</v>
      </c>
    </row>
    <row r="247" spans="1:18" ht="15.75" customHeight="1" x14ac:dyDescent="0.25">
      <c r="A247" s="79">
        <v>3001</v>
      </c>
      <c r="B247" s="80"/>
      <c r="C247" s="80"/>
      <c r="D247" s="80"/>
      <c r="E247" s="80"/>
      <c r="F247" s="80"/>
      <c r="G247" s="80"/>
      <c r="H247" s="80"/>
      <c r="I247" s="80"/>
      <c r="J247" s="116"/>
      <c r="K247" s="238"/>
      <c r="L247" s="239"/>
      <c r="M247" s="240"/>
      <c r="N247" s="109"/>
      <c r="O247" s="110"/>
      <c r="P247" s="110"/>
      <c r="Q247" s="111"/>
    </row>
    <row r="248" spans="1:18" ht="18" customHeight="1" x14ac:dyDescent="0.25">
      <c r="A248" s="33"/>
      <c r="B248" s="327" t="s">
        <v>108</v>
      </c>
      <c r="C248" s="327"/>
      <c r="D248" s="327"/>
      <c r="E248" s="327"/>
      <c r="F248" s="327"/>
      <c r="G248" s="327"/>
      <c r="H248" s="327"/>
      <c r="I248" s="327"/>
      <c r="J248" s="112">
        <f>SUM(J237:J244)</f>
        <v>2</v>
      </c>
      <c r="K248" s="113">
        <f>((SUM(J237:J238))/B231)</f>
        <v>0.13333333333333333</v>
      </c>
      <c r="L248" s="113">
        <f>IF(J248=0,"",J248/B231)</f>
        <v>0.13333333333333333</v>
      </c>
      <c r="M248" s="113">
        <f>L248-K248</f>
        <v>0</v>
      </c>
      <c r="N248" s="5"/>
      <c r="O248" s="25"/>
      <c r="P248" s="24"/>
      <c r="Q248" s="5"/>
    </row>
    <row r="249" spans="1:18" ht="12.75" customHeight="1" x14ac:dyDescent="0.2"/>
    <row r="250" spans="1:18" ht="12.75" customHeight="1" x14ac:dyDescent="0.2"/>
    <row r="251" spans="1:18" s="200" customFormat="1" ht="26.25" x14ac:dyDescent="0.4">
      <c r="A251" s="224"/>
      <c r="B251" s="318" t="s">
        <v>96</v>
      </c>
      <c r="C251" s="318"/>
      <c r="D251" s="318"/>
      <c r="E251" s="318"/>
      <c r="F251" s="318"/>
      <c r="G251" s="318"/>
      <c r="H251" s="318"/>
      <c r="I251" s="318"/>
      <c r="J251" s="201" t="s">
        <v>139</v>
      </c>
      <c r="K251" s="25"/>
      <c r="L251" s="5"/>
      <c r="M251" s="5"/>
      <c r="N251" s="25"/>
      <c r="O251" s="5"/>
      <c r="P251" s="25"/>
      <c r="Q251" s="25"/>
    </row>
    <row r="252" spans="1:18" ht="20.25" x14ac:dyDescent="0.2">
      <c r="A252" s="330" t="s">
        <v>9</v>
      </c>
      <c r="B252" s="311" t="s">
        <v>97</v>
      </c>
      <c r="C252" s="312"/>
      <c r="D252" s="312"/>
      <c r="E252" s="312"/>
      <c r="F252" s="312"/>
      <c r="G252" s="312"/>
      <c r="H252" s="312"/>
      <c r="I252" s="313"/>
      <c r="J252" s="314" t="s">
        <v>10</v>
      </c>
      <c r="K252" s="307" t="s">
        <v>2</v>
      </c>
      <c r="L252" s="307" t="s">
        <v>3</v>
      </c>
      <c r="M252" s="316" t="s">
        <v>4</v>
      </c>
      <c r="N252" s="307" t="s">
        <v>5</v>
      </c>
      <c r="O252" s="317" t="s">
        <v>6</v>
      </c>
      <c r="P252" s="317" t="s">
        <v>7</v>
      </c>
      <c r="Q252" s="307" t="s">
        <v>8</v>
      </c>
      <c r="R252" s="178"/>
    </row>
    <row r="253" spans="1:18" ht="15.75" x14ac:dyDescent="0.25">
      <c r="A253" s="308"/>
      <c r="B253" s="79" t="s">
        <v>98</v>
      </c>
      <c r="C253" s="79" t="s">
        <v>99</v>
      </c>
      <c r="D253" s="79" t="s">
        <v>100</v>
      </c>
      <c r="E253" s="79" t="s">
        <v>101</v>
      </c>
      <c r="F253" s="79" t="s">
        <v>102</v>
      </c>
      <c r="G253" s="79" t="s">
        <v>103</v>
      </c>
      <c r="H253" s="79" t="s">
        <v>104</v>
      </c>
      <c r="I253" s="79" t="s">
        <v>105</v>
      </c>
      <c r="J253" s="315"/>
      <c r="K253" s="308"/>
      <c r="L253" s="308"/>
      <c r="M253" s="308"/>
      <c r="N253" s="308"/>
      <c r="O253" s="308"/>
      <c r="P253" s="308"/>
      <c r="Q253" s="308"/>
      <c r="R253" s="178"/>
    </row>
    <row r="254" spans="1:18" ht="15.75" customHeight="1" x14ac:dyDescent="0.25">
      <c r="A254" s="79">
        <v>2301</v>
      </c>
      <c r="B254" s="80">
        <v>23</v>
      </c>
      <c r="C254" s="80"/>
      <c r="D254" s="80"/>
      <c r="E254" s="80"/>
      <c r="F254" s="80"/>
      <c r="G254" s="80"/>
      <c r="H254" s="80"/>
      <c r="I254" s="80"/>
      <c r="J254" s="116"/>
      <c r="K254" s="232"/>
      <c r="L254" s="233"/>
      <c r="M254" s="234"/>
      <c r="N254" s="242"/>
      <c r="O254" s="283">
        <f>B254</f>
        <v>23</v>
      </c>
      <c r="P254" s="243"/>
      <c r="Q254" s="242"/>
      <c r="R254" s="178"/>
    </row>
    <row r="255" spans="1:18" ht="15.75" customHeight="1" x14ac:dyDescent="0.25">
      <c r="A255" s="79">
        <v>2302</v>
      </c>
      <c r="B255" s="80"/>
      <c r="C255" s="80">
        <v>12</v>
      </c>
      <c r="D255" s="80"/>
      <c r="E255" s="80"/>
      <c r="F255" s="80"/>
      <c r="G255" s="80"/>
      <c r="H255" s="80"/>
      <c r="I255" s="80"/>
      <c r="J255" s="116"/>
      <c r="K255" s="235"/>
      <c r="L255" s="134"/>
      <c r="M255" s="236"/>
      <c r="N255" s="90">
        <f>IF(C255=0,"",C255/B254)</f>
        <v>0.52173913043478259</v>
      </c>
      <c r="O255" s="284">
        <v>14</v>
      </c>
      <c r="P255" s="241">
        <f t="shared" ref="P255:P261" si="20">IF(O255=0,"",O255/O254)</f>
        <v>0.60869565217391308</v>
      </c>
      <c r="Q255" s="241">
        <f t="shared" ref="Q255:Q261" si="21">IF(O255=0,"",100%-P255)</f>
        <v>0.39130434782608692</v>
      </c>
      <c r="R255" s="178"/>
    </row>
    <row r="256" spans="1:18" ht="15.75" customHeight="1" x14ac:dyDescent="0.25">
      <c r="A256" s="79">
        <v>2401</v>
      </c>
      <c r="B256" s="80"/>
      <c r="C256" s="80"/>
      <c r="D256" s="80">
        <v>10</v>
      </c>
      <c r="E256" s="80"/>
      <c r="F256" s="80"/>
      <c r="G256" s="80"/>
      <c r="H256" s="80"/>
      <c r="I256" s="80"/>
      <c r="J256" s="116"/>
      <c r="K256" s="235"/>
      <c r="L256" s="134"/>
      <c r="M256" s="236"/>
      <c r="N256" s="90">
        <f>IF(D256=0,"",D256/C255)</f>
        <v>0.83333333333333337</v>
      </c>
      <c r="O256" s="284">
        <v>13</v>
      </c>
      <c r="P256" s="241">
        <f t="shared" si="20"/>
        <v>0.9285714285714286</v>
      </c>
      <c r="Q256" s="241">
        <f t="shared" si="21"/>
        <v>7.1428571428571397E-2</v>
      </c>
      <c r="R256" s="93">
        <f>O256/O254</f>
        <v>0.56521739130434778</v>
      </c>
    </row>
    <row r="257" spans="1:18" ht="15.75" customHeight="1" x14ac:dyDescent="0.25">
      <c r="A257" s="79">
        <v>2402</v>
      </c>
      <c r="B257" s="80"/>
      <c r="C257" s="80"/>
      <c r="D257" s="80"/>
      <c r="E257" s="80">
        <v>10</v>
      </c>
      <c r="F257" s="80"/>
      <c r="G257" s="80"/>
      <c r="H257" s="80"/>
      <c r="I257" s="80"/>
      <c r="J257" s="116"/>
      <c r="K257" s="235"/>
      <c r="L257" s="134"/>
      <c r="M257" s="236"/>
      <c r="N257" s="90">
        <f>IF(E257=0,"",E257/D256)</f>
        <v>1</v>
      </c>
      <c r="O257" s="284">
        <v>13</v>
      </c>
      <c r="P257" s="241">
        <f t="shared" si="20"/>
        <v>1</v>
      </c>
      <c r="Q257" s="241">
        <f t="shared" si="21"/>
        <v>0</v>
      </c>
      <c r="R257" s="178"/>
    </row>
    <row r="258" spans="1:18" ht="15.75" customHeight="1" x14ac:dyDescent="0.25">
      <c r="A258" s="79">
        <v>2501</v>
      </c>
      <c r="B258" s="80"/>
      <c r="C258" s="80"/>
      <c r="D258" s="80"/>
      <c r="E258" s="80"/>
      <c r="F258" s="195">
        <v>9</v>
      </c>
      <c r="G258" s="80"/>
      <c r="H258" s="80"/>
      <c r="I258" s="80"/>
      <c r="J258" s="116"/>
      <c r="K258" s="235"/>
      <c r="L258" s="134"/>
      <c r="M258" s="236"/>
      <c r="N258" s="90">
        <f>IF(F258=0,"",F258/E257)</f>
        <v>0.9</v>
      </c>
      <c r="O258" s="284">
        <v>13</v>
      </c>
      <c r="P258" s="241">
        <f t="shared" si="20"/>
        <v>1</v>
      </c>
      <c r="Q258" s="241">
        <f t="shared" si="21"/>
        <v>0</v>
      </c>
      <c r="R258" s="178"/>
    </row>
    <row r="259" spans="1:18" ht="15.75" customHeight="1" x14ac:dyDescent="0.25">
      <c r="A259" s="79">
        <v>2502</v>
      </c>
      <c r="B259" s="80"/>
      <c r="C259" s="80"/>
      <c r="D259" s="80"/>
      <c r="E259" s="80"/>
      <c r="F259" s="80"/>
      <c r="G259" s="80">
        <v>5</v>
      </c>
      <c r="H259" s="80"/>
      <c r="I259" s="80"/>
      <c r="J259" s="116"/>
      <c r="K259" s="235"/>
      <c r="L259" s="134"/>
      <c r="M259" s="236"/>
      <c r="N259" s="90">
        <f>IF(G259=0,"",G259/F258)</f>
        <v>0.55555555555555558</v>
      </c>
      <c r="O259" s="284">
        <v>9</v>
      </c>
      <c r="P259" s="241">
        <f t="shared" si="20"/>
        <v>0.69230769230769229</v>
      </c>
      <c r="Q259" s="241">
        <f t="shared" si="21"/>
        <v>0.30769230769230771</v>
      </c>
      <c r="R259" s="178"/>
    </row>
    <row r="260" spans="1:18" ht="15.75" customHeight="1" x14ac:dyDescent="0.25">
      <c r="A260" s="79">
        <v>2601</v>
      </c>
      <c r="B260" s="80"/>
      <c r="C260" s="80"/>
      <c r="D260" s="80"/>
      <c r="E260" s="80"/>
      <c r="F260" s="80"/>
      <c r="G260" s="80"/>
      <c r="H260" s="80"/>
      <c r="I260" s="80"/>
      <c r="J260" s="116"/>
      <c r="K260" s="235"/>
      <c r="L260" s="134"/>
      <c r="M260" s="236"/>
      <c r="N260" s="90" t="str">
        <f>IF(H260=0,"",H260/G259)</f>
        <v/>
      </c>
      <c r="O260" s="284"/>
      <c r="P260" s="241" t="str">
        <f t="shared" si="20"/>
        <v/>
      </c>
      <c r="Q260" s="241" t="str">
        <f t="shared" si="21"/>
        <v/>
      </c>
      <c r="R260" s="178"/>
    </row>
    <row r="261" spans="1:18" ht="15.75" customHeight="1" x14ac:dyDescent="0.25">
      <c r="A261" s="79">
        <v>2602</v>
      </c>
      <c r="B261" s="80"/>
      <c r="C261" s="80"/>
      <c r="D261" s="80"/>
      <c r="E261" s="80"/>
      <c r="F261" s="80"/>
      <c r="G261" s="80"/>
      <c r="H261" s="80"/>
      <c r="I261" s="80"/>
      <c r="J261" s="116"/>
      <c r="K261" s="235"/>
      <c r="L261" s="134"/>
      <c r="M261" s="236"/>
      <c r="N261" s="90" t="str">
        <f>IF(I261=0,"",I261/H260)</f>
        <v/>
      </c>
      <c r="O261" s="284"/>
      <c r="P261" s="241" t="str">
        <f t="shared" si="20"/>
        <v/>
      </c>
      <c r="Q261" s="241" t="str">
        <f t="shared" si="21"/>
        <v/>
      </c>
      <c r="R261" s="178"/>
    </row>
    <row r="262" spans="1:18" ht="15.75" customHeight="1" x14ac:dyDescent="0.25">
      <c r="A262" s="79">
        <v>2701</v>
      </c>
      <c r="B262" s="80"/>
      <c r="C262" s="80"/>
      <c r="D262" s="80"/>
      <c r="E262" s="80"/>
      <c r="F262" s="80"/>
      <c r="G262" s="80"/>
      <c r="H262" s="80"/>
      <c r="I262" s="80"/>
      <c r="J262" s="116"/>
      <c r="K262" s="235"/>
      <c r="L262" s="134"/>
      <c r="M262" s="134"/>
      <c r="N262" s="246"/>
      <c r="O262" s="284"/>
      <c r="P262" s="247"/>
      <c r="Q262" s="246"/>
      <c r="R262" s="178"/>
    </row>
    <row r="263" spans="1:18" ht="15.75" customHeight="1" x14ac:dyDescent="0.25">
      <c r="A263" s="79">
        <v>2702</v>
      </c>
      <c r="B263" s="80"/>
      <c r="C263" s="80"/>
      <c r="D263" s="80"/>
      <c r="E263" s="80"/>
      <c r="F263" s="80"/>
      <c r="G263" s="80"/>
      <c r="H263" s="80"/>
      <c r="I263" s="80"/>
      <c r="J263" s="116"/>
      <c r="K263" s="235"/>
      <c r="L263" s="134"/>
      <c r="M263" s="134"/>
      <c r="N263" s="246"/>
      <c r="O263" s="284"/>
      <c r="P263" s="247"/>
      <c r="Q263" s="246"/>
      <c r="R263" s="178"/>
    </row>
    <row r="264" spans="1:18" ht="15.75" customHeight="1" x14ac:dyDescent="0.25">
      <c r="A264" s="79">
        <v>2801</v>
      </c>
      <c r="B264" s="80"/>
      <c r="C264" s="80"/>
      <c r="D264" s="80"/>
      <c r="E264" s="80"/>
      <c r="F264" s="80"/>
      <c r="G264" s="80"/>
      <c r="H264" s="80"/>
      <c r="I264" s="80"/>
      <c r="J264" s="116"/>
      <c r="K264" s="235"/>
      <c r="L264" s="134"/>
      <c r="M264" s="134"/>
      <c r="N264" s="246"/>
      <c r="O264" s="285"/>
      <c r="P264" s="247"/>
      <c r="Q264" s="246"/>
      <c r="R264" s="178"/>
    </row>
    <row r="265" spans="1:18" ht="15.75" customHeight="1" x14ac:dyDescent="0.25">
      <c r="A265" s="79">
        <v>2802</v>
      </c>
      <c r="B265" s="80"/>
      <c r="C265" s="80"/>
      <c r="D265" s="80"/>
      <c r="E265" s="80"/>
      <c r="F265" s="80"/>
      <c r="G265" s="80"/>
      <c r="H265" s="80"/>
      <c r="I265" s="80"/>
      <c r="J265" s="116"/>
      <c r="K265" s="235"/>
      <c r="L265" s="134"/>
      <c r="M265" s="237"/>
      <c r="N265" s="246"/>
      <c r="O265" s="285"/>
      <c r="P265" s="247"/>
      <c r="Q265" s="246"/>
      <c r="R265" s="178"/>
    </row>
    <row r="266" spans="1:18" ht="15.75" customHeight="1" x14ac:dyDescent="0.25">
      <c r="A266" s="79">
        <v>2901</v>
      </c>
      <c r="B266" s="80"/>
      <c r="C266" s="80"/>
      <c r="D266" s="80"/>
      <c r="E266" s="80"/>
      <c r="F266" s="80"/>
      <c r="G266" s="80"/>
      <c r="H266" s="80"/>
      <c r="I266" s="80"/>
      <c r="J266" s="116"/>
      <c r="K266" s="235"/>
      <c r="L266" s="134"/>
      <c r="M266" s="237"/>
      <c r="N266" s="246"/>
      <c r="O266" s="285"/>
      <c r="P266" s="247"/>
      <c r="Q266" s="246"/>
      <c r="R266" s="178"/>
    </row>
    <row r="267" spans="1:18" ht="15.75" customHeight="1" x14ac:dyDescent="0.25">
      <c r="A267" s="79">
        <v>2902</v>
      </c>
      <c r="B267" s="80"/>
      <c r="C267" s="80"/>
      <c r="D267" s="80"/>
      <c r="E267" s="80"/>
      <c r="F267" s="80"/>
      <c r="G267" s="80"/>
      <c r="H267" s="80"/>
      <c r="I267" s="80"/>
      <c r="J267" s="116"/>
      <c r="K267" s="235"/>
      <c r="L267" s="134"/>
      <c r="M267" s="237"/>
      <c r="N267" s="134"/>
      <c r="O267" s="237"/>
      <c r="P267" s="256"/>
      <c r="Q267" s="246"/>
      <c r="R267" s="178"/>
    </row>
    <row r="268" spans="1:18" ht="15.75" customHeight="1" x14ac:dyDescent="0.25">
      <c r="A268" s="79">
        <v>3001</v>
      </c>
      <c r="B268" s="80"/>
      <c r="C268" s="80"/>
      <c r="D268" s="80"/>
      <c r="E268" s="80"/>
      <c r="F268" s="80"/>
      <c r="G268" s="80"/>
      <c r="H268" s="80"/>
      <c r="I268" s="80"/>
      <c r="J268" s="116"/>
      <c r="K268" s="235"/>
      <c r="L268" s="134"/>
      <c r="M268" s="237"/>
      <c r="N268" s="228" t="s">
        <v>80</v>
      </c>
      <c r="O268" s="102"/>
      <c r="P268" s="103" t="str">
        <f>IF(SUM(J260:J267)=0,"",SUM(J260:J267))</f>
        <v/>
      </c>
      <c r="Q268" s="230" t="s">
        <v>10</v>
      </c>
      <c r="R268" s="178"/>
    </row>
    <row r="269" spans="1:18" ht="15.75" customHeight="1" x14ac:dyDescent="0.25">
      <c r="A269" s="79">
        <v>3002</v>
      </c>
      <c r="B269" s="80"/>
      <c r="C269" s="80"/>
      <c r="D269" s="80"/>
      <c r="E269" s="80"/>
      <c r="F269" s="80"/>
      <c r="G269" s="80"/>
      <c r="H269" s="80"/>
      <c r="I269" s="80"/>
      <c r="J269" s="116"/>
      <c r="K269" s="235"/>
      <c r="L269" s="134"/>
      <c r="M269" s="237"/>
      <c r="N269" s="229" t="s">
        <v>81</v>
      </c>
      <c r="O269" s="104" t="str">
        <f>IF(O268/B254=0,"",O268/B254)</f>
        <v/>
      </c>
      <c r="P269" s="105" t="e">
        <f>IF(O268/P268=0,"",O268/P268)</f>
        <v>#VALUE!</v>
      </c>
      <c r="Q269" s="231" t="s">
        <v>82</v>
      </c>
      <c r="R269" s="178"/>
    </row>
    <row r="270" spans="1:18" ht="15.75" customHeight="1" x14ac:dyDescent="0.25">
      <c r="A270" s="79">
        <v>3101</v>
      </c>
      <c r="B270" s="80"/>
      <c r="C270" s="80"/>
      <c r="D270" s="80"/>
      <c r="E270" s="80"/>
      <c r="F270" s="80"/>
      <c r="G270" s="80"/>
      <c r="H270" s="80"/>
      <c r="I270" s="80"/>
      <c r="J270" s="116"/>
      <c r="K270" s="238"/>
      <c r="L270" s="239"/>
      <c r="M270" s="240"/>
      <c r="N270" s="109"/>
      <c r="O270" s="110"/>
      <c r="P270" s="110"/>
      <c r="Q270" s="111"/>
      <c r="R270" s="178"/>
    </row>
    <row r="271" spans="1:18" ht="18" x14ac:dyDescent="0.25">
      <c r="A271" s="33"/>
      <c r="B271" s="327" t="s">
        <v>108</v>
      </c>
      <c r="C271" s="327"/>
      <c r="D271" s="327"/>
      <c r="E271" s="327"/>
      <c r="F271" s="327"/>
      <c r="G271" s="327"/>
      <c r="H271" s="327"/>
      <c r="I271" s="327"/>
      <c r="J271" s="112">
        <f>SUM(J263:J267)</f>
        <v>0</v>
      </c>
      <c r="K271" s="113" t="str">
        <f>IF(J263=0,"",J263/B254)</f>
        <v/>
      </c>
      <c r="L271" s="113" t="str">
        <f>IF(J271=0,"",J271/B254)</f>
        <v/>
      </c>
      <c r="M271" s="113" t="str">
        <f>IF(J263=0,"",L271-K271)</f>
        <v/>
      </c>
      <c r="N271" s="5"/>
      <c r="O271" s="25"/>
      <c r="P271" s="24"/>
      <c r="Q271" s="5"/>
      <c r="R271" s="178"/>
    </row>
    <row r="272" spans="1:18" ht="12.75" customHeight="1" x14ac:dyDescent="0.2"/>
    <row r="273" spans="1:18" ht="12.75" customHeight="1" x14ac:dyDescent="0.2"/>
    <row r="274" spans="1:18" s="200" customFormat="1" ht="26.25" x14ac:dyDescent="0.4">
      <c r="A274" s="224"/>
      <c r="B274" s="318" t="s">
        <v>96</v>
      </c>
      <c r="C274" s="318"/>
      <c r="D274" s="318"/>
      <c r="E274" s="318"/>
      <c r="F274" s="318"/>
      <c r="G274" s="318"/>
      <c r="H274" s="318"/>
      <c r="I274" s="318"/>
      <c r="J274" s="201" t="s">
        <v>141</v>
      </c>
      <c r="K274" s="25"/>
      <c r="L274" s="5"/>
      <c r="M274" s="5"/>
      <c r="N274" s="25"/>
      <c r="O274" s="5"/>
      <c r="P274" s="25"/>
      <c r="Q274" s="25"/>
    </row>
    <row r="275" spans="1:18" ht="20.25" x14ac:dyDescent="0.2">
      <c r="A275" s="330" t="s">
        <v>9</v>
      </c>
      <c r="B275" s="311" t="s">
        <v>97</v>
      </c>
      <c r="C275" s="312"/>
      <c r="D275" s="312"/>
      <c r="E275" s="312"/>
      <c r="F275" s="312"/>
      <c r="G275" s="312"/>
      <c r="H275" s="312"/>
      <c r="I275" s="313"/>
      <c r="J275" s="314" t="s">
        <v>10</v>
      </c>
      <c r="K275" s="307" t="s">
        <v>2</v>
      </c>
      <c r="L275" s="307" t="s">
        <v>3</v>
      </c>
      <c r="M275" s="316" t="s">
        <v>4</v>
      </c>
      <c r="N275" s="307" t="s">
        <v>5</v>
      </c>
      <c r="O275" s="317" t="s">
        <v>6</v>
      </c>
      <c r="P275" s="317" t="s">
        <v>7</v>
      </c>
      <c r="Q275" s="307" t="s">
        <v>8</v>
      </c>
      <c r="R275" s="182"/>
    </row>
    <row r="276" spans="1:18" ht="15.75" x14ac:dyDescent="0.25">
      <c r="A276" s="308"/>
      <c r="B276" s="79" t="s">
        <v>98</v>
      </c>
      <c r="C276" s="79" t="s">
        <v>99</v>
      </c>
      <c r="D276" s="79" t="s">
        <v>100</v>
      </c>
      <c r="E276" s="79" t="s">
        <v>101</v>
      </c>
      <c r="F276" s="79" t="s">
        <v>102</v>
      </c>
      <c r="G276" s="79" t="s">
        <v>103</v>
      </c>
      <c r="H276" s="79" t="s">
        <v>104</v>
      </c>
      <c r="I276" s="79" t="s">
        <v>105</v>
      </c>
      <c r="J276" s="315"/>
      <c r="K276" s="308"/>
      <c r="L276" s="308"/>
      <c r="M276" s="308"/>
      <c r="N276" s="308"/>
      <c r="O276" s="308"/>
      <c r="P276" s="308"/>
      <c r="Q276" s="308"/>
      <c r="R276" s="182"/>
    </row>
    <row r="277" spans="1:18" ht="15.75" customHeight="1" x14ac:dyDescent="0.25">
      <c r="A277" s="79">
        <v>2401</v>
      </c>
      <c r="B277" s="80">
        <v>7</v>
      </c>
      <c r="C277" s="80"/>
      <c r="D277" s="80"/>
      <c r="E277" s="80"/>
      <c r="F277" s="80"/>
      <c r="G277" s="80"/>
      <c r="H277" s="80"/>
      <c r="I277" s="80"/>
      <c r="J277" s="116"/>
      <c r="K277" s="232"/>
      <c r="L277" s="233"/>
      <c r="M277" s="234"/>
      <c r="N277" s="242"/>
      <c r="O277" s="283">
        <f>B277</f>
        <v>7</v>
      </c>
      <c r="P277" s="243"/>
      <c r="Q277" s="242"/>
      <c r="R277" s="182"/>
    </row>
    <row r="278" spans="1:18" ht="15.75" customHeight="1" x14ac:dyDescent="0.25">
      <c r="A278" s="79">
        <v>2402</v>
      </c>
      <c r="B278" s="80"/>
      <c r="C278" s="80">
        <v>7</v>
      </c>
      <c r="D278" s="80"/>
      <c r="E278" s="80"/>
      <c r="F278" s="80"/>
      <c r="G278" s="80"/>
      <c r="H278" s="80"/>
      <c r="I278" s="80"/>
      <c r="J278" s="116"/>
      <c r="K278" s="235"/>
      <c r="L278" s="134"/>
      <c r="M278" s="236"/>
      <c r="N278" s="90">
        <f>IF(C278=0,"",C278/B277)</f>
        <v>1</v>
      </c>
      <c r="O278" s="284">
        <v>7</v>
      </c>
      <c r="P278" s="241">
        <f t="shared" ref="P278:P284" si="22">IF(O278=0,"",O278/O277)</f>
        <v>1</v>
      </c>
      <c r="Q278" s="241">
        <f t="shared" ref="Q278:Q284" si="23">IF(O278=0,"",100%-P278)</f>
        <v>0</v>
      </c>
      <c r="R278" s="182"/>
    </row>
    <row r="279" spans="1:18" ht="15.75" customHeight="1" x14ac:dyDescent="0.25">
      <c r="A279" s="79">
        <v>2501</v>
      </c>
      <c r="B279" s="80"/>
      <c r="C279" s="80"/>
      <c r="D279" s="195">
        <v>7</v>
      </c>
      <c r="E279" s="80"/>
      <c r="F279" s="80"/>
      <c r="G279" s="80"/>
      <c r="H279" s="80"/>
      <c r="I279" s="80"/>
      <c r="J279" s="116"/>
      <c r="K279" s="235"/>
      <c r="L279" s="134"/>
      <c r="M279" s="236"/>
      <c r="N279" s="90">
        <f>IF(D279=0,"",D279/C278)</f>
        <v>1</v>
      </c>
      <c r="O279" s="284">
        <v>7</v>
      </c>
      <c r="P279" s="241">
        <f t="shared" si="22"/>
        <v>1</v>
      </c>
      <c r="Q279" s="241">
        <f t="shared" si="23"/>
        <v>0</v>
      </c>
      <c r="R279" s="93">
        <f>O279/O277</f>
        <v>1</v>
      </c>
    </row>
    <row r="280" spans="1:18" ht="15.75" customHeight="1" x14ac:dyDescent="0.25">
      <c r="A280" s="79">
        <v>2502</v>
      </c>
      <c r="B280" s="80"/>
      <c r="C280" s="80"/>
      <c r="D280" s="80"/>
      <c r="E280" s="80">
        <v>7</v>
      </c>
      <c r="F280" s="80"/>
      <c r="G280" s="80"/>
      <c r="H280" s="80"/>
      <c r="I280" s="80"/>
      <c r="J280" s="116"/>
      <c r="K280" s="235"/>
      <c r="L280" s="134"/>
      <c r="M280" s="236"/>
      <c r="N280" s="90">
        <f>IF(E280=0,"",E280/D279)</f>
        <v>1</v>
      </c>
      <c r="O280" s="284">
        <v>7</v>
      </c>
      <c r="P280" s="241">
        <f t="shared" si="22"/>
        <v>1</v>
      </c>
      <c r="Q280" s="241">
        <f t="shared" si="23"/>
        <v>0</v>
      </c>
      <c r="R280" s="182"/>
    </row>
    <row r="281" spans="1:18" ht="15.75" customHeight="1" x14ac:dyDescent="0.25">
      <c r="A281" s="79">
        <v>2601</v>
      </c>
      <c r="B281" s="80"/>
      <c r="C281" s="80"/>
      <c r="D281" s="80"/>
      <c r="E281" s="80"/>
      <c r="F281" s="80"/>
      <c r="G281" s="80"/>
      <c r="H281" s="80"/>
      <c r="I281" s="80"/>
      <c r="J281" s="116"/>
      <c r="K281" s="235"/>
      <c r="L281" s="134"/>
      <c r="M281" s="236"/>
      <c r="N281" s="90" t="str">
        <f>IF(F281=0,"",F281/E280)</f>
        <v/>
      </c>
      <c r="O281" s="284"/>
      <c r="P281" s="241" t="str">
        <f t="shared" si="22"/>
        <v/>
      </c>
      <c r="Q281" s="241" t="str">
        <f t="shared" si="23"/>
        <v/>
      </c>
      <c r="R281" s="182"/>
    </row>
    <row r="282" spans="1:18" ht="15.75" customHeight="1" x14ac:dyDescent="0.25">
      <c r="A282" s="79">
        <v>2602</v>
      </c>
      <c r="B282" s="80"/>
      <c r="C282" s="80"/>
      <c r="D282" s="80"/>
      <c r="E282" s="80"/>
      <c r="F282" s="80"/>
      <c r="G282" s="80"/>
      <c r="H282" s="80"/>
      <c r="I282" s="80"/>
      <c r="J282" s="116"/>
      <c r="K282" s="235"/>
      <c r="L282" s="134"/>
      <c r="M282" s="236"/>
      <c r="N282" s="90" t="str">
        <f>IF(G282=0,"",G282/F281)</f>
        <v/>
      </c>
      <c r="O282" s="284"/>
      <c r="P282" s="241" t="str">
        <f t="shared" si="22"/>
        <v/>
      </c>
      <c r="Q282" s="241" t="str">
        <f t="shared" si="23"/>
        <v/>
      </c>
      <c r="R282" s="182"/>
    </row>
    <row r="283" spans="1:18" ht="15.75" customHeight="1" x14ac:dyDescent="0.25">
      <c r="A283" s="79">
        <v>2701</v>
      </c>
      <c r="B283" s="80"/>
      <c r="C283" s="80"/>
      <c r="D283" s="80"/>
      <c r="E283" s="80"/>
      <c r="F283" s="80"/>
      <c r="G283" s="80"/>
      <c r="H283" s="80"/>
      <c r="I283" s="80"/>
      <c r="J283" s="116"/>
      <c r="K283" s="235"/>
      <c r="L283" s="134"/>
      <c r="M283" s="236"/>
      <c r="N283" s="90" t="str">
        <f>IF(H283=0,"",H283/G282)</f>
        <v/>
      </c>
      <c r="O283" s="284"/>
      <c r="P283" s="241" t="str">
        <f t="shared" si="22"/>
        <v/>
      </c>
      <c r="Q283" s="241" t="str">
        <f t="shared" si="23"/>
        <v/>
      </c>
      <c r="R283" s="182"/>
    </row>
    <row r="284" spans="1:18" ht="15.75" customHeight="1" x14ac:dyDescent="0.25">
      <c r="A284" s="79">
        <v>2702</v>
      </c>
      <c r="B284" s="80"/>
      <c r="C284" s="80"/>
      <c r="D284" s="80"/>
      <c r="E284" s="80"/>
      <c r="F284" s="80"/>
      <c r="G284" s="80"/>
      <c r="H284" s="80"/>
      <c r="I284" s="80"/>
      <c r="J284" s="116"/>
      <c r="K284" s="235"/>
      <c r="L284" s="134"/>
      <c r="M284" s="236"/>
      <c r="N284" s="90" t="str">
        <f>IF(I284=0,"",I284/H283)</f>
        <v/>
      </c>
      <c r="O284" s="284"/>
      <c r="P284" s="241" t="str">
        <f t="shared" si="22"/>
        <v/>
      </c>
      <c r="Q284" s="241" t="str">
        <f t="shared" si="23"/>
        <v/>
      </c>
      <c r="R284" s="182"/>
    </row>
    <row r="285" spans="1:18" ht="15.75" customHeight="1" x14ac:dyDescent="0.25">
      <c r="A285" s="79">
        <v>2801</v>
      </c>
      <c r="B285" s="80"/>
      <c r="C285" s="80"/>
      <c r="D285" s="80"/>
      <c r="E285" s="80"/>
      <c r="F285" s="80"/>
      <c r="G285" s="80"/>
      <c r="H285" s="80"/>
      <c r="I285" s="80"/>
      <c r="J285" s="116"/>
      <c r="K285" s="235"/>
      <c r="L285" s="134"/>
      <c r="M285" s="134"/>
      <c r="N285" s="246"/>
      <c r="O285" s="284"/>
      <c r="P285" s="247"/>
      <c r="Q285" s="246"/>
      <c r="R285" s="182"/>
    </row>
    <row r="286" spans="1:18" ht="15.75" customHeight="1" x14ac:dyDescent="0.25">
      <c r="A286" s="79">
        <v>2802</v>
      </c>
      <c r="B286" s="80"/>
      <c r="C286" s="80"/>
      <c r="D286" s="80"/>
      <c r="E286" s="80"/>
      <c r="F286" s="80"/>
      <c r="G286" s="80"/>
      <c r="H286" s="80"/>
      <c r="I286" s="80"/>
      <c r="J286" s="116"/>
      <c r="K286" s="235"/>
      <c r="L286" s="134"/>
      <c r="M286" s="134"/>
      <c r="N286" s="246"/>
      <c r="O286" s="284"/>
      <c r="P286" s="247"/>
      <c r="Q286" s="246"/>
      <c r="R286" s="182"/>
    </row>
    <row r="287" spans="1:18" ht="15.75" customHeight="1" x14ac:dyDescent="0.25">
      <c r="A287" s="79">
        <v>2901</v>
      </c>
      <c r="B287" s="80"/>
      <c r="C287" s="80"/>
      <c r="D287" s="80"/>
      <c r="E287" s="80"/>
      <c r="F287" s="80"/>
      <c r="G287" s="80"/>
      <c r="H287" s="80"/>
      <c r="I287" s="80"/>
      <c r="J287" s="116"/>
      <c r="K287" s="235"/>
      <c r="L287" s="134"/>
      <c r="M287" s="134"/>
      <c r="N287" s="246"/>
      <c r="O287" s="285"/>
      <c r="P287" s="247"/>
      <c r="Q287" s="246"/>
      <c r="R287" s="182"/>
    </row>
    <row r="288" spans="1:18" ht="15.75" customHeight="1" x14ac:dyDescent="0.25">
      <c r="A288" s="79">
        <v>2902</v>
      </c>
      <c r="B288" s="80"/>
      <c r="C288" s="80"/>
      <c r="D288" s="80"/>
      <c r="E288" s="80"/>
      <c r="F288" s="80"/>
      <c r="G288" s="80"/>
      <c r="H288" s="80"/>
      <c r="I288" s="80"/>
      <c r="J288" s="116"/>
      <c r="K288" s="235"/>
      <c r="L288" s="134"/>
      <c r="M288" s="134"/>
      <c r="N288" s="246"/>
      <c r="O288" s="285"/>
      <c r="P288" s="247"/>
      <c r="Q288" s="246"/>
      <c r="R288" s="182"/>
    </row>
    <row r="289" spans="1:18" ht="15.75" customHeight="1" x14ac:dyDescent="0.25">
      <c r="A289" s="79">
        <v>3001</v>
      </c>
      <c r="B289" s="80"/>
      <c r="C289" s="80"/>
      <c r="D289" s="80"/>
      <c r="E289" s="80"/>
      <c r="F289" s="80"/>
      <c r="G289" s="80"/>
      <c r="H289" s="80"/>
      <c r="I289" s="80"/>
      <c r="J289" s="116"/>
      <c r="K289" s="235"/>
      <c r="L289" s="134"/>
      <c r="M289" s="237"/>
      <c r="N289" s="246"/>
      <c r="O289" s="285"/>
      <c r="P289" s="247"/>
      <c r="Q289" s="246"/>
      <c r="R289" s="182"/>
    </row>
    <row r="290" spans="1:18" ht="15.75" customHeight="1" x14ac:dyDescent="0.25">
      <c r="A290" s="79">
        <v>3002</v>
      </c>
      <c r="B290" s="80"/>
      <c r="C290" s="80"/>
      <c r="D290" s="80"/>
      <c r="E290" s="80"/>
      <c r="F290" s="80"/>
      <c r="G290" s="80"/>
      <c r="H290" s="80"/>
      <c r="I290" s="80"/>
      <c r="J290" s="116"/>
      <c r="K290" s="235"/>
      <c r="L290" s="134"/>
      <c r="M290" s="237"/>
      <c r="N290" s="134"/>
      <c r="O290" s="237"/>
      <c r="P290" s="256"/>
      <c r="Q290" s="246"/>
      <c r="R290" s="182"/>
    </row>
    <row r="291" spans="1:18" ht="15.75" customHeight="1" x14ac:dyDescent="0.25">
      <c r="A291" s="79">
        <v>3101</v>
      </c>
      <c r="B291" s="80"/>
      <c r="C291" s="80"/>
      <c r="D291" s="80"/>
      <c r="E291" s="80"/>
      <c r="F291" s="80"/>
      <c r="G291" s="80"/>
      <c r="H291" s="80"/>
      <c r="I291" s="80"/>
      <c r="J291" s="116"/>
      <c r="K291" s="235"/>
      <c r="L291" s="134"/>
      <c r="M291" s="237"/>
      <c r="N291" s="228" t="s">
        <v>80</v>
      </c>
      <c r="O291" s="102"/>
      <c r="P291" s="103" t="str">
        <f>IF(SUM(J283:J290)=0,"",SUM(J283:J290))</f>
        <v/>
      </c>
      <c r="Q291" s="230" t="s">
        <v>10</v>
      </c>
      <c r="R291" s="182"/>
    </row>
    <row r="292" spans="1:18" ht="15.75" customHeight="1" x14ac:dyDescent="0.25">
      <c r="A292" s="79">
        <v>3102</v>
      </c>
      <c r="B292" s="80"/>
      <c r="C292" s="80"/>
      <c r="D292" s="80"/>
      <c r="E292" s="80"/>
      <c r="F292" s="80"/>
      <c r="G292" s="80"/>
      <c r="H292" s="80"/>
      <c r="I292" s="80"/>
      <c r="J292" s="116"/>
      <c r="K292" s="235"/>
      <c r="L292" s="134"/>
      <c r="M292" s="237"/>
      <c r="N292" s="229" t="s">
        <v>81</v>
      </c>
      <c r="O292" s="104" t="str">
        <f>IF(O291/B277=0,"",O291/B277)</f>
        <v/>
      </c>
      <c r="P292" s="105" t="e">
        <f>IF(O291/P291=0,"",O291/P291)</f>
        <v>#VALUE!</v>
      </c>
      <c r="Q292" s="231" t="s">
        <v>82</v>
      </c>
      <c r="R292" s="182"/>
    </row>
    <row r="293" spans="1:18" ht="15.75" customHeight="1" x14ac:dyDescent="0.25">
      <c r="A293" s="79">
        <v>3201</v>
      </c>
      <c r="B293" s="80"/>
      <c r="C293" s="80"/>
      <c r="D293" s="80"/>
      <c r="E293" s="80"/>
      <c r="F293" s="80"/>
      <c r="G293" s="80"/>
      <c r="H293" s="80"/>
      <c r="I293" s="80"/>
      <c r="J293" s="116"/>
      <c r="K293" s="238"/>
      <c r="L293" s="239"/>
      <c r="M293" s="240"/>
      <c r="N293" s="109"/>
      <c r="O293" s="110"/>
      <c r="P293" s="110"/>
      <c r="Q293" s="111"/>
      <c r="R293" s="182"/>
    </row>
    <row r="294" spans="1:18" ht="18" x14ac:dyDescent="0.25">
      <c r="A294" s="33"/>
      <c r="B294" s="327" t="s">
        <v>108</v>
      </c>
      <c r="C294" s="327"/>
      <c r="D294" s="327"/>
      <c r="E294" s="327"/>
      <c r="F294" s="327"/>
      <c r="G294" s="327"/>
      <c r="H294" s="327"/>
      <c r="I294" s="327"/>
      <c r="J294" s="112">
        <f>SUM(J286:J290)</f>
        <v>0</v>
      </c>
      <c r="K294" s="113" t="str">
        <f>IF(J286=0,"",J286/B277)</f>
        <v/>
      </c>
      <c r="L294" s="113" t="str">
        <f>IF(J294=0,"",J294/B277)</f>
        <v/>
      </c>
      <c r="M294" s="113" t="str">
        <f>IF(J286=0,"",L294-K294)</f>
        <v/>
      </c>
      <c r="N294" s="5"/>
      <c r="O294" s="25"/>
      <c r="P294" s="24"/>
      <c r="Q294" s="5"/>
      <c r="R294" s="182"/>
    </row>
    <row r="295" spans="1:18" ht="12.75" x14ac:dyDescent="0.2"/>
    <row r="296" spans="1:18" ht="12.75" x14ac:dyDescent="0.2"/>
    <row r="297" spans="1:18" s="200" customFormat="1" ht="26.25" x14ac:dyDescent="0.4">
      <c r="A297" s="224"/>
      <c r="B297" s="318" t="s">
        <v>96</v>
      </c>
      <c r="C297" s="318"/>
      <c r="D297" s="318"/>
      <c r="E297" s="318"/>
      <c r="F297" s="318"/>
      <c r="G297" s="318"/>
      <c r="H297" s="318"/>
      <c r="I297" s="318"/>
      <c r="J297" s="201" t="s">
        <v>142</v>
      </c>
      <c r="K297" s="25"/>
      <c r="L297" s="5"/>
      <c r="M297" s="5"/>
      <c r="N297" s="25"/>
      <c r="O297" s="5"/>
      <c r="P297" s="25"/>
      <c r="Q297" s="25"/>
    </row>
    <row r="298" spans="1:18" ht="20.25" x14ac:dyDescent="0.2">
      <c r="A298" s="330" t="s">
        <v>9</v>
      </c>
      <c r="B298" s="311" t="s">
        <v>97</v>
      </c>
      <c r="C298" s="312"/>
      <c r="D298" s="312"/>
      <c r="E298" s="312"/>
      <c r="F298" s="312"/>
      <c r="G298" s="312"/>
      <c r="H298" s="312"/>
      <c r="I298" s="313"/>
      <c r="J298" s="314" t="s">
        <v>10</v>
      </c>
      <c r="K298" s="307" t="s">
        <v>2</v>
      </c>
      <c r="L298" s="307" t="s">
        <v>3</v>
      </c>
      <c r="M298" s="316" t="s">
        <v>4</v>
      </c>
      <c r="N298" s="307" t="s">
        <v>5</v>
      </c>
      <c r="O298" s="317" t="s">
        <v>6</v>
      </c>
      <c r="P298" s="317" t="s">
        <v>7</v>
      </c>
      <c r="Q298" s="307" t="s">
        <v>8</v>
      </c>
      <c r="R298" s="188"/>
    </row>
    <row r="299" spans="1:18" ht="15.75" x14ac:dyDescent="0.25">
      <c r="A299" s="308"/>
      <c r="B299" s="79" t="s">
        <v>98</v>
      </c>
      <c r="C299" s="79" t="s">
        <v>99</v>
      </c>
      <c r="D299" s="79" t="s">
        <v>100</v>
      </c>
      <c r="E299" s="79" t="s">
        <v>101</v>
      </c>
      <c r="F299" s="79" t="s">
        <v>102</v>
      </c>
      <c r="G299" s="79" t="s">
        <v>103</v>
      </c>
      <c r="H299" s="79" t="s">
        <v>104</v>
      </c>
      <c r="I299" s="79" t="s">
        <v>105</v>
      </c>
      <c r="J299" s="315"/>
      <c r="K299" s="308"/>
      <c r="L299" s="308"/>
      <c r="M299" s="308"/>
      <c r="N299" s="308"/>
      <c r="O299" s="308"/>
      <c r="P299" s="308"/>
      <c r="Q299" s="308"/>
      <c r="R299" s="188"/>
    </row>
    <row r="300" spans="1:18" ht="15.75" customHeight="1" x14ac:dyDescent="0.25">
      <c r="A300" s="79">
        <v>2402</v>
      </c>
      <c r="B300" s="80">
        <v>7</v>
      </c>
      <c r="C300" s="80"/>
      <c r="D300" s="80"/>
      <c r="E300" s="80"/>
      <c r="F300" s="80"/>
      <c r="G300" s="80"/>
      <c r="H300" s="80"/>
      <c r="I300" s="80"/>
      <c r="J300" s="116"/>
      <c r="K300" s="232"/>
      <c r="L300" s="233"/>
      <c r="M300" s="234"/>
      <c r="N300" s="242"/>
      <c r="O300" s="283">
        <f>B300</f>
        <v>7</v>
      </c>
      <c r="P300" s="243"/>
      <c r="Q300" s="242"/>
      <c r="R300" s="188"/>
    </row>
    <row r="301" spans="1:18" ht="15.75" customHeight="1" x14ac:dyDescent="0.25">
      <c r="A301" s="79">
        <v>2501</v>
      </c>
      <c r="B301" s="80"/>
      <c r="C301" s="80">
        <v>3</v>
      </c>
      <c r="D301" s="80"/>
      <c r="E301" s="80"/>
      <c r="F301" s="80"/>
      <c r="G301" s="80"/>
      <c r="H301" s="80"/>
      <c r="I301" s="80"/>
      <c r="J301" s="116"/>
      <c r="K301" s="235"/>
      <c r="L301" s="134"/>
      <c r="M301" s="236"/>
      <c r="N301" s="90">
        <f>IF(C301=0,"",C301/B300)</f>
        <v>0.42857142857142855</v>
      </c>
      <c r="O301" s="284">
        <v>4</v>
      </c>
      <c r="P301" s="241">
        <f t="shared" ref="P301:P309" si="24">IF(O301=0,"",O301/O300)</f>
        <v>0.5714285714285714</v>
      </c>
      <c r="Q301" s="241">
        <f t="shared" ref="Q301:Q309" si="25">IF(O301=0,"",100%-P301)</f>
        <v>0.4285714285714286</v>
      </c>
      <c r="R301" s="188"/>
    </row>
    <row r="302" spans="1:18" ht="15.75" customHeight="1" x14ac:dyDescent="0.25">
      <c r="A302" s="79">
        <v>2502</v>
      </c>
      <c r="B302" s="80"/>
      <c r="C302" s="80"/>
      <c r="D302" s="80">
        <v>1</v>
      </c>
      <c r="E302" s="80"/>
      <c r="F302" s="80"/>
      <c r="G302" s="80"/>
      <c r="H302" s="80"/>
      <c r="I302" s="80"/>
      <c r="J302" s="116"/>
      <c r="K302" s="235"/>
      <c r="L302" s="134"/>
      <c r="M302" s="236"/>
      <c r="N302" s="90">
        <f>IF(D302=0,"",D302/C301)</f>
        <v>0.33333333333333331</v>
      </c>
      <c r="O302" s="284">
        <v>1</v>
      </c>
      <c r="P302" s="241">
        <f t="shared" si="24"/>
        <v>0.25</v>
      </c>
      <c r="Q302" s="241">
        <f t="shared" si="25"/>
        <v>0.75</v>
      </c>
      <c r="R302" s="93">
        <f>O302/O300</f>
        <v>0.14285714285714285</v>
      </c>
    </row>
    <row r="303" spans="1:18" ht="15.75" customHeight="1" x14ac:dyDescent="0.25">
      <c r="A303" s="79">
        <v>2601</v>
      </c>
      <c r="B303" s="80"/>
      <c r="C303" s="80"/>
      <c r="D303" s="80"/>
      <c r="E303" s="80"/>
      <c r="F303" s="80"/>
      <c r="G303" s="80"/>
      <c r="H303" s="80"/>
      <c r="I303" s="80"/>
      <c r="J303" s="116"/>
      <c r="K303" s="235"/>
      <c r="L303" s="134"/>
      <c r="M303" s="236"/>
      <c r="N303" s="90" t="str">
        <f>IF(E303=0,"",E303/D302)</f>
        <v/>
      </c>
      <c r="O303" s="284"/>
      <c r="P303" s="241" t="str">
        <f t="shared" si="24"/>
        <v/>
      </c>
      <c r="Q303" s="241" t="str">
        <f t="shared" si="25"/>
        <v/>
      </c>
      <c r="R303" s="188"/>
    </row>
    <row r="304" spans="1:18" ht="15.75" customHeight="1" x14ac:dyDescent="0.25">
      <c r="A304" s="79">
        <v>2602</v>
      </c>
      <c r="B304" s="80"/>
      <c r="C304" s="80"/>
      <c r="D304" s="80"/>
      <c r="E304" s="80"/>
      <c r="F304" s="80"/>
      <c r="G304" s="80"/>
      <c r="H304" s="80"/>
      <c r="I304" s="80"/>
      <c r="J304" s="116"/>
      <c r="K304" s="235"/>
      <c r="L304" s="134"/>
      <c r="M304" s="236"/>
      <c r="N304" s="90" t="str">
        <f>IF(F304=0,"",F304/E303)</f>
        <v/>
      </c>
      <c r="O304" s="284"/>
      <c r="P304" s="241" t="str">
        <f t="shared" si="24"/>
        <v/>
      </c>
      <c r="Q304" s="241" t="str">
        <f t="shared" si="25"/>
        <v/>
      </c>
      <c r="R304" s="188"/>
    </row>
    <row r="305" spans="1:18" ht="15.75" customHeight="1" x14ac:dyDescent="0.25">
      <c r="A305" s="79">
        <v>2701</v>
      </c>
      <c r="B305" s="80"/>
      <c r="C305" s="80"/>
      <c r="D305" s="80"/>
      <c r="E305" s="80"/>
      <c r="F305" s="80"/>
      <c r="G305" s="80"/>
      <c r="H305" s="80"/>
      <c r="I305" s="80"/>
      <c r="J305" s="116"/>
      <c r="K305" s="235"/>
      <c r="L305" s="134"/>
      <c r="M305" s="236"/>
      <c r="N305" s="90" t="str">
        <f>IF(G305=0,"",G305/F304)</f>
        <v/>
      </c>
      <c r="O305" s="284"/>
      <c r="P305" s="241" t="str">
        <f t="shared" si="24"/>
        <v/>
      </c>
      <c r="Q305" s="241" t="str">
        <f t="shared" si="25"/>
        <v/>
      </c>
      <c r="R305" s="188"/>
    </row>
    <row r="306" spans="1:18" ht="15.75" customHeight="1" x14ac:dyDescent="0.25">
      <c r="A306" s="79">
        <v>2702</v>
      </c>
      <c r="B306" s="80"/>
      <c r="C306" s="80"/>
      <c r="D306" s="80"/>
      <c r="E306" s="80"/>
      <c r="F306" s="80"/>
      <c r="G306" s="80"/>
      <c r="H306" s="80"/>
      <c r="I306" s="80"/>
      <c r="J306" s="116"/>
      <c r="K306" s="235"/>
      <c r="L306" s="134"/>
      <c r="M306" s="236"/>
      <c r="N306" s="90" t="str">
        <f>IF(H306=0,"",H306/G305)</f>
        <v/>
      </c>
      <c r="O306" s="284"/>
      <c r="P306" s="241" t="str">
        <f t="shared" si="24"/>
        <v/>
      </c>
      <c r="Q306" s="241" t="str">
        <f t="shared" si="25"/>
        <v/>
      </c>
      <c r="R306" s="188"/>
    </row>
    <row r="307" spans="1:18" ht="15.75" customHeight="1" x14ac:dyDescent="0.25">
      <c r="A307" s="79">
        <v>2801</v>
      </c>
      <c r="B307" s="80"/>
      <c r="C307" s="80"/>
      <c r="D307" s="80"/>
      <c r="E307" s="80"/>
      <c r="F307" s="80"/>
      <c r="G307" s="80"/>
      <c r="H307" s="80"/>
      <c r="I307" s="80"/>
      <c r="J307" s="116"/>
      <c r="K307" s="235"/>
      <c r="L307" s="134"/>
      <c r="M307" s="236"/>
      <c r="N307" s="90" t="str">
        <f>IF(I307=0,"",I307/H306)</f>
        <v/>
      </c>
      <c r="O307" s="284"/>
      <c r="P307" s="241" t="str">
        <f t="shared" si="24"/>
        <v/>
      </c>
      <c r="Q307" s="241" t="str">
        <f t="shared" si="25"/>
        <v/>
      </c>
      <c r="R307" s="188"/>
    </row>
    <row r="308" spans="1:18" ht="15.75" customHeight="1" x14ac:dyDescent="0.25">
      <c r="A308" s="79">
        <v>2802</v>
      </c>
      <c r="B308" s="80"/>
      <c r="C308" s="80"/>
      <c r="D308" s="80"/>
      <c r="E308" s="80"/>
      <c r="F308" s="80"/>
      <c r="G308" s="80"/>
      <c r="H308" s="80"/>
      <c r="I308" s="80"/>
      <c r="J308" s="116"/>
      <c r="K308" s="235"/>
      <c r="L308" s="134"/>
      <c r="M308" s="236"/>
      <c r="N308" s="90"/>
      <c r="O308" s="284"/>
      <c r="P308" s="241" t="str">
        <f t="shared" si="24"/>
        <v/>
      </c>
      <c r="Q308" s="241" t="str">
        <f t="shared" si="25"/>
        <v/>
      </c>
      <c r="R308" s="188"/>
    </row>
    <row r="309" spans="1:18" ht="15.75" customHeight="1" x14ac:dyDescent="0.25">
      <c r="A309" s="79">
        <v>2901</v>
      </c>
      <c r="B309" s="80"/>
      <c r="C309" s="80"/>
      <c r="D309" s="80"/>
      <c r="E309" s="80"/>
      <c r="F309" s="80"/>
      <c r="G309" s="80"/>
      <c r="H309" s="80"/>
      <c r="I309" s="80"/>
      <c r="J309" s="116"/>
      <c r="K309" s="235"/>
      <c r="L309" s="134"/>
      <c r="M309" s="236"/>
      <c r="N309" s="90"/>
      <c r="O309" s="284"/>
      <c r="P309" s="241" t="str">
        <f t="shared" si="24"/>
        <v/>
      </c>
      <c r="Q309" s="241" t="str">
        <f t="shared" si="25"/>
        <v/>
      </c>
      <c r="R309" s="188"/>
    </row>
    <row r="310" spans="1:18" ht="15.75" customHeight="1" x14ac:dyDescent="0.25">
      <c r="A310" s="79">
        <v>2902</v>
      </c>
      <c r="B310" s="80"/>
      <c r="C310" s="80"/>
      <c r="D310" s="80"/>
      <c r="E310" s="80"/>
      <c r="F310" s="80"/>
      <c r="G310" s="80"/>
      <c r="H310" s="80"/>
      <c r="I310" s="80"/>
      <c r="J310" s="116"/>
      <c r="K310" s="235"/>
      <c r="L310" s="134"/>
      <c r="M310" s="237"/>
      <c r="N310" s="244"/>
      <c r="O310" s="285"/>
      <c r="P310" s="245"/>
      <c r="Q310" s="244"/>
      <c r="R310" s="188"/>
    </row>
    <row r="311" spans="1:18" ht="15.75" customHeight="1" x14ac:dyDescent="0.25">
      <c r="A311" s="79">
        <v>3001</v>
      </c>
      <c r="B311" s="80"/>
      <c r="C311" s="80"/>
      <c r="D311" s="80"/>
      <c r="E311" s="80"/>
      <c r="F311" s="80"/>
      <c r="G311" s="80"/>
      <c r="H311" s="80"/>
      <c r="I311" s="80"/>
      <c r="J311" s="116"/>
      <c r="K311" s="235"/>
      <c r="L311" s="134"/>
      <c r="M311" s="237"/>
      <c r="N311" s="246"/>
      <c r="O311" s="285"/>
      <c r="P311" s="247"/>
      <c r="Q311" s="246"/>
      <c r="R311" s="188"/>
    </row>
    <row r="312" spans="1:18" ht="15.75" customHeight="1" x14ac:dyDescent="0.25">
      <c r="A312" s="79">
        <v>3002</v>
      </c>
      <c r="B312" s="80"/>
      <c r="C312" s="80"/>
      <c r="D312" s="80"/>
      <c r="E312" s="80"/>
      <c r="F312" s="80"/>
      <c r="G312" s="80"/>
      <c r="H312" s="80"/>
      <c r="I312" s="80"/>
      <c r="J312" s="116"/>
      <c r="K312" s="235"/>
      <c r="L312" s="134"/>
      <c r="M312" s="237"/>
      <c r="N312" s="246"/>
      <c r="O312" s="285"/>
      <c r="P312" s="247"/>
      <c r="Q312" s="246"/>
      <c r="R312" s="188"/>
    </row>
    <row r="313" spans="1:18" ht="15.75" customHeight="1" x14ac:dyDescent="0.25">
      <c r="A313" s="79">
        <v>3101</v>
      </c>
      <c r="B313" s="80"/>
      <c r="C313" s="80"/>
      <c r="D313" s="80"/>
      <c r="E313" s="80"/>
      <c r="F313" s="80"/>
      <c r="G313" s="80"/>
      <c r="H313" s="80"/>
      <c r="I313" s="80"/>
      <c r="J313" s="116"/>
      <c r="K313" s="235"/>
      <c r="L313" s="134"/>
      <c r="M313" s="237"/>
      <c r="N313" s="134"/>
      <c r="O313" s="237"/>
      <c r="P313" s="256"/>
      <c r="Q313" s="246"/>
      <c r="R313" s="188"/>
    </row>
    <row r="314" spans="1:18" ht="15.75" customHeight="1" x14ac:dyDescent="0.25">
      <c r="A314" s="79">
        <v>3102</v>
      </c>
      <c r="B314" s="80"/>
      <c r="C314" s="80"/>
      <c r="D314" s="80"/>
      <c r="E314" s="80"/>
      <c r="F314" s="80"/>
      <c r="G314" s="80"/>
      <c r="H314" s="80"/>
      <c r="I314" s="80"/>
      <c r="J314" s="116"/>
      <c r="K314" s="235"/>
      <c r="L314" s="134"/>
      <c r="M314" s="237"/>
      <c r="N314" s="228" t="s">
        <v>80</v>
      </c>
      <c r="O314" s="102"/>
      <c r="P314" s="103" t="str">
        <f>IF(SUM(J306:J313)=0,"",SUM(J306:J313))</f>
        <v/>
      </c>
      <c r="Q314" s="230" t="s">
        <v>10</v>
      </c>
      <c r="R314" s="188"/>
    </row>
    <row r="315" spans="1:18" ht="15.75" customHeight="1" x14ac:dyDescent="0.25">
      <c r="A315" s="79">
        <v>3201</v>
      </c>
      <c r="B315" s="80"/>
      <c r="C315" s="80"/>
      <c r="D315" s="80"/>
      <c r="E315" s="80"/>
      <c r="F315" s="80"/>
      <c r="G315" s="80"/>
      <c r="H315" s="80"/>
      <c r="I315" s="80"/>
      <c r="J315" s="116"/>
      <c r="K315" s="235"/>
      <c r="L315" s="134"/>
      <c r="M315" s="237"/>
      <c r="N315" s="229" t="s">
        <v>81</v>
      </c>
      <c r="O315" s="104" t="str">
        <f>IF(O314/B300=0,"",O314/B300)</f>
        <v/>
      </c>
      <c r="P315" s="105" t="e">
        <f>IF(O314/P314=0,"",O314/P314)</f>
        <v>#VALUE!</v>
      </c>
      <c r="Q315" s="231" t="s">
        <v>82</v>
      </c>
      <c r="R315" s="188"/>
    </row>
    <row r="316" spans="1:18" ht="15.75" customHeight="1" x14ac:dyDescent="0.25">
      <c r="A316" s="79">
        <v>3202</v>
      </c>
      <c r="B316" s="80"/>
      <c r="C316" s="80"/>
      <c r="D316" s="80"/>
      <c r="E316" s="80"/>
      <c r="F316" s="80"/>
      <c r="G316" s="80"/>
      <c r="H316" s="80"/>
      <c r="I316" s="80"/>
      <c r="J316" s="116"/>
      <c r="K316" s="238"/>
      <c r="L316" s="239"/>
      <c r="M316" s="240"/>
      <c r="N316" s="109"/>
      <c r="O316" s="110"/>
      <c r="P316" s="110"/>
      <c r="Q316" s="111"/>
      <c r="R316" s="188"/>
    </row>
    <row r="317" spans="1:18" ht="18" x14ac:dyDescent="0.25">
      <c r="A317" s="33"/>
      <c r="B317" s="327" t="s">
        <v>108</v>
      </c>
      <c r="C317" s="327"/>
      <c r="D317" s="327"/>
      <c r="E317" s="327"/>
      <c r="F317" s="327"/>
      <c r="G317" s="327"/>
      <c r="H317" s="327"/>
      <c r="I317" s="327"/>
      <c r="J317" s="112">
        <f>SUM(J309:J313)</f>
        <v>0</v>
      </c>
      <c r="K317" s="113" t="str">
        <f>IF(J309=0,"",J309/B300)</f>
        <v/>
      </c>
      <c r="L317" s="113" t="str">
        <f>IF(J317=0,"",J317/B300)</f>
        <v/>
      </c>
      <c r="M317" s="113" t="str">
        <f>IF(J309=0,"",L317-K317)</f>
        <v/>
      </c>
      <c r="N317" s="5"/>
      <c r="O317" s="25"/>
      <c r="P317" s="24"/>
      <c r="Q317" s="5"/>
      <c r="R317" s="188"/>
    </row>
    <row r="318" spans="1:18" ht="12.75" customHeight="1" x14ac:dyDescent="0.2"/>
    <row r="319" spans="1:18" ht="12.75" customHeight="1" x14ac:dyDescent="0.2"/>
    <row r="320" spans="1:18" ht="26.25" x14ac:dyDescent="0.4">
      <c r="A320" s="224"/>
      <c r="B320" s="318" t="s">
        <v>96</v>
      </c>
      <c r="C320" s="318"/>
      <c r="D320" s="318"/>
      <c r="E320" s="318"/>
      <c r="F320" s="318"/>
      <c r="G320" s="318"/>
      <c r="H320" s="318"/>
      <c r="I320" s="318"/>
      <c r="J320" s="201" t="s">
        <v>143</v>
      </c>
      <c r="K320" s="25"/>
      <c r="L320" s="5"/>
      <c r="M320" s="5"/>
      <c r="N320" s="25"/>
      <c r="O320" s="5"/>
      <c r="P320" s="25"/>
      <c r="Q320" s="25"/>
    </row>
    <row r="321" spans="1:17" ht="20.25" x14ac:dyDescent="0.2">
      <c r="A321" s="330" t="s">
        <v>9</v>
      </c>
      <c r="B321" s="311" t="s">
        <v>97</v>
      </c>
      <c r="C321" s="312"/>
      <c r="D321" s="312"/>
      <c r="E321" s="312"/>
      <c r="F321" s="312"/>
      <c r="G321" s="312"/>
      <c r="H321" s="312"/>
      <c r="I321" s="313"/>
      <c r="J321" s="314" t="s">
        <v>10</v>
      </c>
      <c r="K321" s="307" t="s">
        <v>2</v>
      </c>
      <c r="L321" s="307" t="s">
        <v>3</v>
      </c>
      <c r="M321" s="316" t="s">
        <v>4</v>
      </c>
      <c r="N321" s="307" t="s">
        <v>5</v>
      </c>
      <c r="O321" s="317" t="s">
        <v>6</v>
      </c>
      <c r="P321" s="317" t="s">
        <v>7</v>
      </c>
      <c r="Q321" s="307" t="s">
        <v>8</v>
      </c>
    </row>
    <row r="322" spans="1:17" ht="15.75" x14ac:dyDescent="0.25">
      <c r="A322" s="308"/>
      <c r="B322" s="79" t="s">
        <v>98</v>
      </c>
      <c r="C322" s="79" t="s">
        <v>99</v>
      </c>
      <c r="D322" s="79" t="s">
        <v>100</v>
      </c>
      <c r="E322" s="79" t="s">
        <v>101</v>
      </c>
      <c r="F322" s="79" t="s">
        <v>102</v>
      </c>
      <c r="G322" s="79" t="s">
        <v>103</v>
      </c>
      <c r="H322" s="79" t="s">
        <v>104</v>
      </c>
      <c r="I322" s="79" t="s">
        <v>105</v>
      </c>
      <c r="J322" s="315"/>
      <c r="K322" s="308"/>
      <c r="L322" s="308"/>
      <c r="M322" s="308"/>
      <c r="N322" s="308"/>
      <c r="O322" s="308"/>
      <c r="P322" s="308"/>
      <c r="Q322" s="308"/>
    </row>
    <row r="323" spans="1:17" ht="15.75" customHeight="1" x14ac:dyDescent="0.25">
      <c r="A323" s="79">
        <v>2501</v>
      </c>
      <c r="B323" s="80">
        <v>6</v>
      </c>
      <c r="C323" s="80"/>
      <c r="D323" s="80"/>
      <c r="E323" s="80"/>
      <c r="F323" s="80"/>
      <c r="G323" s="80"/>
      <c r="H323" s="80"/>
      <c r="I323" s="80"/>
      <c r="J323" s="116"/>
      <c r="K323" s="232"/>
      <c r="L323" s="233"/>
      <c r="M323" s="234"/>
      <c r="N323" s="242"/>
      <c r="O323" s="283">
        <f>B323</f>
        <v>6</v>
      </c>
      <c r="P323" s="243"/>
      <c r="Q323" s="242"/>
    </row>
    <row r="324" spans="1:17" ht="15.75" customHeight="1" x14ac:dyDescent="0.25">
      <c r="A324" s="79">
        <v>2502</v>
      </c>
      <c r="B324" s="80"/>
      <c r="C324" s="80">
        <v>3</v>
      </c>
      <c r="D324" s="80"/>
      <c r="E324" s="80"/>
      <c r="F324" s="80"/>
      <c r="G324" s="80"/>
      <c r="H324" s="80"/>
      <c r="I324" s="80"/>
      <c r="J324" s="116"/>
      <c r="K324" s="235"/>
      <c r="L324" s="134"/>
      <c r="M324" s="236"/>
      <c r="N324" s="90">
        <f>IF(C324=0,"",C324/B323)</f>
        <v>0.5</v>
      </c>
      <c r="O324" s="284">
        <v>4</v>
      </c>
      <c r="P324" s="241">
        <f t="shared" ref="P324:P332" si="26">IF(O324=0,"",O324/O323)</f>
        <v>0.66666666666666663</v>
      </c>
      <c r="Q324" s="241">
        <f t="shared" ref="Q324:Q332" si="27">IF(O324=0,"",100%-P324)</f>
        <v>0.33333333333333337</v>
      </c>
    </row>
    <row r="325" spans="1:17" ht="15.75" customHeight="1" x14ac:dyDescent="0.25">
      <c r="A325" s="79">
        <v>2601</v>
      </c>
      <c r="B325" s="80"/>
      <c r="C325" s="80"/>
      <c r="D325" s="80"/>
      <c r="E325" s="80"/>
      <c r="F325" s="80"/>
      <c r="G325" s="80"/>
      <c r="H325" s="80"/>
      <c r="I325" s="80"/>
      <c r="J325" s="116"/>
      <c r="K325" s="235"/>
      <c r="L325" s="134"/>
      <c r="M325" s="236"/>
      <c r="N325" s="90" t="str">
        <f>IF(D325=0,"",D325/C324)</f>
        <v/>
      </c>
      <c r="O325" s="284"/>
      <c r="P325" s="241" t="str">
        <f t="shared" si="26"/>
        <v/>
      </c>
      <c r="Q325" s="241" t="str">
        <f t="shared" si="27"/>
        <v/>
      </c>
    </row>
    <row r="326" spans="1:17" ht="15.75" customHeight="1" x14ac:dyDescent="0.25">
      <c r="A326" s="79">
        <v>2602</v>
      </c>
      <c r="B326" s="80"/>
      <c r="C326" s="80"/>
      <c r="D326" s="80"/>
      <c r="E326" s="80"/>
      <c r="F326" s="80"/>
      <c r="G326" s="80"/>
      <c r="H326" s="80"/>
      <c r="I326" s="80"/>
      <c r="J326" s="116"/>
      <c r="K326" s="235"/>
      <c r="L326" s="134"/>
      <c r="M326" s="236"/>
      <c r="N326" s="90" t="str">
        <f>IF(E326=0,"",E326/D325)</f>
        <v/>
      </c>
      <c r="O326" s="284"/>
      <c r="P326" s="241" t="str">
        <f t="shared" si="26"/>
        <v/>
      </c>
      <c r="Q326" s="241" t="str">
        <f t="shared" si="27"/>
        <v/>
      </c>
    </row>
    <row r="327" spans="1:17" ht="15.75" customHeight="1" x14ac:dyDescent="0.25">
      <c r="A327" s="79">
        <v>2701</v>
      </c>
      <c r="B327" s="80"/>
      <c r="C327" s="80"/>
      <c r="D327" s="80"/>
      <c r="E327" s="80"/>
      <c r="F327" s="80"/>
      <c r="G327" s="80"/>
      <c r="H327" s="80"/>
      <c r="I327" s="80"/>
      <c r="J327" s="116"/>
      <c r="K327" s="235"/>
      <c r="L327" s="134"/>
      <c r="M327" s="236"/>
      <c r="N327" s="90" t="str">
        <f>IF(F327=0,"",F327/E326)</f>
        <v/>
      </c>
      <c r="O327" s="284"/>
      <c r="P327" s="241" t="str">
        <f t="shared" si="26"/>
        <v/>
      </c>
      <c r="Q327" s="241" t="str">
        <f t="shared" si="27"/>
        <v/>
      </c>
    </row>
    <row r="328" spans="1:17" ht="15.75" customHeight="1" x14ac:dyDescent="0.25">
      <c r="A328" s="79">
        <v>2702</v>
      </c>
      <c r="B328" s="80"/>
      <c r="C328" s="80"/>
      <c r="D328" s="80"/>
      <c r="E328" s="80"/>
      <c r="F328" s="80"/>
      <c r="G328" s="80"/>
      <c r="H328" s="80"/>
      <c r="I328" s="80"/>
      <c r="J328" s="116"/>
      <c r="K328" s="235"/>
      <c r="L328" s="134"/>
      <c r="M328" s="236"/>
      <c r="N328" s="90" t="str">
        <f>IF(G328=0,"",G328/F327)</f>
        <v/>
      </c>
      <c r="O328" s="284"/>
      <c r="P328" s="241" t="str">
        <f t="shared" si="26"/>
        <v/>
      </c>
      <c r="Q328" s="241" t="str">
        <f t="shared" si="27"/>
        <v/>
      </c>
    </row>
    <row r="329" spans="1:17" ht="15.75" customHeight="1" x14ac:dyDescent="0.25">
      <c r="A329" s="79">
        <v>2801</v>
      </c>
      <c r="B329" s="80"/>
      <c r="C329" s="80"/>
      <c r="D329" s="80"/>
      <c r="E329" s="80"/>
      <c r="F329" s="80"/>
      <c r="G329" s="80"/>
      <c r="H329" s="80"/>
      <c r="I329" s="80"/>
      <c r="J329" s="116"/>
      <c r="K329" s="235"/>
      <c r="L329" s="134"/>
      <c r="M329" s="236"/>
      <c r="N329" s="90" t="str">
        <f>IF(H329=0,"",H329/G328)</f>
        <v/>
      </c>
      <c r="O329" s="284"/>
      <c r="P329" s="241" t="str">
        <f t="shared" si="26"/>
        <v/>
      </c>
      <c r="Q329" s="241" t="str">
        <f t="shared" si="27"/>
        <v/>
      </c>
    </row>
    <row r="330" spans="1:17" ht="15.75" customHeight="1" x14ac:dyDescent="0.25">
      <c r="A330" s="79">
        <v>2802</v>
      </c>
      <c r="B330" s="80"/>
      <c r="C330" s="80"/>
      <c r="D330" s="80"/>
      <c r="E330" s="80"/>
      <c r="F330" s="80"/>
      <c r="G330" s="80"/>
      <c r="H330" s="80"/>
      <c r="I330" s="80"/>
      <c r="J330" s="116"/>
      <c r="K330" s="235"/>
      <c r="L330" s="134"/>
      <c r="M330" s="236"/>
      <c r="N330" s="90" t="str">
        <f>IF(I330=0,"",I330/H329)</f>
        <v/>
      </c>
      <c r="O330" s="284"/>
      <c r="P330" s="241" t="str">
        <f t="shared" si="26"/>
        <v/>
      </c>
      <c r="Q330" s="241" t="str">
        <f t="shared" si="27"/>
        <v/>
      </c>
    </row>
    <row r="331" spans="1:17" ht="15.75" customHeight="1" x14ac:dyDescent="0.25">
      <c r="A331" s="79">
        <v>2901</v>
      </c>
      <c r="B331" s="80"/>
      <c r="C331" s="80"/>
      <c r="D331" s="80"/>
      <c r="E331" s="80"/>
      <c r="F331" s="80"/>
      <c r="G331" s="80"/>
      <c r="H331" s="80"/>
      <c r="I331" s="80"/>
      <c r="J331" s="116"/>
      <c r="K331" s="235"/>
      <c r="L331" s="134"/>
      <c r="M331" s="236"/>
      <c r="N331" s="90"/>
      <c r="O331" s="284"/>
      <c r="P331" s="241" t="str">
        <f t="shared" si="26"/>
        <v/>
      </c>
      <c r="Q331" s="241" t="str">
        <f t="shared" si="27"/>
        <v/>
      </c>
    </row>
    <row r="332" spans="1:17" ht="15.75" customHeight="1" x14ac:dyDescent="0.25">
      <c r="A332" s="79">
        <v>2902</v>
      </c>
      <c r="B332" s="80"/>
      <c r="C332" s="80"/>
      <c r="D332" s="80"/>
      <c r="E332" s="80"/>
      <c r="F332" s="80"/>
      <c r="G332" s="80"/>
      <c r="H332" s="80"/>
      <c r="I332" s="80"/>
      <c r="J332" s="116"/>
      <c r="K332" s="235"/>
      <c r="L332" s="134"/>
      <c r="M332" s="236"/>
      <c r="N332" s="90"/>
      <c r="O332" s="284"/>
      <c r="P332" s="241" t="str">
        <f t="shared" si="26"/>
        <v/>
      </c>
      <c r="Q332" s="241" t="str">
        <f t="shared" si="27"/>
        <v/>
      </c>
    </row>
    <row r="333" spans="1:17" ht="15.75" customHeight="1" x14ac:dyDescent="0.25">
      <c r="A333" s="79">
        <v>3001</v>
      </c>
      <c r="B333" s="80"/>
      <c r="C333" s="80"/>
      <c r="D333" s="80"/>
      <c r="E333" s="80"/>
      <c r="F333" s="80"/>
      <c r="G333" s="80"/>
      <c r="H333" s="80"/>
      <c r="I333" s="80"/>
      <c r="J333" s="116"/>
      <c r="K333" s="235"/>
      <c r="L333" s="134"/>
      <c r="M333" s="237"/>
      <c r="N333" s="244"/>
      <c r="O333" s="285"/>
      <c r="P333" s="245"/>
      <c r="Q333" s="244"/>
    </row>
    <row r="334" spans="1:17" ht="15.75" customHeight="1" x14ac:dyDescent="0.25">
      <c r="A334" s="79">
        <v>3002</v>
      </c>
      <c r="B334" s="80"/>
      <c r="C334" s="80"/>
      <c r="D334" s="80"/>
      <c r="E334" s="80"/>
      <c r="F334" s="80"/>
      <c r="G334" s="80"/>
      <c r="H334" s="80"/>
      <c r="I334" s="80"/>
      <c r="J334" s="116"/>
      <c r="K334" s="235"/>
      <c r="L334" s="134"/>
      <c r="M334" s="237"/>
      <c r="N334" s="246"/>
      <c r="O334" s="285"/>
      <c r="P334" s="247"/>
      <c r="Q334" s="246"/>
    </row>
    <row r="335" spans="1:17" ht="15.75" customHeight="1" x14ac:dyDescent="0.25">
      <c r="A335" s="79">
        <v>3101</v>
      </c>
      <c r="B335" s="80"/>
      <c r="C335" s="80"/>
      <c r="D335" s="80"/>
      <c r="E335" s="80"/>
      <c r="F335" s="80"/>
      <c r="G335" s="80"/>
      <c r="H335" s="80"/>
      <c r="I335" s="80"/>
      <c r="J335" s="116"/>
      <c r="K335" s="235"/>
      <c r="L335" s="134"/>
      <c r="M335" s="237"/>
      <c r="N335" s="246"/>
      <c r="O335" s="285"/>
      <c r="P335" s="247"/>
      <c r="Q335" s="246"/>
    </row>
    <row r="336" spans="1:17" ht="15.75" customHeight="1" x14ac:dyDescent="0.25">
      <c r="A336" s="79">
        <v>3102</v>
      </c>
      <c r="B336" s="80"/>
      <c r="C336" s="80"/>
      <c r="D336" s="80"/>
      <c r="E336" s="80"/>
      <c r="F336" s="80"/>
      <c r="G336" s="80"/>
      <c r="H336" s="80"/>
      <c r="I336" s="80"/>
      <c r="J336" s="116"/>
      <c r="K336" s="235"/>
      <c r="L336" s="134"/>
      <c r="M336" s="237"/>
      <c r="N336" s="134"/>
      <c r="O336" s="237"/>
      <c r="P336" s="256"/>
      <c r="Q336" s="246"/>
    </row>
    <row r="337" spans="1:17" ht="15.75" customHeight="1" x14ac:dyDescent="0.25">
      <c r="A337" s="79">
        <v>3201</v>
      </c>
      <c r="B337" s="80"/>
      <c r="C337" s="80"/>
      <c r="D337" s="80"/>
      <c r="E337" s="80"/>
      <c r="F337" s="80"/>
      <c r="G337" s="80"/>
      <c r="H337" s="80"/>
      <c r="I337" s="80"/>
      <c r="J337" s="116"/>
      <c r="K337" s="235"/>
      <c r="L337" s="134"/>
      <c r="M337" s="237"/>
      <c r="N337" s="228" t="s">
        <v>80</v>
      </c>
      <c r="O337" s="102"/>
      <c r="P337" s="103" t="str">
        <f>IF(SUM(J329:J336)=0,"",SUM(J329:J336))</f>
        <v/>
      </c>
      <c r="Q337" s="230" t="s">
        <v>10</v>
      </c>
    </row>
    <row r="338" spans="1:17" ht="15.75" customHeight="1" x14ac:dyDescent="0.25">
      <c r="A338" s="79">
        <v>3202</v>
      </c>
      <c r="B338" s="80"/>
      <c r="C338" s="80"/>
      <c r="D338" s="80"/>
      <c r="E338" s="80"/>
      <c r="F338" s="80"/>
      <c r="G338" s="80"/>
      <c r="H338" s="80"/>
      <c r="I338" s="80"/>
      <c r="J338" s="116"/>
      <c r="K338" s="235"/>
      <c r="L338" s="134"/>
      <c r="M338" s="237"/>
      <c r="N338" s="229" t="s">
        <v>81</v>
      </c>
      <c r="O338" s="104" t="str">
        <f>IF(O337/B323=0,"",O337/B323)</f>
        <v/>
      </c>
      <c r="P338" s="105" t="e">
        <f>IF(O337/P337=0,"",O337/P337)</f>
        <v>#VALUE!</v>
      </c>
      <c r="Q338" s="231" t="s">
        <v>82</v>
      </c>
    </row>
    <row r="339" spans="1:17" ht="15.75" customHeight="1" x14ac:dyDescent="0.25">
      <c r="A339" s="79">
        <v>3301</v>
      </c>
      <c r="B339" s="80"/>
      <c r="C339" s="80"/>
      <c r="D339" s="80"/>
      <c r="E339" s="80"/>
      <c r="F339" s="80"/>
      <c r="G339" s="80"/>
      <c r="H339" s="80"/>
      <c r="I339" s="80"/>
      <c r="J339" s="116"/>
      <c r="K339" s="238"/>
      <c r="L339" s="239"/>
      <c r="M339" s="240"/>
      <c r="N339" s="109"/>
      <c r="O339" s="110"/>
      <c r="P339" s="110"/>
      <c r="Q339" s="111"/>
    </row>
    <row r="340" spans="1:17" ht="18" x14ac:dyDescent="0.25">
      <c r="A340" s="33"/>
      <c r="B340" s="327" t="s">
        <v>108</v>
      </c>
      <c r="C340" s="327"/>
      <c r="D340" s="327"/>
      <c r="E340" s="327"/>
      <c r="F340" s="327"/>
      <c r="G340" s="327"/>
      <c r="H340" s="327"/>
      <c r="I340" s="327"/>
      <c r="J340" s="112">
        <f>SUM(J332:J336)</f>
        <v>0</v>
      </c>
      <c r="K340" s="113" t="str">
        <f>IF(J332=0,"",J332/B323)</f>
        <v/>
      </c>
      <c r="L340" s="113" t="str">
        <f>IF(J340=0,"",J340/B323)</f>
        <v/>
      </c>
      <c r="M340" s="113" t="str">
        <f>IF(J332=0,"",L340-K340)</f>
        <v/>
      </c>
      <c r="N340" s="5"/>
      <c r="O340" s="25"/>
      <c r="P340" s="24"/>
      <c r="Q340" s="5"/>
    </row>
    <row r="341" spans="1:17" ht="12.75" customHeight="1" x14ac:dyDescent="0.2"/>
    <row r="342" spans="1:17" ht="12.75" customHeight="1" x14ac:dyDescent="0.2"/>
    <row r="343" spans="1:17" s="300" customFormat="1" ht="26.25" x14ac:dyDescent="0.4">
      <c r="A343" s="224"/>
      <c r="B343" s="318" t="s">
        <v>96</v>
      </c>
      <c r="C343" s="318"/>
      <c r="D343" s="318"/>
      <c r="E343" s="318"/>
      <c r="F343" s="318"/>
      <c r="G343" s="318"/>
      <c r="H343" s="318"/>
      <c r="I343" s="318"/>
      <c r="J343" s="201" t="s">
        <v>144</v>
      </c>
      <c r="K343" s="25"/>
      <c r="L343" s="5"/>
      <c r="M343" s="5"/>
      <c r="N343" s="25"/>
      <c r="O343" s="5"/>
      <c r="P343" s="25"/>
      <c r="Q343" s="25"/>
    </row>
    <row r="344" spans="1:17" s="300" customFormat="1" ht="20.25" x14ac:dyDescent="0.2">
      <c r="A344" s="330" t="s">
        <v>9</v>
      </c>
      <c r="B344" s="311" t="s">
        <v>97</v>
      </c>
      <c r="C344" s="312"/>
      <c r="D344" s="312"/>
      <c r="E344" s="312"/>
      <c r="F344" s="312"/>
      <c r="G344" s="312"/>
      <c r="H344" s="312"/>
      <c r="I344" s="313"/>
      <c r="J344" s="314" t="s">
        <v>10</v>
      </c>
      <c r="K344" s="307" t="s">
        <v>2</v>
      </c>
      <c r="L344" s="307" t="s">
        <v>3</v>
      </c>
      <c r="M344" s="316" t="s">
        <v>4</v>
      </c>
      <c r="N344" s="307" t="s">
        <v>5</v>
      </c>
      <c r="O344" s="317" t="s">
        <v>6</v>
      </c>
      <c r="P344" s="317" t="s">
        <v>7</v>
      </c>
      <c r="Q344" s="307" t="s">
        <v>8</v>
      </c>
    </row>
    <row r="345" spans="1:17" s="300" customFormat="1" ht="15.75" x14ac:dyDescent="0.25">
      <c r="A345" s="308"/>
      <c r="B345" s="79" t="s">
        <v>98</v>
      </c>
      <c r="C345" s="79" t="s">
        <v>99</v>
      </c>
      <c r="D345" s="79" t="s">
        <v>100</v>
      </c>
      <c r="E345" s="79" t="s">
        <v>101</v>
      </c>
      <c r="F345" s="79" t="s">
        <v>102</v>
      </c>
      <c r="G345" s="79" t="s">
        <v>103</v>
      </c>
      <c r="H345" s="79" t="s">
        <v>104</v>
      </c>
      <c r="I345" s="79" t="s">
        <v>105</v>
      </c>
      <c r="J345" s="315"/>
      <c r="K345" s="308"/>
      <c r="L345" s="308"/>
      <c r="M345" s="308"/>
      <c r="N345" s="308"/>
      <c r="O345" s="308"/>
      <c r="P345" s="308"/>
      <c r="Q345" s="308"/>
    </row>
    <row r="346" spans="1:17" s="300" customFormat="1" ht="15.75" customHeight="1" x14ac:dyDescent="0.25">
      <c r="A346" s="79">
        <v>2502</v>
      </c>
      <c r="B346" s="80">
        <v>10</v>
      </c>
      <c r="C346" s="80"/>
      <c r="D346" s="80"/>
      <c r="E346" s="80"/>
      <c r="F346" s="80"/>
      <c r="G346" s="80"/>
      <c r="H346" s="80"/>
      <c r="I346" s="80"/>
      <c r="J346" s="116"/>
      <c r="K346" s="232"/>
      <c r="L346" s="233"/>
      <c r="M346" s="234"/>
      <c r="N346" s="242"/>
      <c r="O346" s="283">
        <f>B346</f>
        <v>10</v>
      </c>
      <c r="P346" s="243"/>
      <c r="Q346" s="242"/>
    </row>
    <row r="347" spans="1:17" s="300" customFormat="1" ht="15.75" customHeight="1" x14ac:dyDescent="0.25">
      <c r="A347" s="79">
        <v>2601</v>
      </c>
      <c r="B347" s="80"/>
      <c r="C347" s="80"/>
      <c r="D347" s="80"/>
      <c r="E347" s="80"/>
      <c r="F347" s="80"/>
      <c r="G347" s="80"/>
      <c r="H347" s="80"/>
      <c r="I347" s="80"/>
      <c r="J347" s="116"/>
      <c r="K347" s="235"/>
      <c r="L347" s="134"/>
      <c r="M347" s="236"/>
      <c r="N347" s="90" t="str">
        <f>IF(C347=0,"",C347/B346)</f>
        <v/>
      </c>
      <c r="O347" s="284"/>
      <c r="P347" s="241" t="str">
        <f t="shared" ref="P347:P355" si="28">IF(O347=0,"",O347/O346)</f>
        <v/>
      </c>
      <c r="Q347" s="241" t="str">
        <f t="shared" ref="Q347:Q355" si="29">IF(O347=0,"",100%-P347)</f>
        <v/>
      </c>
    </row>
    <row r="348" spans="1:17" s="300" customFormat="1" ht="15.75" customHeight="1" x14ac:dyDescent="0.25">
      <c r="A348" s="79">
        <v>2602</v>
      </c>
      <c r="B348" s="80"/>
      <c r="C348" s="80"/>
      <c r="D348" s="80"/>
      <c r="E348" s="80"/>
      <c r="F348" s="80"/>
      <c r="G348" s="80"/>
      <c r="H348" s="80"/>
      <c r="I348" s="80"/>
      <c r="J348" s="116"/>
      <c r="K348" s="235"/>
      <c r="L348" s="134"/>
      <c r="M348" s="236"/>
      <c r="N348" s="90" t="str">
        <f>IF(D348=0,"",D348/C347)</f>
        <v/>
      </c>
      <c r="O348" s="284"/>
      <c r="P348" s="241" t="str">
        <f t="shared" si="28"/>
        <v/>
      </c>
      <c r="Q348" s="241" t="str">
        <f t="shared" si="29"/>
        <v/>
      </c>
    </row>
    <row r="349" spans="1:17" s="300" customFormat="1" ht="15.75" customHeight="1" x14ac:dyDescent="0.25">
      <c r="A349" s="79">
        <v>2701</v>
      </c>
      <c r="B349" s="80"/>
      <c r="C349" s="80"/>
      <c r="D349" s="80"/>
      <c r="E349" s="80"/>
      <c r="F349" s="80"/>
      <c r="G349" s="80"/>
      <c r="H349" s="80"/>
      <c r="I349" s="80"/>
      <c r="J349" s="116"/>
      <c r="K349" s="235"/>
      <c r="L349" s="134"/>
      <c r="M349" s="236"/>
      <c r="N349" s="90" t="str">
        <f>IF(E349=0,"",E349/D348)</f>
        <v/>
      </c>
      <c r="O349" s="284"/>
      <c r="P349" s="241" t="str">
        <f t="shared" si="28"/>
        <v/>
      </c>
      <c r="Q349" s="241" t="str">
        <f t="shared" si="29"/>
        <v/>
      </c>
    </row>
    <row r="350" spans="1:17" s="300" customFormat="1" ht="15.75" customHeight="1" x14ac:dyDescent="0.25">
      <c r="A350" s="79">
        <v>2702</v>
      </c>
      <c r="B350" s="80"/>
      <c r="C350" s="80"/>
      <c r="D350" s="80"/>
      <c r="E350" s="80"/>
      <c r="F350" s="80"/>
      <c r="G350" s="80"/>
      <c r="H350" s="80"/>
      <c r="I350" s="80"/>
      <c r="J350" s="116"/>
      <c r="K350" s="235"/>
      <c r="L350" s="134"/>
      <c r="M350" s="236"/>
      <c r="N350" s="90" t="str">
        <f>IF(F350=0,"",F350/E349)</f>
        <v/>
      </c>
      <c r="O350" s="284"/>
      <c r="P350" s="241" t="str">
        <f t="shared" si="28"/>
        <v/>
      </c>
      <c r="Q350" s="241" t="str">
        <f t="shared" si="29"/>
        <v/>
      </c>
    </row>
    <row r="351" spans="1:17" s="300" customFormat="1" ht="15.75" customHeight="1" x14ac:dyDescent="0.25">
      <c r="A351" s="79">
        <v>2801</v>
      </c>
      <c r="B351" s="80"/>
      <c r="C351" s="80"/>
      <c r="D351" s="80"/>
      <c r="E351" s="80"/>
      <c r="F351" s="80"/>
      <c r="G351" s="80"/>
      <c r="H351" s="80"/>
      <c r="I351" s="80"/>
      <c r="J351" s="116"/>
      <c r="K351" s="235"/>
      <c r="L351" s="134"/>
      <c r="M351" s="236"/>
      <c r="N351" s="90" t="str">
        <f>IF(G351=0,"",G351/F350)</f>
        <v/>
      </c>
      <c r="O351" s="284"/>
      <c r="P351" s="241" t="str">
        <f t="shared" si="28"/>
        <v/>
      </c>
      <c r="Q351" s="241" t="str">
        <f t="shared" si="29"/>
        <v/>
      </c>
    </row>
    <row r="352" spans="1:17" s="300" customFormat="1" ht="15.75" customHeight="1" x14ac:dyDescent="0.25">
      <c r="A352" s="79">
        <v>2802</v>
      </c>
      <c r="B352" s="80"/>
      <c r="C352" s="80"/>
      <c r="D352" s="80"/>
      <c r="E352" s="80"/>
      <c r="F352" s="80"/>
      <c r="G352" s="80"/>
      <c r="H352" s="80"/>
      <c r="I352" s="80"/>
      <c r="J352" s="116"/>
      <c r="K352" s="235"/>
      <c r="L352" s="134"/>
      <c r="M352" s="236"/>
      <c r="N352" s="90" t="str">
        <f>IF(H352=0,"",H352/G351)</f>
        <v/>
      </c>
      <c r="O352" s="284"/>
      <c r="P352" s="241" t="str">
        <f t="shared" si="28"/>
        <v/>
      </c>
      <c r="Q352" s="241" t="str">
        <f t="shared" si="29"/>
        <v/>
      </c>
    </row>
    <row r="353" spans="1:17" s="300" customFormat="1" ht="15.75" customHeight="1" x14ac:dyDescent="0.25">
      <c r="A353" s="79">
        <v>2901</v>
      </c>
      <c r="B353" s="80"/>
      <c r="C353" s="80"/>
      <c r="D353" s="80"/>
      <c r="E353" s="80"/>
      <c r="F353" s="80"/>
      <c r="G353" s="80"/>
      <c r="H353" s="80"/>
      <c r="I353" s="80"/>
      <c r="J353" s="116"/>
      <c r="K353" s="235"/>
      <c r="L353" s="134"/>
      <c r="M353" s="236"/>
      <c r="N353" s="90" t="str">
        <f>IF(I353=0,"",I353/H352)</f>
        <v/>
      </c>
      <c r="O353" s="284"/>
      <c r="P353" s="241" t="str">
        <f t="shared" si="28"/>
        <v/>
      </c>
      <c r="Q353" s="241" t="str">
        <f t="shared" si="29"/>
        <v/>
      </c>
    </row>
    <row r="354" spans="1:17" s="300" customFormat="1" ht="15.75" customHeight="1" x14ac:dyDescent="0.25">
      <c r="A354" s="79">
        <v>2902</v>
      </c>
      <c r="B354" s="80"/>
      <c r="C354" s="80"/>
      <c r="D354" s="80"/>
      <c r="E354" s="80"/>
      <c r="F354" s="80"/>
      <c r="G354" s="80"/>
      <c r="H354" s="80"/>
      <c r="I354" s="80"/>
      <c r="J354" s="116"/>
      <c r="K354" s="235"/>
      <c r="L354" s="134"/>
      <c r="M354" s="236"/>
      <c r="N354" s="90"/>
      <c r="O354" s="284"/>
      <c r="P354" s="241" t="str">
        <f t="shared" si="28"/>
        <v/>
      </c>
      <c r="Q354" s="241" t="str">
        <f t="shared" si="29"/>
        <v/>
      </c>
    </row>
    <row r="355" spans="1:17" s="300" customFormat="1" ht="15.75" customHeight="1" x14ac:dyDescent="0.25">
      <c r="A355" s="79">
        <v>3001</v>
      </c>
      <c r="B355" s="80"/>
      <c r="C355" s="80"/>
      <c r="D355" s="80"/>
      <c r="E355" s="80"/>
      <c r="F355" s="80"/>
      <c r="G355" s="80"/>
      <c r="H355" s="80"/>
      <c r="I355" s="80"/>
      <c r="J355" s="116"/>
      <c r="K355" s="235"/>
      <c r="L355" s="134"/>
      <c r="M355" s="236"/>
      <c r="N355" s="90"/>
      <c r="O355" s="284"/>
      <c r="P355" s="241" t="str">
        <f t="shared" si="28"/>
        <v/>
      </c>
      <c r="Q355" s="241" t="str">
        <f t="shared" si="29"/>
        <v/>
      </c>
    </row>
    <row r="356" spans="1:17" s="300" customFormat="1" ht="15.75" customHeight="1" x14ac:dyDescent="0.25">
      <c r="A356" s="79">
        <v>3002</v>
      </c>
      <c r="B356" s="80"/>
      <c r="C356" s="80"/>
      <c r="D356" s="80"/>
      <c r="E356" s="80"/>
      <c r="F356" s="80"/>
      <c r="G356" s="80"/>
      <c r="H356" s="80"/>
      <c r="I356" s="80"/>
      <c r="J356" s="116"/>
      <c r="K356" s="235"/>
      <c r="L356" s="134"/>
      <c r="M356" s="237"/>
      <c r="N356" s="244"/>
      <c r="O356" s="285"/>
      <c r="P356" s="245"/>
      <c r="Q356" s="244"/>
    </row>
    <row r="357" spans="1:17" s="300" customFormat="1" ht="15.75" customHeight="1" x14ac:dyDescent="0.25">
      <c r="A357" s="79">
        <v>3101</v>
      </c>
      <c r="B357" s="80"/>
      <c r="C357" s="80"/>
      <c r="D357" s="80"/>
      <c r="E357" s="80"/>
      <c r="F357" s="80"/>
      <c r="G357" s="80"/>
      <c r="H357" s="80"/>
      <c r="I357" s="80"/>
      <c r="J357" s="116"/>
      <c r="K357" s="235"/>
      <c r="L357" s="134"/>
      <c r="M357" s="237"/>
      <c r="N357" s="246"/>
      <c r="O357" s="285"/>
      <c r="P357" s="247"/>
      <c r="Q357" s="246"/>
    </row>
    <row r="358" spans="1:17" s="300" customFormat="1" ht="15.75" customHeight="1" x14ac:dyDescent="0.25">
      <c r="A358" s="79">
        <v>3102</v>
      </c>
      <c r="B358" s="80"/>
      <c r="C358" s="80"/>
      <c r="D358" s="80"/>
      <c r="E358" s="80"/>
      <c r="F358" s="80"/>
      <c r="G358" s="80"/>
      <c r="H358" s="80"/>
      <c r="I358" s="80"/>
      <c r="J358" s="116"/>
      <c r="K358" s="235"/>
      <c r="L358" s="134"/>
      <c r="M358" s="237"/>
      <c r="N358" s="246"/>
      <c r="O358" s="285"/>
      <c r="P358" s="247"/>
      <c r="Q358" s="246"/>
    </row>
    <row r="359" spans="1:17" s="300" customFormat="1" ht="15.75" customHeight="1" x14ac:dyDescent="0.25">
      <c r="A359" s="79">
        <v>3201</v>
      </c>
      <c r="B359" s="80"/>
      <c r="C359" s="80"/>
      <c r="D359" s="80"/>
      <c r="E359" s="80"/>
      <c r="F359" s="80"/>
      <c r="G359" s="80"/>
      <c r="H359" s="80"/>
      <c r="I359" s="80"/>
      <c r="J359" s="116"/>
      <c r="K359" s="235"/>
      <c r="L359" s="134"/>
      <c r="M359" s="237"/>
      <c r="N359" s="134"/>
      <c r="O359" s="237"/>
      <c r="P359" s="256"/>
      <c r="Q359" s="246"/>
    </row>
    <row r="360" spans="1:17" s="300" customFormat="1" ht="15.75" customHeight="1" x14ac:dyDescent="0.25">
      <c r="A360" s="79">
        <v>3202</v>
      </c>
      <c r="B360" s="80"/>
      <c r="C360" s="80"/>
      <c r="D360" s="80"/>
      <c r="E360" s="80"/>
      <c r="F360" s="80"/>
      <c r="G360" s="80"/>
      <c r="H360" s="80"/>
      <c r="I360" s="80"/>
      <c r="J360" s="116"/>
      <c r="K360" s="235"/>
      <c r="L360" s="134"/>
      <c r="M360" s="237"/>
      <c r="N360" s="228" t="s">
        <v>80</v>
      </c>
      <c r="O360" s="102"/>
      <c r="P360" s="103" t="str">
        <f>IF(SUM(J352:J359)=0,"",SUM(J352:J359))</f>
        <v/>
      </c>
      <c r="Q360" s="230" t="s">
        <v>10</v>
      </c>
    </row>
    <row r="361" spans="1:17" s="300" customFormat="1" ht="15.75" customHeight="1" x14ac:dyDescent="0.25">
      <c r="A361" s="79">
        <v>3301</v>
      </c>
      <c r="B361" s="80"/>
      <c r="C361" s="80"/>
      <c r="D361" s="80"/>
      <c r="E361" s="80"/>
      <c r="F361" s="80"/>
      <c r="G361" s="80"/>
      <c r="H361" s="80"/>
      <c r="I361" s="80"/>
      <c r="J361" s="116"/>
      <c r="K361" s="235"/>
      <c r="L361" s="134"/>
      <c r="M361" s="237"/>
      <c r="N361" s="229" t="s">
        <v>81</v>
      </c>
      <c r="O361" s="104" t="str">
        <f>IF(O360/B346=0,"",O360/B346)</f>
        <v/>
      </c>
      <c r="P361" s="105" t="e">
        <f>IF(O360/P360=0,"",O360/P360)</f>
        <v>#VALUE!</v>
      </c>
      <c r="Q361" s="231" t="s">
        <v>82</v>
      </c>
    </row>
    <row r="362" spans="1:17" s="300" customFormat="1" ht="15.75" customHeight="1" x14ac:dyDescent="0.25">
      <c r="A362" s="79">
        <v>3302</v>
      </c>
      <c r="B362" s="80"/>
      <c r="C362" s="80"/>
      <c r="D362" s="80"/>
      <c r="E362" s="80"/>
      <c r="F362" s="80"/>
      <c r="G362" s="80"/>
      <c r="H362" s="80"/>
      <c r="I362" s="80"/>
      <c r="J362" s="116"/>
      <c r="K362" s="238"/>
      <c r="L362" s="239"/>
      <c r="M362" s="240"/>
      <c r="N362" s="109"/>
      <c r="O362" s="110"/>
      <c r="P362" s="110"/>
      <c r="Q362" s="111"/>
    </row>
    <row r="363" spans="1:17" s="300" customFormat="1" ht="18" x14ac:dyDescent="0.25">
      <c r="A363" s="33"/>
      <c r="B363" s="327" t="s">
        <v>108</v>
      </c>
      <c r="C363" s="327"/>
      <c r="D363" s="327"/>
      <c r="E363" s="327"/>
      <c r="F363" s="327"/>
      <c r="G363" s="327"/>
      <c r="H363" s="327"/>
      <c r="I363" s="327"/>
      <c r="J363" s="112">
        <f>SUM(J355:J359)</f>
        <v>0</v>
      </c>
      <c r="K363" s="113" t="str">
        <f>IF(J355=0,"",J355/B346)</f>
        <v/>
      </c>
      <c r="L363" s="113" t="str">
        <f>IF(J363=0,"",J363/B346)</f>
        <v/>
      </c>
      <c r="M363" s="113" t="str">
        <f>IF(J355=0,"",L363-K363)</f>
        <v/>
      </c>
      <c r="N363" s="5"/>
      <c r="O363" s="25"/>
      <c r="P363" s="24"/>
      <c r="Q363" s="5"/>
    </row>
    <row r="364" spans="1:17" ht="12.75" customHeight="1" x14ac:dyDescent="0.2"/>
    <row r="365" spans="1:17" ht="12.75" customHeight="1" x14ac:dyDescent="0.2"/>
    <row r="366" spans="1:17" ht="12.75" customHeight="1" x14ac:dyDescent="0.2"/>
    <row r="367" spans="1:17" ht="12.75" customHeight="1" x14ac:dyDescent="0.2"/>
    <row r="368" spans="1:17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</sheetData>
  <mergeCells count="182">
    <mergeCell ref="P344:P345"/>
    <mergeCell ref="Q344:Q345"/>
    <mergeCell ref="B363:I363"/>
    <mergeCell ref="B343:I343"/>
    <mergeCell ref="A344:A345"/>
    <mergeCell ref="B344:I344"/>
    <mergeCell ref="J344:J345"/>
    <mergeCell ref="K344:K345"/>
    <mergeCell ref="L344:L345"/>
    <mergeCell ref="M344:M345"/>
    <mergeCell ref="N344:N345"/>
    <mergeCell ref="O344:O345"/>
    <mergeCell ref="P321:P322"/>
    <mergeCell ref="Q321:Q322"/>
    <mergeCell ref="B340:I340"/>
    <mergeCell ref="B320:I320"/>
    <mergeCell ref="A321:A322"/>
    <mergeCell ref="B321:I321"/>
    <mergeCell ref="J321:J322"/>
    <mergeCell ref="K321:K322"/>
    <mergeCell ref="L321:L322"/>
    <mergeCell ref="M321:M322"/>
    <mergeCell ref="N321:N322"/>
    <mergeCell ref="O321:O322"/>
    <mergeCell ref="B271:I271"/>
    <mergeCell ref="P229:P230"/>
    <mergeCell ref="P275:P276"/>
    <mergeCell ref="Q275:Q276"/>
    <mergeCell ref="A275:A276"/>
    <mergeCell ref="B275:I275"/>
    <mergeCell ref="J275:J276"/>
    <mergeCell ref="K275:K276"/>
    <mergeCell ref="L275:L276"/>
    <mergeCell ref="M275:M276"/>
    <mergeCell ref="N275:N276"/>
    <mergeCell ref="O275:O276"/>
    <mergeCell ref="M206:M207"/>
    <mergeCell ref="N206:N207"/>
    <mergeCell ref="O206:O207"/>
    <mergeCell ref="P206:P207"/>
    <mergeCell ref="Q206:Q207"/>
    <mergeCell ref="A206:A207"/>
    <mergeCell ref="B206:I206"/>
    <mergeCell ref="J206:J207"/>
    <mergeCell ref="K206:K207"/>
    <mergeCell ref="L206:L207"/>
    <mergeCell ref="M180:M181"/>
    <mergeCell ref="N180:N181"/>
    <mergeCell ref="O180:O181"/>
    <mergeCell ref="P180:P181"/>
    <mergeCell ref="Q180:Q181"/>
    <mergeCell ref="A180:A181"/>
    <mergeCell ref="B180:I180"/>
    <mergeCell ref="J180:J181"/>
    <mergeCell ref="K180:K181"/>
    <mergeCell ref="L180:L181"/>
    <mergeCell ref="M131:M132"/>
    <mergeCell ref="N131:N132"/>
    <mergeCell ref="O131:O132"/>
    <mergeCell ref="P131:P132"/>
    <mergeCell ref="Q131:Q132"/>
    <mergeCell ref="A131:A132"/>
    <mergeCell ref="B131:I131"/>
    <mergeCell ref="J131:J132"/>
    <mergeCell ref="K131:K132"/>
    <mergeCell ref="L131:L132"/>
    <mergeCell ref="M154:M155"/>
    <mergeCell ref="N154:N155"/>
    <mergeCell ref="O154:O155"/>
    <mergeCell ref="P154:P155"/>
    <mergeCell ref="Q154:Q155"/>
    <mergeCell ref="A154:A155"/>
    <mergeCell ref="B154:I154"/>
    <mergeCell ref="J154:J155"/>
    <mergeCell ref="K154:K155"/>
    <mergeCell ref="L154:L155"/>
    <mergeCell ref="J85:J86"/>
    <mergeCell ref="K85:K86"/>
    <mergeCell ref="L85:L86"/>
    <mergeCell ref="M108:M109"/>
    <mergeCell ref="N108:N109"/>
    <mergeCell ref="O108:O109"/>
    <mergeCell ref="P108:P109"/>
    <mergeCell ref="Q108:Q109"/>
    <mergeCell ref="A108:A109"/>
    <mergeCell ref="B108:I108"/>
    <mergeCell ref="J108:J109"/>
    <mergeCell ref="K108:K109"/>
    <mergeCell ref="L108:L109"/>
    <mergeCell ref="L39:L40"/>
    <mergeCell ref="M39:M40"/>
    <mergeCell ref="N39:N40"/>
    <mergeCell ref="O39:O40"/>
    <mergeCell ref="P39:P40"/>
    <mergeCell ref="Q39:Q40"/>
    <mergeCell ref="M85:M86"/>
    <mergeCell ref="N85:N86"/>
    <mergeCell ref="O85:O86"/>
    <mergeCell ref="P85:P86"/>
    <mergeCell ref="Q85:Q86"/>
    <mergeCell ref="N16:N17"/>
    <mergeCell ref="O16:O17"/>
    <mergeCell ref="P16:P17"/>
    <mergeCell ref="Q16:Q17"/>
    <mergeCell ref="A16:A17"/>
    <mergeCell ref="B16:I16"/>
    <mergeCell ref="J16:J17"/>
    <mergeCell ref="K16:K17"/>
    <mergeCell ref="L16:L17"/>
    <mergeCell ref="M16:M17"/>
    <mergeCell ref="A39:A40"/>
    <mergeCell ref="B39:I39"/>
    <mergeCell ref="J39:J40"/>
    <mergeCell ref="K39:K40"/>
    <mergeCell ref="L62:L63"/>
    <mergeCell ref="M62:M63"/>
    <mergeCell ref="N62:N63"/>
    <mergeCell ref="P252:P253"/>
    <mergeCell ref="Q252:Q253"/>
    <mergeCell ref="A252:A253"/>
    <mergeCell ref="B252:I252"/>
    <mergeCell ref="J252:J253"/>
    <mergeCell ref="K252:K253"/>
    <mergeCell ref="L252:L253"/>
    <mergeCell ref="M252:M253"/>
    <mergeCell ref="N252:N253"/>
    <mergeCell ref="O252:O253"/>
    <mergeCell ref="B248:I248"/>
    <mergeCell ref="O62:O63"/>
    <mergeCell ref="P62:P63"/>
    <mergeCell ref="Q62:Q63"/>
    <mergeCell ref="A62:A63"/>
    <mergeCell ref="B62:I62"/>
    <mergeCell ref="J62:J63"/>
    <mergeCell ref="K62:K63"/>
    <mergeCell ref="M229:M230"/>
    <mergeCell ref="N229:N230"/>
    <mergeCell ref="O229:O230"/>
    <mergeCell ref="P298:P299"/>
    <mergeCell ref="Q298:Q299"/>
    <mergeCell ref="A298:A299"/>
    <mergeCell ref="B298:I298"/>
    <mergeCell ref="J298:J299"/>
    <mergeCell ref="K298:K299"/>
    <mergeCell ref="L298:L299"/>
    <mergeCell ref="M298:M299"/>
    <mergeCell ref="N298:N299"/>
    <mergeCell ref="O298:O299"/>
    <mergeCell ref="B294:I294"/>
    <mergeCell ref="Q229:Q230"/>
    <mergeCell ref="A229:A230"/>
    <mergeCell ref="B229:I229"/>
    <mergeCell ref="J229:J230"/>
    <mergeCell ref="K229:K230"/>
    <mergeCell ref="L229:L230"/>
    <mergeCell ref="B228:I228"/>
    <mergeCell ref="B225:I225"/>
    <mergeCell ref="A85:A86"/>
    <mergeCell ref="B317:I317"/>
    <mergeCell ref="B153:I153"/>
    <mergeCell ref="B130:I130"/>
    <mergeCell ref="B107:I107"/>
    <mergeCell ref="B84:I84"/>
    <mergeCell ref="B15:I15"/>
    <mergeCell ref="B38:I38"/>
    <mergeCell ref="B61:I61"/>
    <mergeCell ref="B35:I35"/>
    <mergeCell ref="B58:I58"/>
    <mergeCell ref="B81:I81"/>
    <mergeCell ref="B104:I104"/>
    <mergeCell ref="B127:I127"/>
    <mergeCell ref="B150:I150"/>
    <mergeCell ref="B297:I297"/>
    <mergeCell ref="B251:I251"/>
    <mergeCell ref="B179:I179"/>
    <mergeCell ref="B202:I202"/>
    <mergeCell ref="B199:I199"/>
    <mergeCell ref="B205:I205"/>
    <mergeCell ref="B176:I176"/>
    <mergeCell ref="B173:I173"/>
    <mergeCell ref="B85:I85"/>
    <mergeCell ref="B274:I274"/>
  </mergeCells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M1013"/>
  <sheetViews>
    <sheetView topLeftCell="A202" workbookViewId="0">
      <selection activeCell="AA32" sqref="AA32"/>
    </sheetView>
  </sheetViews>
  <sheetFormatPr baseColWidth="10" defaultColWidth="12.5703125" defaultRowHeight="15" customHeight="1" x14ac:dyDescent="0.2"/>
  <cols>
    <col min="1" max="1" width="10" customWidth="1"/>
    <col min="2" max="2" width="6" customWidth="1"/>
    <col min="3" max="3" width="4" customWidth="1"/>
    <col min="4" max="4" width="4.140625" customWidth="1"/>
    <col min="5" max="5" width="4" customWidth="1"/>
    <col min="6" max="6" width="4.140625" customWidth="1"/>
    <col min="7" max="7" width="4" customWidth="1"/>
    <col min="8" max="8" width="10.7109375" customWidth="1"/>
    <col min="9" max="9" width="4" customWidth="1"/>
    <col min="10" max="10" width="6.7109375" customWidth="1"/>
    <col min="11" max="11" width="10" customWidth="1"/>
    <col min="12" max="13" width="11.42578125" customWidth="1"/>
    <col min="14" max="14" width="10" customWidth="1"/>
    <col min="15" max="18" width="11.42578125" customWidth="1"/>
    <col min="19" max="37" width="10" customWidth="1"/>
    <col min="38" max="39" width="11.42578125" customWidth="1"/>
  </cols>
  <sheetData>
    <row r="1" spans="1:39" s="297" customFormat="1" ht="15" customHeight="1" x14ac:dyDescent="0.2">
      <c r="K1" s="213"/>
      <c r="L1" s="260"/>
    </row>
    <row r="2" spans="1:39" s="297" customFormat="1" ht="15" customHeight="1" x14ac:dyDescent="0.2">
      <c r="K2" s="213"/>
      <c r="L2" s="260"/>
    </row>
    <row r="3" spans="1:39" s="297" customFormat="1" ht="15" customHeight="1" x14ac:dyDescent="0.2">
      <c r="K3" s="213"/>
      <c r="L3" s="260"/>
    </row>
    <row r="4" spans="1:39" s="297" customFormat="1" ht="15" customHeight="1" x14ac:dyDescent="0.2">
      <c r="K4" s="213"/>
      <c r="L4" s="260"/>
    </row>
    <row r="5" spans="1:39" s="297" customFormat="1" ht="15" customHeight="1" x14ac:dyDescent="0.2">
      <c r="K5" s="213"/>
      <c r="L5" s="260"/>
    </row>
    <row r="6" spans="1:39" s="297" customFormat="1" ht="15" customHeight="1" x14ac:dyDescent="0.2">
      <c r="K6" s="213"/>
      <c r="L6" s="260"/>
    </row>
    <row r="7" spans="1:39" s="297" customFormat="1" ht="15" customHeight="1" x14ac:dyDescent="0.2">
      <c r="K7" s="213"/>
      <c r="L7" s="260"/>
    </row>
    <row r="8" spans="1:39" s="297" customFormat="1" ht="15" customHeight="1" x14ac:dyDescent="0.2">
      <c r="K8" s="213"/>
      <c r="L8" s="260"/>
    </row>
    <row r="9" spans="1:39" s="297" customFormat="1" ht="15" customHeight="1" x14ac:dyDescent="0.2">
      <c r="K9" s="213"/>
      <c r="L9" s="260"/>
    </row>
    <row r="10" spans="1:39" s="297" customFormat="1" ht="15" customHeight="1" x14ac:dyDescent="0.2">
      <c r="K10" s="213"/>
      <c r="L10" s="260"/>
    </row>
    <row r="11" spans="1:39" s="297" customFormat="1" ht="15" customHeight="1" x14ac:dyDescent="0.2">
      <c r="K11" s="213"/>
      <c r="L11" s="260"/>
    </row>
    <row r="12" spans="1:39" s="297" customFormat="1" ht="15" customHeight="1" x14ac:dyDescent="0.2">
      <c r="K12" s="213"/>
      <c r="L12" s="260"/>
    </row>
    <row r="13" spans="1:39" s="297" customFormat="1" ht="15" customHeight="1" x14ac:dyDescent="0.2">
      <c r="K13" s="213"/>
      <c r="L13" s="260"/>
    </row>
    <row r="14" spans="1:39" ht="12.75" customHeight="1" x14ac:dyDescent="0.2">
      <c r="A14" s="319"/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2"/>
      <c r="Q14" s="2"/>
      <c r="R14" s="1"/>
      <c r="AL14" s="3"/>
      <c r="AM14" s="3"/>
    </row>
    <row r="15" spans="1:39" ht="12.75" customHeight="1" x14ac:dyDescent="0.2">
      <c r="A15" s="4" t="s">
        <v>0</v>
      </c>
      <c r="L15" s="5"/>
      <c r="M15" s="5"/>
      <c r="O15" s="5"/>
      <c r="P15" s="6"/>
      <c r="Q15" s="6"/>
      <c r="R15" s="5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3"/>
      <c r="AM15" s="3"/>
    </row>
    <row r="16" spans="1:39" ht="25.5" customHeight="1" x14ac:dyDescent="0.2">
      <c r="B16" s="319" t="s">
        <v>1</v>
      </c>
      <c r="C16" s="320"/>
      <c r="D16" s="320"/>
      <c r="E16" s="320"/>
      <c r="F16" s="320"/>
      <c r="G16" s="320"/>
      <c r="H16" s="320"/>
      <c r="I16" s="320"/>
      <c r="J16" s="320"/>
      <c r="L16" s="7" t="s">
        <v>2</v>
      </c>
      <c r="M16" s="7" t="s">
        <v>3</v>
      </c>
      <c r="N16" s="8" t="s">
        <v>4</v>
      </c>
      <c r="O16" s="7" t="s">
        <v>5</v>
      </c>
      <c r="P16" s="9" t="s">
        <v>6</v>
      </c>
      <c r="Q16" s="9" t="s">
        <v>7</v>
      </c>
      <c r="R16" s="10" t="s">
        <v>8</v>
      </c>
      <c r="AA16" s="11" t="s">
        <v>5</v>
      </c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3"/>
      <c r="AM16" s="11"/>
    </row>
    <row r="17" spans="1:39" ht="12.75" customHeight="1" x14ac:dyDescent="0.2">
      <c r="A17" s="12" t="s">
        <v>9</v>
      </c>
      <c r="B17" s="13">
        <v>1</v>
      </c>
      <c r="C17" s="13">
        <v>2</v>
      </c>
      <c r="D17" s="13">
        <v>3</v>
      </c>
      <c r="E17" s="13">
        <v>4</v>
      </c>
      <c r="F17" s="13">
        <v>5</v>
      </c>
      <c r="G17" s="13">
        <v>6</v>
      </c>
      <c r="H17" s="13">
        <v>7</v>
      </c>
      <c r="I17" s="13">
        <v>8</v>
      </c>
      <c r="J17" s="13">
        <v>9</v>
      </c>
      <c r="K17" s="14" t="s">
        <v>10</v>
      </c>
      <c r="L17" s="15"/>
      <c r="M17" s="15"/>
      <c r="N17" s="16"/>
      <c r="O17" s="17"/>
      <c r="P17" s="6"/>
      <c r="Q17" s="6"/>
      <c r="R17" s="5"/>
      <c r="U17" s="4" t="s">
        <v>132</v>
      </c>
      <c r="AA17" s="326" t="s">
        <v>11</v>
      </c>
      <c r="AB17" s="320"/>
      <c r="AC17" s="320"/>
      <c r="AD17" s="320"/>
      <c r="AE17" s="320"/>
      <c r="AF17" s="320"/>
      <c r="AG17" s="320"/>
      <c r="AH17" s="320"/>
      <c r="AI17" s="320"/>
      <c r="AJ17" s="320"/>
      <c r="AK17" s="11"/>
      <c r="AL17" s="3"/>
      <c r="AM17" s="3"/>
    </row>
    <row r="18" spans="1:39" ht="12.75" customHeight="1" x14ac:dyDescent="0.2">
      <c r="A18" s="13">
        <v>9701</v>
      </c>
      <c r="B18" s="13">
        <v>41</v>
      </c>
      <c r="C18" s="13"/>
      <c r="D18" s="13"/>
      <c r="E18" s="13"/>
      <c r="F18" s="13"/>
      <c r="G18" s="13"/>
      <c r="H18" s="13"/>
      <c r="I18" s="13"/>
      <c r="J18" s="13"/>
      <c r="K18" s="19"/>
      <c r="L18" s="15"/>
      <c r="M18" s="15"/>
      <c r="N18" s="16"/>
      <c r="O18" s="17"/>
      <c r="P18" s="20">
        <f>B18</f>
        <v>41</v>
      </c>
      <c r="Q18" s="6"/>
      <c r="R18" s="5"/>
      <c r="T18" s="5"/>
      <c r="U18" s="4" t="s">
        <v>133</v>
      </c>
      <c r="V18" s="5"/>
      <c r="W18" s="5"/>
      <c r="Z18" s="21" t="s">
        <v>12</v>
      </c>
      <c r="AA18" s="1">
        <v>9701</v>
      </c>
      <c r="AB18" s="2">
        <v>9702</v>
      </c>
      <c r="AC18" s="2">
        <v>9801</v>
      </c>
      <c r="AD18" s="2">
        <v>9802</v>
      </c>
      <c r="AE18" s="2">
        <v>9901</v>
      </c>
      <c r="AF18" s="2">
        <v>9902</v>
      </c>
      <c r="AG18" s="22" t="s">
        <v>13</v>
      </c>
      <c r="AH18" s="22" t="s">
        <v>14</v>
      </c>
      <c r="AI18" s="22" t="s">
        <v>15</v>
      </c>
      <c r="AJ18" s="22" t="s">
        <v>16</v>
      </c>
      <c r="AK18" s="6"/>
      <c r="AL18" s="3"/>
      <c r="AM18" s="3"/>
    </row>
    <row r="19" spans="1:39" ht="12.75" customHeight="1" x14ac:dyDescent="0.2">
      <c r="A19" s="13">
        <v>9702</v>
      </c>
      <c r="B19" s="13"/>
      <c r="C19" s="13">
        <v>35</v>
      </c>
      <c r="D19" s="13"/>
      <c r="E19" s="13"/>
      <c r="F19" s="13"/>
      <c r="G19" s="13"/>
      <c r="H19" s="13"/>
      <c r="I19" s="13"/>
      <c r="J19" s="13"/>
      <c r="K19" s="19"/>
      <c r="L19" s="15"/>
      <c r="M19" s="15"/>
      <c r="N19" s="16"/>
      <c r="O19" s="17">
        <f>C19/B18</f>
        <v>0.85365853658536583</v>
      </c>
      <c r="P19" s="20">
        <v>37</v>
      </c>
      <c r="Q19" s="24">
        <f t="shared" ref="Q19:Q29" si="0">P19/P18</f>
        <v>0.90243902439024393</v>
      </c>
      <c r="R19" s="5">
        <f t="shared" ref="R19:R29" si="1">100%-Q19</f>
        <v>9.7560975609756073E-2</v>
      </c>
      <c r="S19" s="4" t="s">
        <v>2</v>
      </c>
      <c r="U19" s="4" t="s">
        <v>134</v>
      </c>
      <c r="Z19" s="26" t="s">
        <v>24</v>
      </c>
      <c r="AA19" s="24">
        <f>C19/B18</f>
        <v>0.85365853658536583</v>
      </c>
      <c r="AB19" s="24">
        <f>C44/B43</f>
        <v>0.74</v>
      </c>
      <c r="AC19" s="24">
        <f>C69/B68</f>
        <v>0.65853658536585369</v>
      </c>
      <c r="AD19" s="24">
        <f>C91/B90</f>
        <v>0.55652173913043479</v>
      </c>
      <c r="AE19" s="24">
        <f>C112/B111</f>
        <v>0.61403508771929827</v>
      </c>
      <c r="AF19" s="27">
        <f>C132/B131</f>
        <v>0.65714285714285714</v>
      </c>
      <c r="AG19" s="27">
        <f>C149/B148</f>
        <v>0.75510204081632648</v>
      </c>
      <c r="AH19" s="27">
        <f>C163/B162</f>
        <v>0.69491525423728817</v>
      </c>
      <c r="AI19" s="27" t="e">
        <f>C175/B174</f>
        <v>#DIV/0!</v>
      </c>
      <c r="AJ19" s="27" t="e">
        <f>C187/B186</f>
        <v>#DIV/0!</v>
      </c>
      <c r="AK19" s="3"/>
      <c r="AL19" s="3"/>
      <c r="AM19" s="3"/>
    </row>
    <row r="20" spans="1:39" ht="12.75" customHeight="1" x14ac:dyDescent="0.2">
      <c r="A20" s="13">
        <v>9801</v>
      </c>
      <c r="B20" s="13"/>
      <c r="C20" s="13"/>
      <c r="D20" s="13">
        <v>33</v>
      </c>
      <c r="E20" s="13"/>
      <c r="F20" s="13"/>
      <c r="G20" s="13"/>
      <c r="H20" s="13"/>
      <c r="I20" s="13"/>
      <c r="J20" s="13"/>
      <c r="K20" s="19"/>
      <c r="L20" s="15"/>
      <c r="M20" s="15"/>
      <c r="N20" s="16"/>
      <c r="O20" s="17">
        <f>D20/C19</f>
        <v>0.94285714285714284</v>
      </c>
      <c r="P20" s="20">
        <v>33</v>
      </c>
      <c r="Q20" s="24">
        <f t="shared" si="0"/>
        <v>0.89189189189189189</v>
      </c>
      <c r="R20" s="5">
        <f t="shared" si="1"/>
        <v>0.10810810810810811</v>
      </c>
      <c r="S20" s="4">
        <v>9701</v>
      </c>
      <c r="T20" s="5">
        <f>L32</f>
        <v>0.41463414634146339</v>
      </c>
      <c r="U20" s="4" t="s">
        <v>135</v>
      </c>
      <c r="Z20" s="26" t="s">
        <v>25</v>
      </c>
      <c r="AA20" s="24">
        <f>D20/C19</f>
        <v>0.94285714285714284</v>
      </c>
      <c r="AB20" s="24">
        <f>D45/C44</f>
        <v>0.86486486486486491</v>
      </c>
      <c r="AC20" s="24">
        <f>D70/C69</f>
        <v>0.92592592592592593</v>
      </c>
      <c r="AD20" s="24">
        <f>D92/C91</f>
        <v>0.78125</v>
      </c>
      <c r="AE20" s="27">
        <f>D113/C112</f>
        <v>0.74285714285714288</v>
      </c>
      <c r="AF20" s="27">
        <f>D133/C132</f>
        <v>0.66666666666666663</v>
      </c>
      <c r="AG20" s="27">
        <f>D150/C149</f>
        <v>0.89189189189189189</v>
      </c>
      <c r="AH20" s="27">
        <f>D164/C163</f>
        <v>0</v>
      </c>
      <c r="AI20" s="27" t="e">
        <f>D176/C175</f>
        <v>#DIV/0!</v>
      </c>
      <c r="AJ20" s="27" t="e">
        <f>D188/C187</f>
        <v>#DIV/0!</v>
      </c>
      <c r="AK20" s="3"/>
      <c r="AL20" s="3"/>
      <c r="AM20" s="3"/>
    </row>
    <row r="21" spans="1:39" ht="12.75" customHeight="1" x14ac:dyDescent="0.2">
      <c r="A21" s="13">
        <v>9802</v>
      </c>
      <c r="B21" s="13"/>
      <c r="C21" s="13"/>
      <c r="D21" s="13"/>
      <c r="E21" s="13">
        <v>23</v>
      </c>
      <c r="F21" s="13"/>
      <c r="G21" s="13"/>
      <c r="H21" s="13"/>
      <c r="I21" s="13"/>
      <c r="J21" s="13"/>
      <c r="K21" s="19"/>
      <c r="L21" s="15"/>
      <c r="M21" s="15"/>
      <c r="N21" s="16"/>
      <c r="O21" s="17">
        <f>E21/D20</f>
        <v>0.69696969696969702</v>
      </c>
      <c r="P21" s="20">
        <v>30</v>
      </c>
      <c r="Q21" s="24">
        <f t="shared" si="0"/>
        <v>0.90909090909090906</v>
      </c>
      <c r="R21" s="5">
        <f t="shared" si="1"/>
        <v>9.0909090909090939E-2</v>
      </c>
      <c r="S21" s="4">
        <v>9702</v>
      </c>
      <c r="T21" s="5">
        <f>L57</f>
        <v>0.36</v>
      </c>
      <c r="Z21" s="26" t="s">
        <v>26</v>
      </c>
      <c r="AA21" s="24">
        <f>E21/D20</f>
        <v>0.69696969696969702</v>
      </c>
      <c r="AB21" s="24">
        <f>E46/D45</f>
        <v>0.65625</v>
      </c>
      <c r="AC21" s="24">
        <f>E71/D70</f>
        <v>0.8</v>
      </c>
      <c r="AD21" s="27">
        <f>E93/D92</f>
        <v>0.98</v>
      </c>
      <c r="AE21" s="27">
        <f>E114/D113</f>
        <v>1</v>
      </c>
      <c r="AF21" s="27">
        <f>E134/D133</f>
        <v>0.91304347826086951</v>
      </c>
      <c r="AG21" s="27">
        <f>E151/D150</f>
        <v>0.81818181818181823</v>
      </c>
      <c r="AH21" s="27" t="e">
        <f>E165/D164</f>
        <v>#DIV/0!</v>
      </c>
      <c r="AI21" s="27" t="e">
        <f>E177/D176</f>
        <v>#DIV/0!</v>
      </c>
      <c r="AJ21" s="27"/>
      <c r="AK21" s="34"/>
      <c r="AL21" s="3"/>
      <c r="AM21" s="3"/>
    </row>
    <row r="22" spans="1:39" ht="12.75" customHeight="1" x14ac:dyDescent="0.2">
      <c r="A22" s="13">
        <v>9901</v>
      </c>
      <c r="B22" s="13"/>
      <c r="C22" s="13"/>
      <c r="D22" s="13"/>
      <c r="E22" s="13"/>
      <c r="F22" s="13">
        <v>21</v>
      </c>
      <c r="G22" s="13"/>
      <c r="H22" s="13"/>
      <c r="I22" s="13"/>
      <c r="J22" s="13"/>
      <c r="K22" s="19"/>
      <c r="L22" s="15"/>
      <c r="M22" s="15"/>
      <c r="N22" s="16"/>
      <c r="O22" s="17">
        <f>F22/E21</f>
        <v>0.91304347826086951</v>
      </c>
      <c r="P22" s="20">
        <v>29</v>
      </c>
      <c r="Q22" s="24">
        <f t="shared" si="0"/>
        <v>0.96666666666666667</v>
      </c>
      <c r="R22" s="5">
        <f t="shared" si="1"/>
        <v>3.3333333333333326E-2</v>
      </c>
      <c r="S22" s="4">
        <v>9801</v>
      </c>
      <c r="T22" s="5">
        <f>L82</f>
        <v>0.43902439024390244</v>
      </c>
      <c r="Z22" s="26" t="s">
        <v>27</v>
      </c>
      <c r="AA22" s="24">
        <f>F22/E21</f>
        <v>0.91304347826086951</v>
      </c>
      <c r="AB22" s="24">
        <f>F47/E46</f>
        <v>0.95238095238095233</v>
      </c>
      <c r="AC22" s="27">
        <f>F72/E71</f>
        <v>0.95</v>
      </c>
      <c r="AD22" s="27">
        <f>F94/E93</f>
        <v>0.95918367346938771</v>
      </c>
      <c r="AE22" s="27">
        <f>F115/E114</f>
        <v>0.96153846153846156</v>
      </c>
      <c r="AF22" s="27">
        <f>F135/E134</f>
        <v>1</v>
      </c>
      <c r="AG22" s="27">
        <f>F152/E151</f>
        <v>1</v>
      </c>
      <c r="AH22" s="27" t="e">
        <f>F166/E165</f>
        <v>#DIV/0!</v>
      </c>
      <c r="AI22" s="27"/>
      <c r="AJ22" s="27"/>
      <c r="AK22" s="34"/>
      <c r="AL22" s="3"/>
      <c r="AM22" s="3"/>
    </row>
    <row r="23" spans="1:39" ht="12.75" customHeight="1" x14ac:dyDescent="0.2">
      <c r="A23" s="13">
        <v>9902</v>
      </c>
      <c r="B23" s="13"/>
      <c r="C23" s="13"/>
      <c r="D23" s="13"/>
      <c r="E23" s="13"/>
      <c r="F23" s="13"/>
      <c r="G23" s="13">
        <v>21</v>
      </c>
      <c r="H23" s="13"/>
      <c r="I23" s="13"/>
      <c r="J23" s="13"/>
      <c r="K23" s="19"/>
      <c r="L23" s="15"/>
      <c r="M23" s="15"/>
      <c r="N23" s="16"/>
      <c r="O23" s="17">
        <f>G23/F22</f>
        <v>1</v>
      </c>
      <c r="P23" s="20">
        <v>29</v>
      </c>
      <c r="Q23" s="24">
        <f t="shared" si="0"/>
        <v>1</v>
      </c>
      <c r="R23" s="5">
        <f t="shared" si="1"/>
        <v>0</v>
      </c>
      <c r="S23" s="4">
        <v>9802</v>
      </c>
      <c r="T23" s="5">
        <f>L103</f>
        <v>0.36521739130434783</v>
      </c>
      <c r="Z23" s="26" t="s">
        <v>29</v>
      </c>
      <c r="AA23" s="24">
        <f>G23/F22</f>
        <v>1</v>
      </c>
      <c r="AB23" s="27">
        <f>G48/F47</f>
        <v>0.92500000000000004</v>
      </c>
      <c r="AC23" s="27">
        <f>G73/F72</f>
        <v>1</v>
      </c>
      <c r="AD23" s="27">
        <f>G95/F94</f>
        <v>0.97872340425531912</v>
      </c>
      <c r="AE23" s="27">
        <f>G116/F115</f>
        <v>1</v>
      </c>
      <c r="AF23" s="27">
        <f>G136/F135</f>
        <v>0.97619047619047616</v>
      </c>
      <c r="AG23" s="27">
        <f>G153/F152</f>
        <v>1</v>
      </c>
      <c r="AH23" s="27"/>
      <c r="AI23" s="27"/>
      <c r="AJ23" s="27"/>
      <c r="AK23" s="34"/>
      <c r="AL23" s="3"/>
      <c r="AM23" s="3"/>
    </row>
    <row r="24" spans="1:39" ht="12.75" customHeight="1" x14ac:dyDescent="0.2">
      <c r="A24" s="30" t="s">
        <v>13</v>
      </c>
      <c r="B24" s="13"/>
      <c r="C24" s="13"/>
      <c r="D24" s="13"/>
      <c r="E24" s="13"/>
      <c r="F24" s="13"/>
      <c r="G24" s="13"/>
      <c r="H24" s="13">
        <v>20</v>
      </c>
      <c r="I24" s="13"/>
      <c r="J24" s="13"/>
      <c r="K24" s="19"/>
      <c r="L24" s="15"/>
      <c r="M24" s="15"/>
      <c r="N24" s="16"/>
      <c r="O24" s="17">
        <f>H24/G23</f>
        <v>0.95238095238095233</v>
      </c>
      <c r="P24" s="20">
        <v>29</v>
      </c>
      <c r="Q24" s="24">
        <f t="shared" si="0"/>
        <v>1</v>
      </c>
      <c r="R24" s="5">
        <f t="shared" si="1"/>
        <v>0</v>
      </c>
      <c r="S24" s="4">
        <v>9901</v>
      </c>
      <c r="T24" s="5">
        <f>L121</f>
        <v>0.36842105263157893</v>
      </c>
      <c r="Z24" s="31" t="s">
        <v>30</v>
      </c>
      <c r="AA24" s="27">
        <f>H24/G23</f>
        <v>0.95238095238095233</v>
      </c>
      <c r="AB24" s="27">
        <f>H49/G48</f>
        <v>1</v>
      </c>
      <c r="AC24" s="27">
        <f>H74/G73</f>
        <v>1</v>
      </c>
      <c r="AD24" s="27">
        <f>H96/G95</f>
        <v>0.97826086956521741</v>
      </c>
      <c r="AE24" s="27">
        <f>H117/G116</f>
        <v>0.96</v>
      </c>
      <c r="AF24" s="27">
        <f>H137/G136</f>
        <v>1</v>
      </c>
      <c r="AG24" s="27"/>
      <c r="AH24" s="27"/>
      <c r="AI24" s="27"/>
      <c r="AJ24" s="27"/>
      <c r="AK24" s="34"/>
      <c r="AL24" s="3"/>
      <c r="AM24" s="3"/>
    </row>
    <row r="25" spans="1:39" ht="12.75" customHeight="1" x14ac:dyDescent="0.2">
      <c r="A25" s="30" t="s">
        <v>14</v>
      </c>
      <c r="B25" s="13"/>
      <c r="C25" s="13"/>
      <c r="D25" s="13"/>
      <c r="E25" s="13"/>
      <c r="F25" s="13"/>
      <c r="G25" s="13"/>
      <c r="H25" s="13"/>
      <c r="I25" s="13">
        <v>17</v>
      </c>
      <c r="J25" s="13"/>
      <c r="K25" s="19"/>
      <c r="L25" s="15"/>
      <c r="M25" s="15"/>
      <c r="N25" s="16"/>
      <c r="O25" s="17">
        <f>I25/H24</f>
        <v>0.85</v>
      </c>
      <c r="P25" s="20">
        <v>29</v>
      </c>
      <c r="Q25" s="24">
        <f t="shared" si="0"/>
        <v>1</v>
      </c>
      <c r="R25" s="5">
        <f t="shared" si="1"/>
        <v>0</v>
      </c>
      <c r="T25" s="3"/>
      <c r="U25" s="3"/>
      <c r="V25" s="3"/>
      <c r="W25" s="3"/>
      <c r="Z25" s="31" t="s">
        <v>31</v>
      </c>
      <c r="AA25" s="27">
        <f>I25/H24</f>
        <v>0.85</v>
      </c>
      <c r="AB25" s="27">
        <f>I52/H49</f>
        <v>1</v>
      </c>
      <c r="AC25" s="27">
        <f>I77/H74</f>
        <v>0.94736842105263153</v>
      </c>
      <c r="AD25" s="27">
        <f>I99/H96</f>
        <v>1</v>
      </c>
      <c r="AE25" s="27">
        <f>I118/H117</f>
        <v>0.91666666666666663</v>
      </c>
      <c r="AF25" s="27"/>
      <c r="AG25" s="27"/>
      <c r="AH25" s="27"/>
      <c r="AI25" s="27"/>
      <c r="AJ25" s="27"/>
      <c r="AK25" s="34"/>
      <c r="AL25" s="3"/>
      <c r="AM25" s="3"/>
    </row>
    <row r="26" spans="1:39" ht="12.75" customHeight="1" x14ac:dyDescent="0.2">
      <c r="A26" s="30" t="s">
        <v>15</v>
      </c>
      <c r="B26" s="13"/>
      <c r="C26" s="13"/>
      <c r="D26" s="13"/>
      <c r="E26" s="13"/>
      <c r="F26" s="13"/>
      <c r="G26" s="13"/>
      <c r="H26" s="13"/>
      <c r="I26" s="13"/>
      <c r="J26" s="13">
        <v>17</v>
      </c>
      <c r="K26" s="19">
        <v>17</v>
      </c>
      <c r="L26" s="15"/>
      <c r="M26" s="15"/>
      <c r="N26" s="16"/>
      <c r="O26" s="17">
        <f>J26/I25</f>
        <v>1</v>
      </c>
      <c r="P26" s="20">
        <v>29</v>
      </c>
      <c r="Q26" s="24">
        <f t="shared" si="0"/>
        <v>1</v>
      </c>
      <c r="R26" s="5">
        <f t="shared" si="1"/>
        <v>0</v>
      </c>
      <c r="Z26" s="31" t="s">
        <v>32</v>
      </c>
      <c r="AA26" s="27">
        <f>J26/I25</f>
        <v>1</v>
      </c>
      <c r="AB26" s="27">
        <f>J53/I52</f>
        <v>0.97297297297297303</v>
      </c>
      <c r="AC26" s="27">
        <v>1</v>
      </c>
      <c r="AD26" s="27">
        <f>J100/I99</f>
        <v>1</v>
      </c>
      <c r="AE26" s="27"/>
      <c r="AF26" s="27"/>
      <c r="AG26" s="27"/>
      <c r="AH26" s="27"/>
      <c r="AI26" s="27"/>
      <c r="AJ26" s="27"/>
      <c r="AK26" s="34"/>
      <c r="AL26" s="3"/>
      <c r="AM26" s="3"/>
    </row>
    <row r="27" spans="1:39" ht="12.75" customHeight="1" x14ac:dyDescent="0.2">
      <c r="A27" s="30" t="s">
        <v>16</v>
      </c>
      <c r="B27" s="13"/>
      <c r="C27" s="13"/>
      <c r="D27" s="13"/>
      <c r="E27" s="13"/>
      <c r="F27" s="13"/>
      <c r="G27" s="13"/>
      <c r="H27" s="13"/>
      <c r="I27" s="13"/>
      <c r="J27" s="13">
        <v>9</v>
      </c>
      <c r="K27" s="19">
        <v>7</v>
      </c>
      <c r="L27" s="15"/>
      <c r="M27" s="15"/>
      <c r="N27" s="16"/>
      <c r="O27" s="17"/>
      <c r="P27" s="20">
        <v>12</v>
      </c>
      <c r="Q27" s="24">
        <f t="shared" si="0"/>
        <v>0.41379310344827586</v>
      </c>
      <c r="R27" s="5">
        <f t="shared" si="1"/>
        <v>0.5862068965517242</v>
      </c>
      <c r="Z27" s="33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"/>
      <c r="AM27" s="3"/>
    </row>
    <row r="28" spans="1:39" ht="12.75" customHeight="1" x14ac:dyDescent="0.2">
      <c r="A28" s="30" t="s">
        <v>17</v>
      </c>
      <c r="B28" s="13"/>
      <c r="C28" s="13"/>
      <c r="D28" s="13"/>
      <c r="E28" s="13"/>
      <c r="F28" s="13"/>
      <c r="G28" s="13"/>
      <c r="H28" s="13"/>
      <c r="I28" s="13"/>
      <c r="J28" s="13">
        <v>2</v>
      </c>
      <c r="K28" s="19">
        <v>3</v>
      </c>
      <c r="L28" s="15"/>
      <c r="M28" s="15"/>
      <c r="N28" s="16"/>
      <c r="O28" s="17"/>
      <c r="P28" s="20">
        <v>4</v>
      </c>
      <c r="Q28" s="24">
        <f t="shared" si="0"/>
        <v>0.33333333333333331</v>
      </c>
      <c r="R28" s="5">
        <f t="shared" si="1"/>
        <v>0.66666666666666674</v>
      </c>
      <c r="Z28" s="33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"/>
      <c r="AM28" s="3"/>
    </row>
    <row r="29" spans="1:39" ht="12.75" customHeight="1" x14ac:dyDescent="0.2">
      <c r="A29" s="30" t="s">
        <v>18</v>
      </c>
      <c r="B29" s="13"/>
      <c r="C29" s="13"/>
      <c r="D29" s="13"/>
      <c r="E29" s="13"/>
      <c r="F29" s="13"/>
      <c r="G29" s="13"/>
      <c r="H29" s="13"/>
      <c r="I29" s="13">
        <v>1</v>
      </c>
      <c r="J29" s="13"/>
      <c r="K29" s="19"/>
      <c r="L29" s="15"/>
      <c r="M29" s="15"/>
      <c r="N29" s="16"/>
      <c r="O29" s="17"/>
      <c r="P29" s="20">
        <v>1</v>
      </c>
      <c r="Q29" s="24">
        <f t="shared" si="0"/>
        <v>0.25</v>
      </c>
      <c r="R29" s="5">
        <f t="shared" si="1"/>
        <v>0.75</v>
      </c>
      <c r="Z29" s="33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"/>
      <c r="AM29" s="3"/>
    </row>
    <row r="30" spans="1:39" ht="12.75" customHeight="1" x14ac:dyDescent="0.2">
      <c r="A30" s="30" t="s">
        <v>19</v>
      </c>
      <c r="B30" s="25"/>
      <c r="C30" s="25"/>
      <c r="D30" s="25"/>
      <c r="E30" s="25"/>
      <c r="F30" s="25"/>
      <c r="G30" s="25"/>
      <c r="H30" s="25"/>
      <c r="I30" s="25"/>
      <c r="J30" s="165">
        <v>1</v>
      </c>
      <c r="K30" s="37">
        <v>1</v>
      </c>
      <c r="L30" s="5"/>
      <c r="M30" s="5"/>
      <c r="N30" s="25"/>
      <c r="O30" s="5"/>
      <c r="P30" s="20">
        <v>1</v>
      </c>
      <c r="Q30" s="24"/>
      <c r="R30" s="5"/>
      <c r="Z30" s="33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"/>
      <c r="AM30" s="3"/>
    </row>
    <row r="31" spans="1:39" ht="12.75" customHeight="1" x14ac:dyDescent="0.2">
      <c r="A31" s="30" t="s">
        <v>20</v>
      </c>
      <c r="B31" s="25"/>
      <c r="C31" s="25"/>
      <c r="D31" s="25"/>
      <c r="E31" s="25"/>
      <c r="F31" s="25"/>
      <c r="G31" s="25"/>
      <c r="H31" s="25"/>
      <c r="I31" s="25"/>
      <c r="J31" s="165"/>
      <c r="K31" s="37"/>
      <c r="L31" s="5"/>
      <c r="M31" s="5"/>
      <c r="N31" s="25"/>
      <c r="O31" s="5"/>
      <c r="P31" s="20"/>
      <c r="Q31" s="24"/>
      <c r="R31" s="5"/>
      <c r="Z31" s="33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"/>
      <c r="AM31" s="3"/>
    </row>
    <row r="32" spans="1:39" ht="12.75" customHeight="1" x14ac:dyDescent="0.2">
      <c r="A32" s="33"/>
      <c r="J32" s="38" t="s">
        <v>33</v>
      </c>
      <c r="K32" s="39">
        <f>SUM(K26:K31)</f>
        <v>28</v>
      </c>
      <c r="L32" s="5">
        <f>K26/B18</f>
        <v>0.41463414634146339</v>
      </c>
      <c r="M32" s="5">
        <f>K32/B18</f>
        <v>0.68292682926829273</v>
      </c>
      <c r="N32" s="5">
        <f>M32-L32</f>
        <v>0.26829268292682934</v>
      </c>
      <c r="O32" s="5"/>
      <c r="P32" s="6"/>
      <c r="Q32" s="6"/>
      <c r="R32" s="5"/>
      <c r="Z32" s="33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"/>
      <c r="AM32" s="3"/>
    </row>
    <row r="33" spans="1:39" ht="12.75" customHeight="1" x14ac:dyDescent="0.2">
      <c r="A33" s="323" t="s">
        <v>34</v>
      </c>
      <c r="B33" s="320"/>
      <c r="C33" s="320"/>
      <c r="D33" s="320"/>
      <c r="J33" s="4"/>
      <c r="K33" s="37"/>
      <c r="L33" s="5"/>
      <c r="M33" s="5"/>
      <c r="N33" s="5"/>
      <c r="O33" s="5"/>
      <c r="P33" s="6"/>
      <c r="Q33" s="6"/>
      <c r="R33" s="5"/>
      <c r="Z33" s="33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"/>
      <c r="AM33" s="3"/>
    </row>
    <row r="34" spans="1:39" ht="12.75" customHeight="1" x14ac:dyDescent="0.2">
      <c r="A34" s="33" t="s">
        <v>35</v>
      </c>
      <c r="B34" s="25">
        <v>16</v>
      </c>
      <c r="J34" s="4"/>
      <c r="K34" s="37"/>
      <c r="L34" s="5"/>
      <c r="M34" s="5"/>
      <c r="N34" s="5"/>
      <c r="O34" s="5"/>
      <c r="P34" s="6"/>
      <c r="Q34" s="6"/>
      <c r="R34" s="5"/>
      <c r="Z34" s="33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"/>
      <c r="AM34" s="3"/>
    </row>
    <row r="35" spans="1:39" ht="12.75" customHeight="1" x14ac:dyDescent="0.2">
      <c r="A35" s="321" t="s">
        <v>36</v>
      </c>
      <c r="B35" s="320"/>
      <c r="C35" s="320"/>
      <c r="D35" s="320"/>
      <c r="E35" s="320"/>
      <c r="F35" s="320"/>
      <c r="G35" s="320"/>
      <c r="H35" s="41">
        <f>(B34/K32)*100%</f>
        <v>0.5714285714285714</v>
      </c>
      <c r="J35" s="4"/>
      <c r="K35" s="37"/>
      <c r="L35" s="5"/>
      <c r="M35" s="5"/>
      <c r="N35" s="5"/>
      <c r="O35" s="5"/>
      <c r="P35" s="6"/>
      <c r="Q35" s="6"/>
      <c r="R35" s="5"/>
      <c r="Z35" s="33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"/>
      <c r="AM35" s="3"/>
    </row>
    <row r="36" spans="1:39" ht="12.75" customHeight="1" x14ac:dyDescent="0.2">
      <c r="A36" s="33"/>
      <c r="J36" s="4"/>
      <c r="K36" s="37"/>
      <c r="L36" s="5"/>
      <c r="M36" s="5"/>
      <c r="N36" s="5"/>
      <c r="O36" s="5"/>
      <c r="P36" s="6"/>
      <c r="Q36" s="6"/>
      <c r="R36" s="5"/>
      <c r="Z36" s="33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"/>
      <c r="AM36" s="3"/>
    </row>
    <row r="37" spans="1:39" ht="12.75" customHeight="1" x14ac:dyDescent="0.2">
      <c r="J37" s="4"/>
      <c r="K37" s="37"/>
      <c r="L37" s="5"/>
      <c r="M37" s="5"/>
      <c r="N37" s="5"/>
      <c r="O37" s="5"/>
      <c r="P37" s="6"/>
      <c r="Q37" s="6"/>
      <c r="R37" s="5"/>
      <c r="Z37" s="33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"/>
      <c r="AM37" s="3"/>
    </row>
    <row r="38" spans="1:39" ht="12.75" customHeight="1" x14ac:dyDescent="0.2">
      <c r="A38" s="42" t="s">
        <v>37</v>
      </c>
      <c r="B38" s="42"/>
      <c r="C38" s="42"/>
      <c r="D38" s="43"/>
      <c r="E38" s="43"/>
      <c r="H38" s="44">
        <f>((K26*9)+(K27*10)+(K28*11)+(K29*12))/K32</f>
        <v>9.1428571428571423</v>
      </c>
      <c r="J38" s="4"/>
      <c r="K38" s="37"/>
      <c r="L38" s="5"/>
      <c r="M38" s="5"/>
      <c r="N38" s="5"/>
      <c r="O38" s="5"/>
      <c r="P38" s="6"/>
      <c r="Q38" s="6"/>
      <c r="R38" s="5"/>
      <c r="Z38" s="33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"/>
      <c r="AM38" s="3"/>
    </row>
    <row r="39" spans="1:39" ht="12.75" customHeight="1" x14ac:dyDescent="0.2">
      <c r="L39" s="5"/>
      <c r="M39" s="5"/>
      <c r="O39" s="5"/>
      <c r="P39" s="6"/>
      <c r="Q39" s="6"/>
      <c r="R39" s="5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ht="12.75" customHeight="1" x14ac:dyDescent="0.2">
      <c r="A40" s="4" t="s">
        <v>38</v>
      </c>
      <c r="K40" s="37"/>
      <c r="L40" s="5"/>
      <c r="M40" s="5"/>
      <c r="O40" s="5"/>
      <c r="P40" s="6"/>
      <c r="Q40" s="6"/>
      <c r="R40" s="5"/>
      <c r="Z40" s="46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3"/>
      <c r="AM40" s="3"/>
    </row>
    <row r="41" spans="1:39" ht="12.75" customHeight="1" x14ac:dyDescent="0.2">
      <c r="B41" s="1" t="s">
        <v>1</v>
      </c>
      <c r="C41" s="1"/>
      <c r="D41" s="1"/>
      <c r="E41" s="1"/>
      <c r="F41" s="1"/>
      <c r="G41" s="1"/>
      <c r="H41" s="1"/>
      <c r="L41" s="5"/>
      <c r="M41" s="5"/>
      <c r="O41" s="5"/>
      <c r="P41" s="6"/>
      <c r="Q41" s="6"/>
      <c r="R41" s="5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ht="12.75" customHeight="1" x14ac:dyDescent="0.2">
      <c r="A42" s="12" t="s">
        <v>9</v>
      </c>
      <c r="B42" s="13">
        <v>1</v>
      </c>
      <c r="C42" s="13">
        <v>2</v>
      </c>
      <c r="D42" s="13">
        <v>3</v>
      </c>
      <c r="E42" s="13">
        <v>4</v>
      </c>
      <c r="F42" s="13">
        <v>5</v>
      </c>
      <c r="G42" s="13">
        <v>6</v>
      </c>
      <c r="H42" s="13">
        <v>7</v>
      </c>
      <c r="L42" s="5"/>
      <c r="M42" s="5"/>
      <c r="O42" s="5"/>
      <c r="P42" s="6"/>
      <c r="Q42" s="6"/>
      <c r="R42" s="5"/>
      <c r="Z42" s="4"/>
      <c r="AA42" s="11" t="s">
        <v>39</v>
      </c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3"/>
      <c r="AM42" s="3"/>
    </row>
    <row r="43" spans="1:39" ht="25.5" customHeight="1" x14ac:dyDescent="0.2">
      <c r="A43" s="13">
        <v>9702</v>
      </c>
      <c r="B43" s="13">
        <v>100</v>
      </c>
      <c r="C43" s="13"/>
      <c r="D43" s="13"/>
      <c r="E43" s="13"/>
      <c r="F43" s="13"/>
      <c r="G43" s="13"/>
      <c r="H43" s="13"/>
      <c r="I43" s="1"/>
      <c r="J43" s="1"/>
      <c r="L43" s="7" t="s">
        <v>2</v>
      </c>
      <c r="M43" s="7" t="s">
        <v>3</v>
      </c>
      <c r="N43" s="8" t="s">
        <v>4</v>
      </c>
      <c r="O43" s="7" t="s">
        <v>5</v>
      </c>
      <c r="P43" s="9" t="s">
        <v>6</v>
      </c>
      <c r="Q43" s="9" t="s">
        <v>7</v>
      </c>
      <c r="R43" s="10" t="s">
        <v>8</v>
      </c>
      <c r="AA43" s="326" t="s">
        <v>11</v>
      </c>
      <c r="AB43" s="320"/>
      <c r="AC43" s="320"/>
      <c r="AD43" s="320"/>
      <c r="AE43" s="320"/>
      <c r="AF43" s="320"/>
      <c r="AG43" s="320"/>
      <c r="AH43" s="320"/>
      <c r="AI43" s="320"/>
      <c r="AJ43" s="320"/>
      <c r="AK43" s="3"/>
      <c r="AL43" s="3"/>
      <c r="AM43" s="3"/>
    </row>
    <row r="44" spans="1:39" ht="12.75" customHeight="1" x14ac:dyDescent="0.2">
      <c r="A44" s="13">
        <v>9801</v>
      </c>
      <c r="B44" s="13"/>
      <c r="C44" s="13">
        <v>74</v>
      </c>
      <c r="D44" s="13"/>
      <c r="E44" s="13"/>
      <c r="F44" s="13"/>
      <c r="G44" s="13"/>
      <c r="H44" s="13"/>
      <c r="I44" s="13">
        <v>8</v>
      </c>
      <c r="J44" s="13">
        <v>9</v>
      </c>
      <c r="K44" s="14" t="s">
        <v>10</v>
      </c>
      <c r="L44" s="47"/>
      <c r="M44" s="15"/>
      <c r="N44" s="16"/>
      <c r="O44" s="17"/>
      <c r="P44" s="6"/>
      <c r="Q44" s="6"/>
      <c r="R44" s="5"/>
      <c r="Z44" s="21" t="s">
        <v>12</v>
      </c>
      <c r="AA44" s="1">
        <v>9701</v>
      </c>
      <c r="AB44" s="2">
        <v>9702</v>
      </c>
      <c r="AC44" s="2">
        <v>9801</v>
      </c>
      <c r="AD44" s="2">
        <v>9802</v>
      </c>
      <c r="AE44" s="2">
        <v>9901</v>
      </c>
      <c r="AF44" s="2">
        <v>9902</v>
      </c>
      <c r="AG44" s="22" t="s">
        <v>13</v>
      </c>
      <c r="AH44" s="22" t="s">
        <v>14</v>
      </c>
      <c r="AI44" s="22" t="s">
        <v>15</v>
      </c>
      <c r="AJ44" s="22" t="s">
        <v>16</v>
      </c>
      <c r="AK44" s="11"/>
      <c r="AL44" s="3"/>
      <c r="AM44" s="3"/>
    </row>
    <row r="45" spans="1:39" ht="12.75" customHeight="1" x14ac:dyDescent="0.2">
      <c r="A45" s="13">
        <v>9802</v>
      </c>
      <c r="B45" s="13"/>
      <c r="C45" s="13"/>
      <c r="D45" s="13">
        <v>64</v>
      </c>
      <c r="E45" s="13"/>
      <c r="F45" s="13"/>
      <c r="G45" s="13"/>
      <c r="H45" s="13"/>
      <c r="I45" s="13"/>
      <c r="J45" s="13"/>
      <c r="K45" s="19"/>
      <c r="L45" s="47"/>
      <c r="M45" s="15"/>
      <c r="N45" s="16"/>
      <c r="O45" s="17"/>
      <c r="P45" s="20">
        <f>B43</f>
        <v>100</v>
      </c>
      <c r="Q45" s="6"/>
      <c r="R45" s="5"/>
      <c r="Y45" s="48"/>
      <c r="Z45" s="26" t="s">
        <v>24</v>
      </c>
      <c r="AA45" s="24">
        <f t="shared" ref="AA45:AA51" si="2">P19/P18</f>
        <v>0.90243902439024393</v>
      </c>
      <c r="AB45" s="24">
        <f t="shared" ref="AB45:AB51" si="3">P46/P45</f>
        <v>0.75</v>
      </c>
      <c r="AC45" s="24">
        <f t="shared" ref="AC45:AC51" si="4">P71/P70</f>
        <v>0.65853658536585369</v>
      </c>
      <c r="AD45" s="24">
        <f t="shared" ref="AD45:AD51" si="5">P93/P92</f>
        <v>0.56521739130434778</v>
      </c>
      <c r="AE45" s="24">
        <f t="shared" ref="AE45:AE51" si="6">P112/P111</f>
        <v>0.61403508771929827</v>
      </c>
      <c r="AF45" s="24">
        <f t="shared" ref="AF45:AF50" si="7">P132/P131</f>
        <v>0.69523809523809521</v>
      </c>
      <c r="AG45" s="24">
        <f t="shared" ref="AG45:AG49" si="8">P149/P148</f>
        <v>0.8571428571428571</v>
      </c>
      <c r="AH45" s="24">
        <f t="shared" ref="AH45:AH48" si="9">P163/P162</f>
        <v>0.69491525423728817</v>
      </c>
      <c r="AI45" s="24" t="e">
        <f t="shared" ref="AI45:AI47" si="10">P175/P174</f>
        <v>#DIV/0!</v>
      </c>
      <c r="AJ45" s="24" t="e">
        <f t="shared" ref="AJ45:AJ46" si="11">P187/P186</f>
        <v>#DIV/0!</v>
      </c>
      <c r="AK45" s="3"/>
      <c r="AL45" s="3"/>
      <c r="AM45" s="3"/>
    </row>
    <row r="46" spans="1:39" ht="12.75" customHeight="1" x14ac:dyDescent="0.2">
      <c r="A46" s="13">
        <v>9901</v>
      </c>
      <c r="B46" s="13"/>
      <c r="C46" s="13"/>
      <c r="D46" s="13"/>
      <c r="E46" s="13">
        <v>42</v>
      </c>
      <c r="F46" s="13"/>
      <c r="G46" s="13"/>
      <c r="H46" s="13"/>
      <c r="I46" s="13"/>
      <c r="J46" s="13"/>
      <c r="K46" s="19"/>
      <c r="L46" s="47"/>
      <c r="M46" s="15"/>
      <c r="N46" s="16"/>
      <c r="O46" s="17">
        <f>C44/B43</f>
        <v>0.74</v>
      </c>
      <c r="P46" s="20">
        <v>75</v>
      </c>
      <c r="Q46" s="3">
        <f t="shared" ref="Q46:Q55" si="12">P46/P45</f>
        <v>0.75</v>
      </c>
      <c r="R46" s="5">
        <f t="shared" ref="R46:R55" si="13">100%-Q46</f>
        <v>0.25</v>
      </c>
      <c r="Z46" s="26" t="s">
        <v>25</v>
      </c>
      <c r="AA46" s="24">
        <f t="shared" si="2"/>
        <v>0.89189189189189189</v>
      </c>
      <c r="AB46" s="24">
        <f t="shared" si="3"/>
        <v>0.92</v>
      </c>
      <c r="AC46" s="24">
        <f t="shared" si="4"/>
        <v>0.96296296296296291</v>
      </c>
      <c r="AD46" s="24">
        <f t="shared" si="5"/>
        <v>0.84615384615384615</v>
      </c>
      <c r="AE46" s="24">
        <f t="shared" si="6"/>
        <v>0.88571428571428568</v>
      </c>
      <c r="AF46" s="24">
        <f t="shared" si="7"/>
        <v>0.84931506849315064</v>
      </c>
      <c r="AG46" s="24">
        <f t="shared" si="8"/>
        <v>0.88095238095238093</v>
      </c>
      <c r="AH46" s="24">
        <f t="shared" si="9"/>
        <v>0</v>
      </c>
      <c r="AI46" s="24" t="e">
        <f t="shared" si="10"/>
        <v>#DIV/0!</v>
      </c>
      <c r="AJ46" s="24" t="e">
        <f t="shared" si="11"/>
        <v>#DIV/0!</v>
      </c>
      <c r="AK46" s="3"/>
      <c r="AL46" s="3"/>
      <c r="AM46" s="3"/>
    </row>
    <row r="47" spans="1:39" ht="12.75" customHeight="1" x14ac:dyDescent="0.2">
      <c r="A47" s="13">
        <v>9902</v>
      </c>
      <c r="B47" s="13"/>
      <c r="C47" s="13"/>
      <c r="D47" s="13"/>
      <c r="E47" s="13"/>
      <c r="F47" s="13">
        <v>40</v>
      </c>
      <c r="G47" s="13"/>
      <c r="H47" s="13"/>
      <c r="I47" s="13"/>
      <c r="J47" s="13"/>
      <c r="K47" s="19"/>
      <c r="L47" s="47"/>
      <c r="M47" s="15"/>
      <c r="N47" s="16"/>
      <c r="O47" s="17">
        <f>D45/C44</f>
        <v>0.86486486486486491</v>
      </c>
      <c r="P47" s="20">
        <v>69</v>
      </c>
      <c r="Q47" s="3">
        <f t="shared" si="12"/>
        <v>0.92</v>
      </c>
      <c r="R47" s="5">
        <f t="shared" si="13"/>
        <v>7.999999999999996E-2</v>
      </c>
      <c r="Z47" s="26" t="s">
        <v>26</v>
      </c>
      <c r="AA47" s="24">
        <f t="shared" si="2"/>
        <v>0.90909090909090906</v>
      </c>
      <c r="AB47" s="24">
        <f t="shared" si="3"/>
        <v>0.92753623188405798</v>
      </c>
      <c r="AC47" s="24">
        <f t="shared" si="4"/>
        <v>0.92307692307692313</v>
      </c>
      <c r="AD47" s="24">
        <f t="shared" si="5"/>
        <v>1.0545454545454545</v>
      </c>
      <c r="AE47" s="24">
        <f t="shared" si="6"/>
        <v>0.90322580645161288</v>
      </c>
      <c r="AF47" s="24">
        <f t="shared" si="7"/>
        <v>0.967741935483871</v>
      </c>
      <c r="AG47" s="24">
        <f t="shared" si="8"/>
        <v>0.78378378378378377</v>
      </c>
      <c r="AH47" s="24" t="e">
        <f t="shared" si="9"/>
        <v>#DIV/0!</v>
      </c>
      <c r="AI47" s="24" t="e">
        <f t="shared" si="10"/>
        <v>#DIV/0!</v>
      </c>
      <c r="AJ47" s="24"/>
      <c r="AK47" s="3"/>
      <c r="AL47" s="3"/>
      <c r="AM47" s="3"/>
    </row>
    <row r="48" spans="1:39" ht="12.75" customHeight="1" x14ac:dyDescent="0.2">
      <c r="A48" s="30" t="s">
        <v>13</v>
      </c>
      <c r="B48" s="13"/>
      <c r="C48" s="13"/>
      <c r="D48" s="13"/>
      <c r="E48" s="13"/>
      <c r="F48" s="13"/>
      <c r="G48" s="13">
        <v>37</v>
      </c>
      <c r="H48" s="13"/>
      <c r="I48" s="13"/>
      <c r="J48" s="13"/>
      <c r="K48" s="19"/>
      <c r="L48" s="47"/>
      <c r="M48" s="15"/>
      <c r="N48" s="16"/>
      <c r="O48" s="17">
        <f>E46/D45</f>
        <v>0.65625</v>
      </c>
      <c r="P48" s="20">
        <v>64</v>
      </c>
      <c r="Q48" s="3">
        <f t="shared" si="12"/>
        <v>0.92753623188405798</v>
      </c>
      <c r="R48" s="5">
        <f t="shared" si="13"/>
        <v>7.2463768115942018E-2</v>
      </c>
      <c r="Z48" s="26" t="s">
        <v>29</v>
      </c>
      <c r="AA48" s="24">
        <f t="shared" si="2"/>
        <v>0.96666666666666667</v>
      </c>
      <c r="AB48" s="24">
        <f t="shared" si="3"/>
        <v>0.984375</v>
      </c>
      <c r="AC48" s="24">
        <f t="shared" si="4"/>
        <v>0.95833333333333337</v>
      </c>
      <c r="AD48" s="24">
        <f t="shared" si="5"/>
        <v>1</v>
      </c>
      <c r="AE48" s="24">
        <f t="shared" si="6"/>
        <v>1</v>
      </c>
      <c r="AF48" s="24">
        <f t="shared" si="7"/>
        <v>0.93333333333333335</v>
      </c>
      <c r="AG48" s="24">
        <f t="shared" si="8"/>
        <v>1</v>
      </c>
      <c r="AH48" s="24" t="e">
        <f t="shared" si="9"/>
        <v>#DIV/0!</v>
      </c>
      <c r="AI48" s="24"/>
      <c r="AJ48" s="24"/>
      <c r="AK48" s="3"/>
      <c r="AL48" s="3"/>
      <c r="AM48" s="3"/>
    </row>
    <row r="49" spans="1:39" ht="12.75" customHeight="1" x14ac:dyDescent="0.2">
      <c r="A49" s="30" t="s">
        <v>14</v>
      </c>
      <c r="B49" s="13"/>
      <c r="C49" s="13"/>
      <c r="D49" s="13"/>
      <c r="E49" s="13"/>
      <c r="F49" s="13"/>
      <c r="G49" s="13"/>
      <c r="H49" s="13">
        <v>37</v>
      </c>
      <c r="I49" s="13"/>
      <c r="J49" s="13"/>
      <c r="K49" s="19"/>
      <c r="L49" s="47"/>
      <c r="M49" s="15"/>
      <c r="N49" s="16"/>
      <c r="O49" s="17">
        <f>F47/E46</f>
        <v>0.95238095238095233</v>
      </c>
      <c r="P49" s="20">
        <v>63</v>
      </c>
      <c r="Q49" s="3">
        <f t="shared" si="12"/>
        <v>0.984375</v>
      </c>
      <c r="R49" s="5">
        <f t="shared" si="13"/>
        <v>1.5625E-2</v>
      </c>
      <c r="Z49" s="26" t="s">
        <v>30</v>
      </c>
      <c r="AA49" s="24">
        <f t="shared" si="2"/>
        <v>1</v>
      </c>
      <c r="AB49" s="24">
        <f t="shared" si="3"/>
        <v>0.93650793650793651</v>
      </c>
      <c r="AC49" s="24">
        <f t="shared" si="4"/>
        <v>0.91304347826086951</v>
      </c>
      <c r="AD49" s="24">
        <f t="shared" si="5"/>
        <v>1</v>
      </c>
      <c r="AE49" s="24">
        <f t="shared" si="6"/>
        <v>1</v>
      </c>
      <c r="AF49" s="24">
        <f t="shared" si="7"/>
        <v>0.9642857142857143</v>
      </c>
      <c r="AG49" s="24">
        <f t="shared" si="8"/>
        <v>1</v>
      </c>
      <c r="AH49" s="24"/>
      <c r="AI49" s="24"/>
      <c r="AJ49" s="24"/>
      <c r="AK49" s="3"/>
      <c r="AL49" s="3"/>
      <c r="AM49" s="3"/>
    </row>
    <row r="50" spans="1:39" ht="12.75" customHeight="1" x14ac:dyDescent="0.2">
      <c r="A50" s="30" t="s">
        <v>15</v>
      </c>
      <c r="B50" s="13"/>
      <c r="C50" s="13"/>
      <c r="D50" s="13"/>
      <c r="E50" s="13"/>
      <c r="F50" s="13"/>
      <c r="G50" s="13"/>
      <c r="H50" s="13"/>
      <c r="I50" s="13"/>
      <c r="J50" s="13"/>
      <c r="K50" s="19"/>
      <c r="L50" s="47"/>
      <c r="M50" s="15"/>
      <c r="N50" s="16"/>
      <c r="O50" s="17">
        <f>G48/F47</f>
        <v>0.92500000000000004</v>
      </c>
      <c r="P50" s="20">
        <v>59</v>
      </c>
      <c r="Q50" s="3">
        <f t="shared" si="12"/>
        <v>0.93650793650793651</v>
      </c>
      <c r="R50" s="5">
        <f t="shared" si="13"/>
        <v>6.3492063492063489E-2</v>
      </c>
      <c r="Z50" s="31" t="s">
        <v>31</v>
      </c>
      <c r="AA50" s="24">
        <f t="shared" si="2"/>
        <v>1</v>
      </c>
      <c r="AB50" s="24">
        <f t="shared" si="3"/>
        <v>1</v>
      </c>
      <c r="AC50" s="24">
        <f t="shared" si="4"/>
        <v>1</v>
      </c>
      <c r="AD50" s="24">
        <f t="shared" si="5"/>
        <v>0.98275862068965514</v>
      </c>
      <c r="AE50" s="24">
        <f t="shared" si="6"/>
        <v>0.9642857142857143</v>
      </c>
      <c r="AF50" s="24">
        <f t="shared" si="7"/>
        <v>0.98148148148148151</v>
      </c>
      <c r="AG50" s="24"/>
      <c r="AH50" s="24"/>
      <c r="AI50" s="24"/>
      <c r="AJ50" s="24"/>
      <c r="AK50" s="34"/>
      <c r="AL50" s="3"/>
      <c r="AM50" s="3"/>
    </row>
    <row r="51" spans="1:39" ht="12.75" customHeight="1" x14ac:dyDescent="0.2">
      <c r="A51" s="30" t="s">
        <v>16</v>
      </c>
      <c r="B51" s="13"/>
      <c r="C51" s="13"/>
      <c r="D51" s="13"/>
      <c r="E51" s="13"/>
      <c r="F51" s="13"/>
      <c r="G51" s="13"/>
      <c r="H51" s="13"/>
      <c r="I51" s="13"/>
      <c r="J51" s="13"/>
      <c r="K51" s="19"/>
      <c r="L51" s="47"/>
      <c r="M51" s="15"/>
      <c r="N51" s="16"/>
      <c r="O51" s="17">
        <f>H49/G48</f>
        <v>1</v>
      </c>
      <c r="P51" s="20">
        <v>59</v>
      </c>
      <c r="Q51" s="3">
        <f t="shared" si="12"/>
        <v>1</v>
      </c>
      <c r="R51" s="5">
        <f t="shared" si="13"/>
        <v>0</v>
      </c>
      <c r="Z51" s="31" t="s">
        <v>32</v>
      </c>
      <c r="AA51" s="24">
        <f t="shared" si="2"/>
        <v>1</v>
      </c>
      <c r="AB51" s="24">
        <f t="shared" si="3"/>
        <v>0.93220338983050843</v>
      </c>
      <c r="AC51" s="24">
        <f t="shared" si="4"/>
        <v>0.95238095238095233</v>
      </c>
      <c r="AD51" s="24">
        <f t="shared" si="5"/>
        <v>1</v>
      </c>
      <c r="AE51" s="24">
        <f t="shared" si="6"/>
        <v>0.96296296296296291</v>
      </c>
      <c r="AF51" s="24"/>
      <c r="AG51" s="24"/>
      <c r="AH51" s="24"/>
      <c r="AI51" s="27"/>
      <c r="AJ51" s="27"/>
      <c r="AK51" s="34"/>
      <c r="AL51" s="3"/>
      <c r="AM51" s="3"/>
    </row>
    <row r="52" spans="1:39" ht="12.75" customHeight="1" x14ac:dyDescent="0.2">
      <c r="A52" s="30" t="s">
        <v>17</v>
      </c>
      <c r="B52" s="13"/>
      <c r="C52" s="13"/>
      <c r="D52" s="13"/>
      <c r="E52" s="13"/>
      <c r="F52" s="13"/>
      <c r="G52" s="13"/>
      <c r="H52" s="13"/>
      <c r="I52" s="13">
        <v>37</v>
      </c>
      <c r="K52" s="19"/>
      <c r="L52" s="47"/>
      <c r="M52" s="15"/>
      <c r="N52" s="16"/>
      <c r="O52" s="17">
        <f>I52/H49</f>
        <v>1</v>
      </c>
      <c r="P52" s="20">
        <v>55</v>
      </c>
      <c r="Q52" s="3">
        <f t="shared" si="12"/>
        <v>0.93220338983050843</v>
      </c>
      <c r="R52" s="5">
        <f t="shared" si="13"/>
        <v>6.7796610169491567E-2</v>
      </c>
      <c r="Z52" s="30"/>
      <c r="AA52" s="24"/>
      <c r="AB52" s="24"/>
      <c r="AC52" s="24"/>
      <c r="AD52" s="24"/>
      <c r="AE52" s="27"/>
      <c r="AF52" s="27"/>
      <c r="AG52" s="27"/>
      <c r="AH52" s="27"/>
      <c r="AI52" s="27"/>
      <c r="AJ52" s="27"/>
      <c r="AK52" s="34"/>
      <c r="AL52" s="3"/>
      <c r="AM52" s="3"/>
    </row>
    <row r="53" spans="1:39" ht="12.75" customHeight="1" x14ac:dyDescent="0.2">
      <c r="A53" s="30" t="s">
        <v>18</v>
      </c>
      <c r="B53" s="13"/>
      <c r="C53" s="13"/>
      <c r="D53" s="13"/>
      <c r="E53" s="13"/>
      <c r="F53" s="13"/>
      <c r="G53" s="13"/>
      <c r="H53" s="13"/>
      <c r="I53" s="13"/>
      <c r="J53" s="13">
        <v>36</v>
      </c>
      <c r="K53" s="19">
        <v>36</v>
      </c>
      <c r="L53" s="47"/>
      <c r="M53" s="15"/>
      <c r="N53" s="16"/>
      <c r="O53" s="17">
        <f>J54/I52</f>
        <v>0.43243243243243246</v>
      </c>
      <c r="P53" s="20">
        <v>55</v>
      </c>
      <c r="Q53" s="3">
        <f t="shared" si="12"/>
        <v>1</v>
      </c>
      <c r="R53" s="5">
        <f t="shared" si="13"/>
        <v>0</v>
      </c>
      <c r="S53" s="4" t="s">
        <v>3</v>
      </c>
      <c r="Z53" s="30"/>
      <c r="AA53" s="3"/>
      <c r="AB53" s="3"/>
      <c r="AC53" s="3"/>
      <c r="AD53" s="34"/>
      <c r="AE53" s="34"/>
      <c r="AF53" s="34"/>
      <c r="AG53" s="34"/>
      <c r="AH53" s="34"/>
      <c r="AI53" s="34"/>
      <c r="AJ53" s="34"/>
      <c r="AK53" s="34"/>
      <c r="AL53" s="3"/>
      <c r="AM53" s="3"/>
    </row>
    <row r="54" spans="1:39" ht="12.75" customHeight="1" x14ac:dyDescent="0.2">
      <c r="A54" s="30" t="s">
        <v>19</v>
      </c>
      <c r="B54" s="25"/>
      <c r="C54" s="25"/>
      <c r="D54" s="25"/>
      <c r="E54" s="25"/>
      <c r="F54" s="25"/>
      <c r="G54" s="25"/>
      <c r="H54" s="25"/>
      <c r="I54" s="13"/>
      <c r="J54" s="13">
        <v>16</v>
      </c>
      <c r="K54" s="19">
        <v>16</v>
      </c>
      <c r="L54" s="47"/>
      <c r="M54" s="15"/>
      <c r="N54" s="16"/>
      <c r="O54" s="17"/>
      <c r="P54" s="20">
        <v>19</v>
      </c>
      <c r="Q54" s="3">
        <f t="shared" si="12"/>
        <v>0.34545454545454546</v>
      </c>
      <c r="R54" s="5">
        <f t="shared" si="13"/>
        <v>0.65454545454545454</v>
      </c>
      <c r="S54" s="4">
        <v>9701</v>
      </c>
      <c r="T54" s="3">
        <f>M32</f>
        <v>0.68292682926829273</v>
      </c>
      <c r="Z54" s="30"/>
      <c r="AA54" s="3"/>
      <c r="AB54" s="3"/>
      <c r="AC54" s="34"/>
      <c r="AD54" s="34"/>
      <c r="AE54" s="34"/>
      <c r="AF54" s="34"/>
      <c r="AG54" s="34"/>
      <c r="AH54" s="34"/>
      <c r="AI54" s="34"/>
      <c r="AJ54" s="34"/>
      <c r="AK54" s="34"/>
      <c r="AL54" s="3"/>
      <c r="AM54" s="3"/>
    </row>
    <row r="55" spans="1:39" ht="12.75" customHeight="1" x14ac:dyDescent="0.2">
      <c r="A55" s="30" t="s">
        <v>20</v>
      </c>
      <c r="B55" s="25"/>
      <c r="C55" s="25"/>
      <c r="D55" s="25"/>
      <c r="E55" s="25"/>
      <c r="F55" s="25"/>
      <c r="G55" s="25"/>
      <c r="H55" s="25"/>
      <c r="I55" s="13"/>
      <c r="J55" s="13">
        <v>1</v>
      </c>
      <c r="K55" s="19"/>
      <c r="L55" s="47"/>
      <c r="M55" s="15"/>
      <c r="N55" s="16"/>
      <c r="O55" s="17"/>
      <c r="P55" s="20">
        <v>2</v>
      </c>
      <c r="Q55" s="3">
        <f t="shared" si="12"/>
        <v>0.10526315789473684</v>
      </c>
      <c r="R55" s="5">
        <f t="shared" si="13"/>
        <v>0.89473684210526316</v>
      </c>
      <c r="S55" s="4">
        <v>9702</v>
      </c>
      <c r="T55" s="3">
        <f>M57</f>
        <v>0.52</v>
      </c>
      <c r="Z55" s="30"/>
      <c r="AA55" s="3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"/>
      <c r="AM55" s="3"/>
    </row>
    <row r="56" spans="1:39" ht="12.75" customHeight="1" x14ac:dyDescent="0.2">
      <c r="I56" s="25">
        <v>1</v>
      </c>
      <c r="J56" s="25"/>
      <c r="K56" s="37"/>
      <c r="L56" s="5"/>
      <c r="M56" s="5"/>
      <c r="N56" s="25"/>
      <c r="O56" s="5"/>
      <c r="P56" s="20">
        <v>1</v>
      </c>
      <c r="Q56" s="3"/>
      <c r="R56" s="5"/>
      <c r="S56" s="4">
        <v>9801</v>
      </c>
      <c r="T56" s="3">
        <f>M82</f>
        <v>0.48780487804878048</v>
      </c>
      <c r="Z56" s="33"/>
      <c r="AA56" s="3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"/>
      <c r="AM56" s="3"/>
    </row>
    <row r="57" spans="1:39" ht="12.75" customHeight="1" x14ac:dyDescent="0.2">
      <c r="I57" s="25"/>
      <c r="J57" s="25"/>
      <c r="K57" s="37">
        <f>SUM(K53:K55)</f>
        <v>52</v>
      </c>
      <c r="L57" s="5">
        <f>K53/B43</f>
        <v>0.36</v>
      </c>
      <c r="M57" s="5">
        <f>K57/B43</f>
        <v>0.52</v>
      </c>
      <c r="N57" s="5">
        <f>M57-L57</f>
        <v>0.16000000000000003</v>
      </c>
      <c r="O57" s="5"/>
      <c r="P57" s="20"/>
      <c r="Q57" s="3"/>
      <c r="R57" s="5"/>
      <c r="S57" s="4">
        <v>9802</v>
      </c>
      <c r="T57" s="3">
        <f>M103</f>
        <v>0.45217391304347826</v>
      </c>
      <c r="Z57" s="33"/>
      <c r="AA57" s="3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"/>
      <c r="AM57" s="3"/>
    </row>
    <row r="58" spans="1:39" ht="12.75" customHeight="1" x14ac:dyDescent="0.2">
      <c r="A58" s="323" t="s">
        <v>34</v>
      </c>
      <c r="B58" s="320"/>
      <c r="C58" s="320"/>
      <c r="D58" s="320"/>
      <c r="I58" s="25"/>
      <c r="J58" s="25"/>
      <c r="K58" s="25"/>
      <c r="L58" s="5"/>
      <c r="M58" s="5"/>
      <c r="N58" s="5"/>
      <c r="O58" s="5"/>
      <c r="P58" s="148"/>
      <c r="Q58" s="3"/>
      <c r="R58" s="5"/>
      <c r="S58" s="4"/>
      <c r="T58" s="3"/>
      <c r="U58" s="25"/>
      <c r="V58" s="25"/>
      <c r="W58" s="25"/>
      <c r="X58" s="25"/>
      <c r="Y58" s="25"/>
      <c r="Z58" s="33"/>
      <c r="AA58" s="3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"/>
      <c r="AM58" s="3"/>
    </row>
    <row r="59" spans="1:39" ht="12.75" customHeight="1" x14ac:dyDescent="0.2">
      <c r="A59" s="33" t="s">
        <v>35</v>
      </c>
      <c r="B59" s="25">
        <v>13</v>
      </c>
      <c r="I59" s="25"/>
      <c r="J59" s="25"/>
      <c r="K59" s="25"/>
      <c r="L59" s="5"/>
      <c r="M59" s="5"/>
      <c r="N59" s="5"/>
      <c r="O59" s="5"/>
      <c r="P59" s="148"/>
      <c r="Q59" s="3"/>
      <c r="R59" s="5"/>
      <c r="S59" s="4"/>
      <c r="T59" s="3"/>
      <c r="U59" s="25"/>
      <c r="V59" s="25"/>
      <c r="W59" s="25"/>
      <c r="X59" s="25"/>
      <c r="Y59" s="25"/>
      <c r="Z59" s="33"/>
      <c r="AA59" s="3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"/>
      <c r="AM59" s="3"/>
    </row>
    <row r="60" spans="1:39" ht="12.75" customHeight="1" x14ac:dyDescent="0.2">
      <c r="A60" s="321" t="s">
        <v>36</v>
      </c>
      <c r="B60" s="320"/>
      <c r="C60" s="320"/>
      <c r="D60" s="320"/>
      <c r="E60" s="320"/>
      <c r="F60" s="320"/>
      <c r="G60" s="320"/>
      <c r="H60" s="41">
        <f>(B59/K57)*100%</f>
        <v>0.25</v>
      </c>
      <c r="I60" s="25"/>
      <c r="J60" s="25"/>
      <c r="K60" s="25"/>
      <c r="L60" s="5"/>
      <c r="M60" s="5"/>
      <c r="N60" s="5"/>
      <c r="O60" s="5"/>
      <c r="P60" s="148"/>
      <c r="Q60" s="3"/>
      <c r="R60" s="5"/>
      <c r="S60" s="4"/>
      <c r="T60" s="3"/>
      <c r="U60" s="25"/>
      <c r="V60" s="25"/>
      <c r="W60" s="25"/>
      <c r="X60" s="25"/>
      <c r="Y60" s="25"/>
      <c r="Z60" s="33"/>
      <c r="AA60" s="3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"/>
      <c r="AM60" s="3"/>
    </row>
    <row r="61" spans="1:39" ht="12.75" customHeight="1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5"/>
      <c r="M61" s="5"/>
      <c r="N61" s="5"/>
      <c r="O61" s="5"/>
      <c r="P61" s="148"/>
      <c r="Q61" s="3"/>
      <c r="R61" s="5"/>
      <c r="S61" s="4"/>
      <c r="T61" s="3"/>
      <c r="U61" s="25"/>
      <c r="V61" s="25"/>
      <c r="W61" s="25"/>
      <c r="X61" s="25"/>
      <c r="Y61" s="25"/>
      <c r="Z61" s="33"/>
      <c r="AA61" s="3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"/>
      <c r="AM61" s="3"/>
    </row>
    <row r="62" spans="1:39" ht="12.75" customHeight="1" x14ac:dyDescent="0.2">
      <c r="L62" s="5"/>
      <c r="M62" s="5"/>
      <c r="O62" s="5"/>
      <c r="P62" s="6"/>
      <c r="Q62" s="6"/>
      <c r="R62" s="5"/>
      <c r="S62" s="4">
        <v>9901</v>
      </c>
      <c r="T62" s="5">
        <f>M121</f>
        <v>0.36842105263157893</v>
      </c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ht="12.75" customHeight="1" x14ac:dyDescent="0.2">
      <c r="A63" s="42" t="s">
        <v>37</v>
      </c>
      <c r="B63" s="42"/>
      <c r="C63" s="42"/>
      <c r="D63" s="43"/>
      <c r="E63" s="43"/>
      <c r="H63" s="44">
        <f>((K53*9)+(K54*10)+(K55*11))/K57</f>
        <v>9.3076923076923084</v>
      </c>
      <c r="L63" s="5"/>
      <c r="M63" s="5"/>
      <c r="O63" s="5"/>
      <c r="P63" s="6"/>
      <c r="Q63" s="6"/>
      <c r="R63" s="5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ht="12.75" customHeight="1" x14ac:dyDescent="0.2">
      <c r="A64" s="46"/>
      <c r="B64" s="46"/>
      <c r="C64" s="46"/>
      <c r="D64" s="25"/>
      <c r="E64" s="25"/>
      <c r="F64" s="25"/>
      <c r="G64" s="25"/>
      <c r="H64" s="44"/>
      <c r="I64" s="25"/>
      <c r="J64" s="25"/>
      <c r="K64" s="25"/>
      <c r="L64" s="5"/>
      <c r="M64" s="5"/>
      <c r="N64" s="25"/>
      <c r="O64" s="5"/>
      <c r="P64" s="6"/>
      <c r="Q64" s="6"/>
      <c r="R64" s="5"/>
      <c r="S64" s="25"/>
      <c r="T64" s="25"/>
      <c r="U64" s="25"/>
      <c r="V64" s="25"/>
      <c r="W64" s="25"/>
      <c r="X64" s="25"/>
      <c r="Y64" s="25"/>
      <c r="Z64" s="25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ht="12.75" customHeight="1" x14ac:dyDescent="0.3">
      <c r="A65" s="51" t="s">
        <v>44</v>
      </c>
      <c r="L65" s="5"/>
      <c r="M65" s="5"/>
      <c r="O65" s="5"/>
      <c r="P65" s="6"/>
      <c r="Q65" s="6"/>
      <c r="R65" s="5"/>
      <c r="Z65" s="46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3"/>
      <c r="AM65" s="3"/>
    </row>
    <row r="66" spans="1:39" ht="12.75" customHeight="1" x14ac:dyDescent="0.2">
      <c r="B66" s="1" t="s">
        <v>1</v>
      </c>
      <c r="C66" s="1"/>
      <c r="D66" s="1"/>
      <c r="E66" s="1"/>
      <c r="F66" s="1"/>
      <c r="G66" s="1"/>
      <c r="H66" s="1"/>
      <c r="L66" s="5"/>
      <c r="M66" s="5"/>
      <c r="O66" s="5"/>
      <c r="P66" s="6"/>
      <c r="Q66" s="6"/>
      <c r="R66" s="5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ht="12.75" customHeight="1" x14ac:dyDescent="0.3">
      <c r="A67" s="12" t="s">
        <v>9</v>
      </c>
      <c r="B67" s="13">
        <v>1</v>
      </c>
      <c r="C67" s="13">
        <v>2</v>
      </c>
      <c r="D67" s="13">
        <v>3</v>
      </c>
      <c r="E67" s="13">
        <v>4</v>
      </c>
      <c r="F67" s="13">
        <v>5</v>
      </c>
      <c r="G67" s="13">
        <v>6</v>
      </c>
      <c r="H67" s="13">
        <v>7</v>
      </c>
      <c r="L67" s="5"/>
      <c r="M67" s="5"/>
      <c r="O67" s="5"/>
      <c r="P67" s="6"/>
      <c r="Q67" s="6"/>
      <c r="R67" s="5"/>
      <c r="Z67" s="4"/>
      <c r="AA67" s="11" t="s">
        <v>45</v>
      </c>
      <c r="AB67" s="11"/>
      <c r="AC67" s="11"/>
      <c r="AD67" s="11"/>
      <c r="AE67" s="11"/>
      <c r="AF67" s="11"/>
      <c r="AG67" s="11"/>
      <c r="AH67" s="11"/>
      <c r="AI67" s="11"/>
      <c r="AJ67" s="11"/>
      <c r="AK67" s="52"/>
      <c r="AL67" s="3"/>
      <c r="AM67" s="3"/>
    </row>
    <row r="68" spans="1:39" ht="25.5" customHeight="1" x14ac:dyDescent="0.2">
      <c r="A68" s="13">
        <v>9801</v>
      </c>
      <c r="B68" s="13">
        <v>41</v>
      </c>
      <c r="C68" s="13"/>
      <c r="D68" s="13"/>
      <c r="E68" s="13"/>
      <c r="F68" s="13"/>
      <c r="G68" s="13"/>
      <c r="H68" s="13"/>
      <c r="I68" s="1"/>
      <c r="J68" s="1"/>
      <c r="L68" s="7" t="s">
        <v>2</v>
      </c>
      <c r="M68" s="7" t="s">
        <v>3</v>
      </c>
      <c r="N68" s="8" t="s">
        <v>4</v>
      </c>
      <c r="O68" s="7" t="s">
        <v>5</v>
      </c>
      <c r="P68" s="9" t="s">
        <v>6</v>
      </c>
      <c r="Q68" s="9" t="s">
        <v>7</v>
      </c>
      <c r="R68" s="10" t="s">
        <v>8</v>
      </c>
      <c r="AA68" s="326" t="s">
        <v>11</v>
      </c>
      <c r="AB68" s="320"/>
      <c r="AC68" s="320"/>
      <c r="AD68" s="320"/>
      <c r="AE68" s="320"/>
      <c r="AF68" s="320"/>
      <c r="AG68" s="320"/>
      <c r="AH68" s="320"/>
      <c r="AI68" s="320"/>
      <c r="AJ68" s="320"/>
      <c r="AK68" s="3"/>
      <c r="AL68" s="3"/>
      <c r="AM68" s="3"/>
    </row>
    <row r="69" spans="1:39" ht="12.75" customHeight="1" x14ac:dyDescent="0.2">
      <c r="A69" s="13">
        <v>9802</v>
      </c>
      <c r="B69" s="13"/>
      <c r="C69" s="13">
        <v>27</v>
      </c>
      <c r="D69" s="13"/>
      <c r="E69" s="13"/>
      <c r="F69" s="13"/>
      <c r="G69" s="13"/>
      <c r="H69" s="13"/>
      <c r="I69" s="13">
        <v>8</v>
      </c>
      <c r="J69" s="13">
        <v>9</v>
      </c>
      <c r="K69" s="14" t="s">
        <v>10</v>
      </c>
      <c r="L69" s="15"/>
      <c r="M69" s="15"/>
      <c r="N69" s="16"/>
      <c r="O69" s="17"/>
      <c r="P69" s="6"/>
      <c r="Q69" s="6"/>
      <c r="R69" s="5"/>
      <c r="Z69" s="21" t="s">
        <v>12</v>
      </c>
      <c r="AA69" s="1">
        <v>9701</v>
      </c>
      <c r="AB69" s="2">
        <v>9702</v>
      </c>
      <c r="AC69" s="2">
        <v>9801</v>
      </c>
      <c r="AD69" s="2">
        <v>9802</v>
      </c>
      <c r="AE69" s="2">
        <v>9901</v>
      </c>
      <c r="AF69" s="2">
        <v>9902</v>
      </c>
      <c r="AG69" s="22" t="s">
        <v>13</v>
      </c>
      <c r="AH69" s="22" t="s">
        <v>14</v>
      </c>
      <c r="AI69" s="22" t="s">
        <v>15</v>
      </c>
      <c r="AJ69" s="22" t="s">
        <v>16</v>
      </c>
      <c r="AK69" s="11"/>
      <c r="AL69" s="3"/>
      <c r="AM69" s="3"/>
    </row>
    <row r="70" spans="1:39" ht="12.75" customHeight="1" x14ac:dyDescent="0.2">
      <c r="A70" s="13">
        <v>9901</v>
      </c>
      <c r="B70" s="13"/>
      <c r="C70" s="13"/>
      <c r="D70" s="13">
        <v>25</v>
      </c>
      <c r="E70" s="13"/>
      <c r="F70" s="13"/>
      <c r="G70" s="13"/>
      <c r="H70" s="13"/>
      <c r="I70" s="13"/>
      <c r="J70" s="13"/>
      <c r="K70" s="19"/>
      <c r="L70" s="15"/>
      <c r="M70" s="15"/>
      <c r="N70" s="16"/>
      <c r="O70" s="17"/>
      <c r="P70" s="20">
        <f>B68</f>
        <v>41</v>
      </c>
      <c r="Q70" s="6"/>
      <c r="R70" s="5"/>
      <c r="Z70" s="26" t="s">
        <v>24</v>
      </c>
      <c r="AA70" s="24">
        <f t="shared" ref="AA70:AJ70" si="14">100%-AA45</f>
        <v>9.7560975609756073E-2</v>
      </c>
      <c r="AB70" s="24">
        <f t="shared" si="14"/>
        <v>0.25</v>
      </c>
      <c r="AC70" s="24">
        <f t="shared" si="14"/>
        <v>0.34146341463414631</v>
      </c>
      <c r="AD70" s="24">
        <f t="shared" si="14"/>
        <v>0.43478260869565222</v>
      </c>
      <c r="AE70" s="24">
        <f t="shared" si="14"/>
        <v>0.38596491228070173</v>
      </c>
      <c r="AF70" s="24">
        <f t="shared" si="14"/>
        <v>0.30476190476190479</v>
      </c>
      <c r="AG70" s="24">
        <f t="shared" si="14"/>
        <v>0.1428571428571429</v>
      </c>
      <c r="AH70" s="24">
        <f t="shared" si="14"/>
        <v>0.30508474576271183</v>
      </c>
      <c r="AI70" s="24" t="e">
        <f t="shared" si="14"/>
        <v>#DIV/0!</v>
      </c>
      <c r="AJ70" s="24" t="e">
        <f t="shared" si="14"/>
        <v>#DIV/0!</v>
      </c>
      <c r="AK70" s="3"/>
      <c r="AL70" s="3"/>
      <c r="AM70" s="3"/>
    </row>
    <row r="71" spans="1:39" ht="12.75" customHeight="1" x14ac:dyDescent="0.2">
      <c r="A71" s="13">
        <v>9902</v>
      </c>
      <c r="B71" s="13"/>
      <c r="C71" s="13"/>
      <c r="D71" s="13"/>
      <c r="E71" s="13">
        <v>20</v>
      </c>
      <c r="F71" s="13"/>
      <c r="G71" s="13"/>
      <c r="H71" s="13"/>
      <c r="I71" s="13"/>
      <c r="J71" s="13"/>
      <c r="K71" s="19"/>
      <c r="L71" s="15"/>
      <c r="M71" s="15"/>
      <c r="N71" s="16"/>
      <c r="O71" s="17">
        <f>C69/B68</f>
        <v>0.65853658536585369</v>
      </c>
      <c r="P71" s="20">
        <v>27</v>
      </c>
      <c r="Q71" s="3">
        <f t="shared" ref="Q71:Q79" si="15">P71/P70</f>
        <v>0.65853658536585369</v>
      </c>
      <c r="R71" s="5">
        <f t="shared" ref="R71:R79" si="16">100%-Q71</f>
        <v>0.34146341463414631</v>
      </c>
      <c r="Z71" s="26" t="s">
        <v>25</v>
      </c>
      <c r="AA71" s="24">
        <f t="shared" ref="AA71:AJ71" si="17">100%-AA46</f>
        <v>0.10810810810810811</v>
      </c>
      <c r="AB71" s="24">
        <f t="shared" si="17"/>
        <v>7.999999999999996E-2</v>
      </c>
      <c r="AC71" s="24">
        <f t="shared" si="17"/>
        <v>3.703703703703709E-2</v>
      </c>
      <c r="AD71" s="24">
        <f t="shared" si="17"/>
        <v>0.15384615384615385</v>
      </c>
      <c r="AE71" s="24">
        <f t="shared" si="17"/>
        <v>0.11428571428571432</v>
      </c>
      <c r="AF71" s="24">
        <f t="shared" si="17"/>
        <v>0.15068493150684936</v>
      </c>
      <c r="AG71" s="24">
        <f t="shared" si="17"/>
        <v>0.11904761904761907</v>
      </c>
      <c r="AH71" s="24">
        <f t="shared" si="17"/>
        <v>1</v>
      </c>
      <c r="AI71" s="24" t="e">
        <f t="shared" si="17"/>
        <v>#DIV/0!</v>
      </c>
      <c r="AJ71" s="24" t="e">
        <f t="shared" si="17"/>
        <v>#DIV/0!</v>
      </c>
      <c r="AK71" s="3"/>
      <c r="AL71" s="3"/>
      <c r="AM71" s="3"/>
    </row>
    <row r="72" spans="1:39" ht="12.75" customHeight="1" x14ac:dyDescent="0.2">
      <c r="A72" s="30" t="s">
        <v>13</v>
      </c>
      <c r="B72" s="13"/>
      <c r="C72" s="13"/>
      <c r="D72" s="13"/>
      <c r="E72" s="13"/>
      <c r="F72" s="13">
        <v>19</v>
      </c>
      <c r="G72" s="13"/>
      <c r="H72" s="13"/>
      <c r="I72" s="13"/>
      <c r="J72" s="13"/>
      <c r="K72" s="19"/>
      <c r="L72" s="15"/>
      <c r="M72" s="15"/>
      <c r="N72" s="16"/>
      <c r="O72" s="17">
        <f>D70/C69</f>
        <v>0.92592592592592593</v>
      </c>
      <c r="P72" s="20">
        <v>26</v>
      </c>
      <c r="Q72" s="3">
        <f t="shared" si="15"/>
        <v>0.96296296296296291</v>
      </c>
      <c r="R72" s="5">
        <f t="shared" si="16"/>
        <v>3.703703703703709E-2</v>
      </c>
      <c r="Z72" s="26" t="s">
        <v>26</v>
      </c>
      <c r="AA72" s="24">
        <f t="shared" ref="AA72:AI72" si="18">100%-AA47</f>
        <v>9.0909090909090939E-2</v>
      </c>
      <c r="AB72" s="24">
        <f t="shared" si="18"/>
        <v>7.2463768115942018E-2</v>
      </c>
      <c r="AC72" s="24">
        <f t="shared" si="18"/>
        <v>7.6923076923076872E-2</v>
      </c>
      <c r="AD72" s="24">
        <f t="shared" si="18"/>
        <v>-5.4545454545454453E-2</v>
      </c>
      <c r="AE72" s="24">
        <f t="shared" si="18"/>
        <v>9.6774193548387122E-2</v>
      </c>
      <c r="AF72" s="24">
        <f t="shared" si="18"/>
        <v>3.2258064516129004E-2</v>
      </c>
      <c r="AG72" s="24">
        <f t="shared" si="18"/>
        <v>0.21621621621621623</v>
      </c>
      <c r="AH72" s="24" t="e">
        <f t="shared" si="18"/>
        <v>#DIV/0!</v>
      </c>
      <c r="AI72" s="24" t="e">
        <f t="shared" si="18"/>
        <v>#DIV/0!</v>
      </c>
      <c r="AJ72" s="24"/>
      <c r="AK72" s="3"/>
      <c r="AL72" s="3"/>
      <c r="AM72" s="3"/>
    </row>
    <row r="73" spans="1:39" ht="12.75" customHeight="1" x14ac:dyDescent="0.2">
      <c r="A73" s="30" t="s">
        <v>14</v>
      </c>
      <c r="B73" s="13"/>
      <c r="C73" s="13"/>
      <c r="D73" s="13"/>
      <c r="E73" s="13"/>
      <c r="F73" s="13"/>
      <c r="G73" s="13">
        <v>19</v>
      </c>
      <c r="H73" s="13"/>
      <c r="I73" s="13"/>
      <c r="J73" s="13"/>
      <c r="K73" s="19"/>
      <c r="L73" s="15"/>
      <c r="M73" s="15"/>
      <c r="N73" s="16"/>
      <c r="O73" s="17">
        <f>E71/D70</f>
        <v>0.8</v>
      </c>
      <c r="P73" s="20">
        <v>24</v>
      </c>
      <c r="Q73" s="3">
        <f t="shared" si="15"/>
        <v>0.92307692307692313</v>
      </c>
      <c r="R73" s="5">
        <f t="shared" si="16"/>
        <v>7.6923076923076872E-2</v>
      </c>
      <c r="Z73" s="26" t="s">
        <v>29</v>
      </c>
      <c r="AA73" s="24">
        <f t="shared" ref="AA73:AH73" si="19">100%-AA48</f>
        <v>3.3333333333333326E-2</v>
      </c>
      <c r="AB73" s="24">
        <f t="shared" si="19"/>
        <v>1.5625E-2</v>
      </c>
      <c r="AC73" s="24">
        <f t="shared" si="19"/>
        <v>4.166666666666663E-2</v>
      </c>
      <c r="AD73" s="24">
        <f t="shared" si="19"/>
        <v>0</v>
      </c>
      <c r="AE73" s="24">
        <f t="shared" si="19"/>
        <v>0</v>
      </c>
      <c r="AF73" s="24">
        <f t="shared" si="19"/>
        <v>6.6666666666666652E-2</v>
      </c>
      <c r="AG73" s="24">
        <f t="shared" si="19"/>
        <v>0</v>
      </c>
      <c r="AH73" s="24" t="e">
        <f t="shared" si="19"/>
        <v>#DIV/0!</v>
      </c>
      <c r="AI73" s="24"/>
      <c r="AJ73" s="24"/>
      <c r="AK73" s="3"/>
      <c r="AL73" s="3"/>
      <c r="AM73" s="3"/>
    </row>
    <row r="74" spans="1:39" ht="12.75" customHeight="1" x14ac:dyDescent="0.2">
      <c r="A74" s="30" t="s">
        <v>15</v>
      </c>
      <c r="B74" s="13"/>
      <c r="C74" s="13"/>
      <c r="D74" s="13"/>
      <c r="E74" s="13"/>
      <c r="F74" s="13"/>
      <c r="G74" s="13"/>
      <c r="H74" s="13">
        <v>19</v>
      </c>
      <c r="I74" s="13"/>
      <c r="J74" s="13"/>
      <c r="K74" s="19"/>
      <c r="L74" s="15"/>
      <c r="M74" s="15"/>
      <c r="N74" s="16"/>
      <c r="O74" s="17">
        <f>F72/E71</f>
        <v>0.95</v>
      </c>
      <c r="P74" s="20">
        <v>23</v>
      </c>
      <c r="Q74" s="3">
        <f t="shared" si="15"/>
        <v>0.95833333333333337</v>
      </c>
      <c r="R74" s="5">
        <f t="shared" si="16"/>
        <v>4.166666666666663E-2</v>
      </c>
      <c r="Z74" s="26" t="s">
        <v>30</v>
      </c>
      <c r="AA74" s="24">
        <f t="shared" ref="AA74:AG74" si="20">100%-AA49</f>
        <v>0</v>
      </c>
      <c r="AB74" s="24">
        <f t="shared" si="20"/>
        <v>6.3492063492063489E-2</v>
      </c>
      <c r="AC74" s="24">
        <f t="shared" si="20"/>
        <v>8.6956521739130488E-2</v>
      </c>
      <c r="AD74" s="24">
        <f t="shared" si="20"/>
        <v>0</v>
      </c>
      <c r="AE74" s="24">
        <f t="shared" si="20"/>
        <v>0</v>
      </c>
      <c r="AF74" s="24">
        <f t="shared" si="20"/>
        <v>3.5714285714285698E-2</v>
      </c>
      <c r="AG74" s="24">
        <f t="shared" si="20"/>
        <v>0</v>
      </c>
      <c r="AH74" s="24"/>
      <c r="AI74" s="24"/>
      <c r="AJ74" s="24"/>
      <c r="AK74" s="34"/>
      <c r="AL74" s="3"/>
      <c r="AM74" s="3"/>
    </row>
    <row r="75" spans="1:39" ht="12.75" customHeight="1" x14ac:dyDescent="0.2">
      <c r="A75" s="30" t="s">
        <v>16</v>
      </c>
      <c r="B75" s="13"/>
      <c r="C75" s="13"/>
      <c r="D75" s="13"/>
      <c r="E75" s="13"/>
      <c r="F75" s="13"/>
      <c r="G75" s="13"/>
      <c r="H75" s="13"/>
      <c r="I75" s="13"/>
      <c r="J75" s="13"/>
      <c r="K75" s="19"/>
      <c r="L75" s="15"/>
      <c r="M75" s="15"/>
      <c r="N75" s="16"/>
      <c r="O75" s="17">
        <f>G73/F72</f>
        <v>1</v>
      </c>
      <c r="P75" s="20">
        <v>21</v>
      </c>
      <c r="Q75" s="3">
        <f t="shared" si="15"/>
        <v>0.91304347826086951</v>
      </c>
      <c r="R75" s="5">
        <f t="shared" si="16"/>
        <v>8.6956521739130488E-2</v>
      </c>
      <c r="Z75" s="31" t="s">
        <v>31</v>
      </c>
      <c r="AA75" s="24">
        <f t="shared" ref="AA75:AF75" si="21">100%-AA50</f>
        <v>0</v>
      </c>
      <c r="AB75" s="24">
        <f t="shared" si="21"/>
        <v>0</v>
      </c>
      <c r="AC75" s="24">
        <f t="shared" si="21"/>
        <v>0</v>
      </c>
      <c r="AD75" s="24">
        <f t="shared" si="21"/>
        <v>1.7241379310344862E-2</v>
      </c>
      <c r="AE75" s="24">
        <f t="shared" si="21"/>
        <v>3.5714285714285698E-2</v>
      </c>
      <c r="AF75" s="24">
        <f t="shared" si="21"/>
        <v>1.851851851851849E-2</v>
      </c>
      <c r="AG75" s="27"/>
      <c r="AH75" s="27"/>
      <c r="AI75" s="27"/>
      <c r="AJ75" s="27"/>
      <c r="AK75" s="34"/>
      <c r="AL75" s="3"/>
      <c r="AM75" s="3"/>
    </row>
    <row r="76" spans="1:39" ht="12.75" customHeight="1" x14ac:dyDescent="0.2">
      <c r="A76" s="30" t="s">
        <v>17</v>
      </c>
      <c r="B76" s="13"/>
      <c r="C76" s="13"/>
      <c r="D76" s="13"/>
      <c r="E76" s="13"/>
      <c r="F76" s="13"/>
      <c r="G76" s="13"/>
      <c r="H76" s="13"/>
      <c r="I76" s="13"/>
      <c r="J76" s="13"/>
      <c r="K76" s="19"/>
      <c r="L76" s="15"/>
      <c r="M76" s="15"/>
      <c r="N76" s="16"/>
      <c r="O76" s="17">
        <f>H74/G73</f>
        <v>1</v>
      </c>
      <c r="P76" s="20">
        <v>21</v>
      </c>
      <c r="Q76" s="3">
        <f t="shared" si="15"/>
        <v>1</v>
      </c>
      <c r="R76" s="5">
        <f t="shared" si="16"/>
        <v>0</v>
      </c>
      <c r="Z76" s="31" t="s">
        <v>32</v>
      </c>
      <c r="AA76" s="24">
        <f t="shared" ref="AA76:AE76" si="22">100%-AA51</f>
        <v>0</v>
      </c>
      <c r="AB76" s="24">
        <f t="shared" si="22"/>
        <v>6.7796610169491567E-2</v>
      </c>
      <c r="AC76" s="24">
        <f t="shared" si="22"/>
        <v>4.7619047619047672E-2</v>
      </c>
      <c r="AD76" s="24">
        <f t="shared" si="22"/>
        <v>0</v>
      </c>
      <c r="AE76" s="24">
        <f t="shared" si="22"/>
        <v>3.703703703703709E-2</v>
      </c>
      <c r="AF76" s="27"/>
      <c r="AG76" s="27"/>
      <c r="AH76" s="27"/>
      <c r="AI76" s="27"/>
      <c r="AJ76" s="27"/>
      <c r="AK76" s="34"/>
      <c r="AL76" s="3"/>
      <c r="AM76" s="3"/>
    </row>
    <row r="77" spans="1:39" ht="12.75" customHeight="1" x14ac:dyDescent="0.2">
      <c r="A77" s="30" t="s">
        <v>18</v>
      </c>
      <c r="B77" s="13"/>
      <c r="C77" s="13"/>
      <c r="D77" s="13"/>
      <c r="E77" s="13"/>
      <c r="F77" s="13"/>
      <c r="G77" s="13"/>
      <c r="H77" s="13"/>
      <c r="I77" s="13">
        <v>18</v>
      </c>
      <c r="J77" s="13"/>
      <c r="K77" s="19"/>
      <c r="L77" s="15"/>
      <c r="M77" s="15"/>
      <c r="N77" s="16"/>
      <c r="O77" s="17">
        <f>I77/H74</f>
        <v>0.94736842105263153</v>
      </c>
      <c r="P77" s="20">
        <v>20</v>
      </c>
      <c r="Q77" s="3">
        <f t="shared" si="15"/>
        <v>0.95238095238095233</v>
      </c>
      <c r="R77" s="5">
        <f t="shared" si="16"/>
        <v>4.7619047619047672E-2</v>
      </c>
      <c r="Z77" s="30"/>
      <c r="AA77" s="24"/>
      <c r="AB77" s="24"/>
      <c r="AC77" s="24"/>
      <c r="AD77" s="24"/>
      <c r="AE77" s="27"/>
      <c r="AF77" s="27"/>
      <c r="AG77" s="27"/>
      <c r="AH77" s="27"/>
      <c r="AI77" s="27"/>
      <c r="AJ77" s="27"/>
      <c r="AK77" s="34"/>
      <c r="AL77" s="3"/>
      <c r="AM77" s="3"/>
    </row>
    <row r="78" spans="1:39" ht="12.75" customHeight="1" x14ac:dyDescent="0.2">
      <c r="A78" s="30" t="s">
        <v>19</v>
      </c>
      <c r="B78" s="25"/>
      <c r="C78" s="25"/>
      <c r="D78" s="25"/>
      <c r="E78" s="25"/>
      <c r="F78" s="25"/>
      <c r="G78" s="25"/>
      <c r="H78" s="25"/>
      <c r="I78" s="13"/>
      <c r="J78" s="13">
        <v>18</v>
      </c>
      <c r="K78" s="19">
        <v>18</v>
      </c>
      <c r="L78" s="15"/>
      <c r="M78" s="15"/>
      <c r="N78" s="16"/>
      <c r="O78" s="17">
        <f>J78/I77</f>
        <v>1</v>
      </c>
      <c r="P78" s="20">
        <v>20</v>
      </c>
      <c r="Q78" s="3">
        <f t="shared" si="15"/>
        <v>1</v>
      </c>
      <c r="R78" s="5">
        <f t="shared" si="16"/>
        <v>0</v>
      </c>
      <c r="Z78" s="53"/>
      <c r="AA78" s="3"/>
      <c r="AB78" s="3"/>
      <c r="AC78" s="3"/>
      <c r="AD78" s="34"/>
      <c r="AE78" s="34"/>
      <c r="AF78" s="34"/>
      <c r="AG78" s="34"/>
      <c r="AH78" s="34"/>
      <c r="AI78" s="34"/>
      <c r="AJ78" s="34"/>
      <c r="AK78" s="34"/>
      <c r="AL78" s="3"/>
      <c r="AM78" s="3"/>
    </row>
    <row r="79" spans="1:39" ht="12.75" customHeight="1" x14ac:dyDescent="0.2">
      <c r="A79" s="30" t="s">
        <v>20</v>
      </c>
      <c r="B79" s="25"/>
      <c r="C79" s="25"/>
      <c r="D79" s="25"/>
      <c r="E79" s="25"/>
      <c r="F79" s="25"/>
      <c r="G79" s="25"/>
      <c r="H79" s="25"/>
      <c r="I79" s="13"/>
      <c r="J79" s="13">
        <v>2</v>
      </c>
      <c r="K79" s="19">
        <v>2</v>
      </c>
      <c r="L79" s="15"/>
      <c r="M79" s="15"/>
      <c r="N79" s="16"/>
      <c r="O79" s="17"/>
      <c r="P79" s="20">
        <v>2</v>
      </c>
      <c r="Q79" s="3">
        <f t="shared" si="15"/>
        <v>0.1</v>
      </c>
      <c r="R79" s="5">
        <f t="shared" si="16"/>
        <v>0.9</v>
      </c>
      <c r="Z79" s="33"/>
      <c r="AA79" s="3"/>
      <c r="AB79" s="3"/>
      <c r="AC79" s="34"/>
      <c r="AD79" s="34"/>
      <c r="AE79" s="34"/>
      <c r="AF79" s="34"/>
      <c r="AG79" s="34"/>
      <c r="AH79" s="34"/>
      <c r="AI79" s="34"/>
      <c r="AJ79" s="34"/>
      <c r="AK79" s="34"/>
      <c r="AL79" s="3"/>
      <c r="AM79" s="3"/>
    </row>
    <row r="80" spans="1:39" ht="12.75" customHeight="1" x14ac:dyDescent="0.2">
      <c r="I80" s="25"/>
      <c r="J80" s="25"/>
      <c r="K80" s="37"/>
      <c r="L80" s="54"/>
      <c r="M80" s="54"/>
      <c r="N80" s="55"/>
      <c r="O80" s="54"/>
      <c r="P80" s="20"/>
      <c r="Q80" s="3"/>
      <c r="R80" s="5"/>
      <c r="Z80" s="33"/>
      <c r="AA80" s="3"/>
      <c r="AB80" s="3"/>
      <c r="AC80" s="34"/>
      <c r="AD80" s="34"/>
      <c r="AE80" s="34"/>
      <c r="AF80" s="34"/>
      <c r="AG80" s="34"/>
      <c r="AH80" s="34"/>
      <c r="AI80" s="34"/>
      <c r="AJ80" s="34"/>
      <c r="AK80" s="34"/>
      <c r="AL80" s="3"/>
      <c r="AM80" s="3"/>
    </row>
    <row r="81" spans="1:39" ht="12.75" customHeight="1" x14ac:dyDescent="0.2">
      <c r="I81" s="25"/>
      <c r="J81" s="25"/>
      <c r="K81" s="37"/>
      <c r="L81" s="54"/>
      <c r="M81" s="54"/>
      <c r="N81" s="55"/>
      <c r="O81" s="54"/>
      <c r="P81" s="20"/>
      <c r="Q81" s="3"/>
      <c r="R81" s="5"/>
      <c r="Z81" s="33"/>
      <c r="AA81" s="3"/>
      <c r="AB81" s="3"/>
      <c r="AC81" s="34"/>
      <c r="AD81" s="34"/>
      <c r="AE81" s="34"/>
      <c r="AF81" s="34"/>
      <c r="AG81" s="34"/>
      <c r="AH81" s="34"/>
      <c r="AI81" s="34"/>
      <c r="AJ81" s="34"/>
      <c r="AK81" s="34"/>
      <c r="AL81" s="3"/>
      <c r="AM81" s="3"/>
    </row>
    <row r="82" spans="1:39" ht="12.75" customHeight="1" x14ac:dyDescent="0.2">
      <c r="J82" s="4" t="s">
        <v>46</v>
      </c>
      <c r="K82" s="56">
        <f>SUM(K78:K81)</f>
        <v>20</v>
      </c>
      <c r="L82" s="54">
        <f>K78/B68</f>
        <v>0.43902439024390244</v>
      </c>
      <c r="M82" s="54">
        <f>K82/B68</f>
        <v>0.48780487804878048</v>
      </c>
      <c r="N82" s="54">
        <f>M82-L82</f>
        <v>4.8780487804878037E-2</v>
      </c>
      <c r="O82" s="54"/>
      <c r="P82" s="6"/>
      <c r="Q82" s="6"/>
      <c r="R82" s="5"/>
      <c r="Z82" s="33"/>
      <c r="AA82" s="3"/>
      <c r="AB82" s="34"/>
      <c r="AC82" s="34"/>
      <c r="AD82" s="34"/>
      <c r="AE82" s="34"/>
      <c r="AF82" s="34"/>
      <c r="AG82" s="34"/>
      <c r="AH82" s="34"/>
      <c r="AI82" s="34"/>
      <c r="AJ82" s="34"/>
      <c r="AK82" s="3"/>
      <c r="AL82" s="3"/>
      <c r="AM82" s="3"/>
    </row>
    <row r="83" spans="1:39" ht="12.75" customHeight="1" x14ac:dyDescent="0.2">
      <c r="A83" s="323" t="s">
        <v>34</v>
      </c>
      <c r="B83" s="320"/>
      <c r="C83" s="320"/>
      <c r="D83" s="320"/>
      <c r="I83" s="25"/>
      <c r="J83" s="4"/>
      <c r="K83" s="4"/>
      <c r="L83" s="5"/>
      <c r="M83" s="5"/>
      <c r="N83" s="5"/>
      <c r="O83" s="5"/>
      <c r="P83" s="6"/>
      <c r="Q83" s="6"/>
      <c r="R83" s="5"/>
      <c r="S83" s="25"/>
      <c r="T83" s="25"/>
      <c r="U83" s="25"/>
      <c r="V83" s="25"/>
      <c r="W83" s="25"/>
      <c r="X83" s="25"/>
      <c r="Y83" s="25"/>
      <c r="Z83" s="33"/>
      <c r="AA83" s="3"/>
      <c r="AB83" s="34"/>
      <c r="AC83" s="34"/>
      <c r="AD83" s="34"/>
      <c r="AE83" s="34"/>
      <c r="AF83" s="34"/>
      <c r="AG83" s="34"/>
      <c r="AH83" s="34"/>
      <c r="AI83" s="34"/>
      <c r="AJ83" s="34"/>
      <c r="AK83" s="3"/>
      <c r="AL83" s="3"/>
      <c r="AM83" s="3"/>
    </row>
    <row r="84" spans="1:39" ht="12.75" customHeight="1" x14ac:dyDescent="0.2">
      <c r="A84" s="33" t="s">
        <v>35</v>
      </c>
      <c r="B84" s="25">
        <v>2</v>
      </c>
      <c r="I84" s="25"/>
      <c r="J84" s="4"/>
      <c r="K84" s="4"/>
      <c r="L84" s="5"/>
      <c r="M84" s="5"/>
      <c r="N84" s="5"/>
      <c r="O84" s="5"/>
      <c r="P84" s="6"/>
      <c r="Q84" s="6"/>
      <c r="R84" s="5"/>
      <c r="S84" s="25"/>
      <c r="T84" s="25"/>
      <c r="U84" s="25"/>
      <c r="V84" s="25"/>
      <c r="W84" s="25"/>
      <c r="X84" s="25"/>
      <c r="Y84" s="25"/>
      <c r="Z84" s="33"/>
      <c r="AA84" s="3"/>
      <c r="AB84" s="34"/>
      <c r="AC84" s="34"/>
      <c r="AD84" s="34"/>
      <c r="AE84" s="34"/>
      <c r="AF84" s="34"/>
      <c r="AG84" s="34"/>
      <c r="AH84" s="34"/>
      <c r="AI84" s="34"/>
      <c r="AJ84" s="34"/>
      <c r="AK84" s="3"/>
      <c r="AL84" s="3"/>
      <c r="AM84" s="3"/>
    </row>
    <row r="85" spans="1:39" ht="12.75" customHeight="1" x14ac:dyDescent="0.2">
      <c r="A85" s="321" t="s">
        <v>36</v>
      </c>
      <c r="B85" s="320"/>
      <c r="C85" s="320"/>
      <c r="D85" s="320"/>
      <c r="E85" s="320"/>
      <c r="F85" s="320"/>
      <c r="G85" s="320"/>
      <c r="H85" s="41">
        <f>(B84/K82)*100%</f>
        <v>0.1</v>
      </c>
      <c r="I85" s="25"/>
      <c r="J85" s="4"/>
      <c r="K85" s="4"/>
      <c r="L85" s="5"/>
      <c r="M85" s="5"/>
      <c r="N85" s="5"/>
      <c r="O85" s="5"/>
      <c r="P85" s="6"/>
      <c r="Q85" s="6"/>
      <c r="R85" s="5"/>
      <c r="S85" s="25"/>
      <c r="T85" s="25"/>
      <c r="U85" s="25"/>
      <c r="V85" s="25"/>
      <c r="W85" s="25"/>
      <c r="X85" s="25"/>
      <c r="Y85" s="25"/>
      <c r="Z85" s="33"/>
      <c r="AA85" s="3"/>
      <c r="AB85" s="34"/>
      <c r="AC85" s="34"/>
      <c r="AD85" s="34"/>
      <c r="AE85" s="34"/>
      <c r="AF85" s="34"/>
      <c r="AG85" s="34"/>
      <c r="AH85" s="34"/>
      <c r="AI85" s="34"/>
      <c r="AJ85" s="34"/>
      <c r="AK85" s="3"/>
      <c r="AL85" s="3"/>
      <c r="AM85" s="3"/>
    </row>
    <row r="86" spans="1:39" ht="12.75" customHeight="1" x14ac:dyDescent="0.2">
      <c r="A86" s="25"/>
      <c r="B86" s="25"/>
      <c r="C86" s="25"/>
      <c r="D86" s="25"/>
      <c r="E86" s="25"/>
      <c r="F86" s="25"/>
      <c r="G86" s="25"/>
      <c r="H86" s="25"/>
      <c r="I86" s="25"/>
      <c r="J86" s="4"/>
      <c r="K86" s="4"/>
      <c r="L86" s="5"/>
      <c r="M86" s="5"/>
      <c r="N86" s="5"/>
      <c r="O86" s="5"/>
      <c r="P86" s="6"/>
      <c r="Q86" s="6"/>
      <c r="R86" s="5"/>
      <c r="S86" s="25"/>
      <c r="T86" s="25"/>
      <c r="U86" s="25"/>
      <c r="V86" s="25"/>
      <c r="W86" s="25"/>
      <c r="X86" s="25"/>
      <c r="Y86" s="25"/>
      <c r="Z86" s="33"/>
      <c r="AA86" s="3"/>
      <c r="AB86" s="34"/>
      <c r="AC86" s="34"/>
      <c r="AD86" s="34"/>
      <c r="AE86" s="34"/>
      <c r="AF86" s="34"/>
      <c r="AG86" s="34"/>
      <c r="AH86" s="34"/>
      <c r="AI86" s="34"/>
      <c r="AJ86" s="34"/>
      <c r="AK86" s="3"/>
      <c r="AL86" s="3"/>
      <c r="AM86" s="3"/>
    </row>
    <row r="87" spans="1:39" ht="12.75" customHeight="1" x14ac:dyDescent="0.3">
      <c r="A87" s="51" t="s">
        <v>54</v>
      </c>
      <c r="L87" s="5"/>
      <c r="M87" s="5"/>
      <c r="O87" s="5"/>
      <c r="P87" s="6"/>
      <c r="Q87" s="6"/>
      <c r="R87" s="5"/>
      <c r="Z87" s="25"/>
      <c r="AA87" s="11" t="s">
        <v>47</v>
      </c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</row>
    <row r="88" spans="1:39" ht="12.75" customHeight="1" x14ac:dyDescent="0.2">
      <c r="B88" s="1" t="s">
        <v>1</v>
      </c>
      <c r="C88" s="1"/>
      <c r="D88" s="1"/>
      <c r="E88" s="1"/>
      <c r="F88" s="1"/>
      <c r="G88" s="1"/>
      <c r="H88" s="1"/>
      <c r="L88" s="5"/>
      <c r="M88" s="5"/>
      <c r="O88" s="5"/>
      <c r="P88" s="6"/>
      <c r="Q88" s="6"/>
      <c r="R88" s="5"/>
      <c r="Z88" s="57" t="s">
        <v>12</v>
      </c>
      <c r="AA88" s="58">
        <v>9701</v>
      </c>
      <c r="AB88" s="59">
        <v>9702</v>
      </c>
      <c r="AC88" s="59">
        <v>9801</v>
      </c>
      <c r="AD88" s="59">
        <v>9802</v>
      </c>
      <c r="AE88" s="59">
        <v>9901</v>
      </c>
      <c r="AF88" s="59">
        <v>9902</v>
      </c>
      <c r="AG88" s="60" t="s">
        <v>13</v>
      </c>
      <c r="AH88" s="60" t="s">
        <v>14</v>
      </c>
      <c r="AI88" s="60" t="s">
        <v>15</v>
      </c>
      <c r="AJ88" s="60" t="s">
        <v>16</v>
      </c>
      <c r="AK88" s="3"/>
      <c r="AL88" s="3"/>
      <c r="AM88" s="3"/>
    </row>
    <row r="89" spans="1:39" ht="12.75" customHeight="1" x14ac:dyDescent="0.3">
      <c r="A89" s="12" t="s">
        <v>9</v>
      </c>
      <c r="B89" s="13">
        <v>1</v>
      </c>
      <c r="C89" s="13">
        <v>2</v>
      </c>
      <c r="D89" s="13">
        <v>3</v>
      </c>
      <c r="E89" s="13">
        <v>4</v>
      </c>
      <c r="F89" s="13">
        <v>5</v>
      </c>
      <c r="G89" s="13">
        <v>6</v>
      </c>
      <c r="H89" s="13">
        <v>7</v>
      </c>
      <c r="L89" s="5"/>
      <c r="M89" s="5"/>
      <c r="O89" s="5"/>
      <c r="P89" s="6"/>
      <c r="Q89" s="6"/>
      <c r="R89" s="5"/>
      <c r="Z89" s="62" t="s">
        <v>24</v>
      </c>
      <c r="AA89" s="63">
        <f>P20/P18</f>
        <v>0.80487804878048785</v>
      </c>
      <c r="AB89" s="63">
        <f>P47/P45</f>
        <v>0.69</v>
      </c>
      <c r="AC89" s="63">
        <f>P72/P70</f>
        <v>0.63414634146341464</v>
      </c>
      <c r="AD89" s="63">
        <f>P94/P92</f>
        <v>0.47826086956521741</v>
      </c>
      <c r="AE89" s="63">
        <f>P113/P111</f>
        <v>0.54385964912280704</v>
      </c>
      <c r="AF89" s="63">
        <f>P133/P131</f>
        <v>0.59047619047619049</v>
      </c>
      <c r="AG89" s="63">
        <f>P150/P148</f>
        <v>0.75510204081632648</v>
      </c>
      <c r="AH89" s="63">
        <f>P164/P162</f>
        <v>0</v>
      </c>
      <c r="AI89" s="63" t="e">
        <f>P176/P174</f>
        <v>#DIV/0!</v>
      </c>
      <c r="AJ89" s="63" t="e">
        <f>P188/P186</f>
        <v>#DIV/0!</v>
      </c>
      <c r="AK89" s="52"/>
      <c r="AL89" s="3"/>
      <c r="AM89" s="3"/>
    </row>
    <row r="90" spans="1:39" ht="25.5" customHeight="1" x14ac:dyDescent="0.2">
      <c r="A90" s="13">
        <v>9802</v>
      </c>
      <c r="B90" s="13">
        <v>115</v>
      </c>
      <c r="C90" s="13"/>
      <c r="D90" s="13"/>
      <c r="E90" s="13"/>
      <c r="F90" s="13"/>
      <c r="G90" s="13"/>
      <c r="H90" s="13"/>
      <c r="I90" s="1"/>
      <c r="J90" s="1"/>
      <c r="L90" s="7" t="s">
        <v>2</v>
      </c>
      <c r="M90" s="7" t="s">
        <v>3</v>
      </c>
      <c r="N90" s="8" t="s">
        <v>4</v>
      </c>
      <c r="O90" s="7" t="s">
        <v>5</v>
      </c>
      <c r="P90" s="9" t="s">
        <v>6</v>
      </c>
      <c r="Q90" s="9" t="s">
        <v>7</v>
      </c>
      <c r="R90" s="10" t="s">
        <v>8</v>
      </c>
      <c r="S90" s="322" t="s">
        <v>4</v>
      </c>
      <c r="T90" s="320"/>
      <c r="Z90" s="4" t="s">
        <v>56</v>
      </c>
      <c r="AA90" s="64">
        <f>SUM(AA89:AG89)/7</f>
        <v>0.64238902003206344</v>
      </c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ht="12.75" customHeight="1" x14ac:dyDescent="0.2">
      <c r="A91" s="13">
        <v>9901</v>
      </c>
      <c r="B91" s="13"/>
      <c r="C91" s="13">
        <v>64</v>
      </c>
      <c r="D91" s="13"/>
      <c r="E91" s="13"/>
      <c r="F91" s="13"/>
      <c r="G91" s="13"/>
      <c r="H91" s="13"/>
      <c r="I91" s="13">
        <v>8</v>
      </c>
      <c r="J91" s="13">
        <v>9</v>
      </c>
      <c r="K91" s="14" t="s">
        <v>10</v>
      </c>
      <c r="L91" s="47"/>
      <c r="M91" s="15"/>
      <c r="N91" s="16"/>
      <c r="O91" s="17"/>
      <c r="P91" s="6"/>
      <c r="Q91" s="6"/>
      <c r="R91" s="5"/>
      <c r="Z91" s="4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3"/>
      <c r="AM91" s="3"/>
    </row>
    <row r="92" spans="1:39" ht="12.75" customHeight="1" x14ac:dyDescent="0.2">
      <c r="A92" s="13">
        <v>9902</v>
      </c>
      <c r="B92" s="13"/>
      <c r="C92" s="13"/>
      <c r="D92" s="13">
        <v>50</v>
      </c>
      <c r="E92" s="13"/>
      <c r="F92" s="13"/>
      <c r="G92" s="13"/>
      <c r="H92" s="13"/>
      <c r="I92" s="13"/>
      <c r="J92" s="13"/>
      <c r="K92" s="19"/>
      <c r="L92" s="47"/>
      <c r="M92" s="15"/>
      <c r="N92" s="16"/>
      <c r="O92" s="17"/>
      <c r="P92" s="20">
        <f>B90</f>
        <v>115</v>
      </c>
      <c r="Q92" s="6"/>
      <c r="R92" s="5"/>
      <c r="S92" s="4">
        <v>9701</v>
      </c>
      <c r="T92" s="5">
        <f>N32</f>
        <v>0.26829268292682934</v>
      </c>
      <c r="Z92" s="25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ht="12.75" customHeight="1" x14ac:dyDescent="0.2">
      <c r="A93" s="30" t="s">
        <v>13</v>
      </c>
      <c r="B93" s="13"/>
      <c r="C93" s="13"/>
      <c r="D93" s="13"/>
      <c r="E93" s="13">
        <v>49</v>
      </c>
      <c r="F93" s="13"/>
      <c r="G93" s="13"/>
      <c r="H93" s="13"/>
      <c r="I93" s="13"/>
      <c r="J93" s="13"/>
      <c r="K93" s="19"/>
      <c r="L93" s="47"/>
      <c r="M93" s="15"/>
      <c r="N93" s="16"/>
      <c r="O93" s="17">
        <f>C91/B90</f>
        <v>0.55652173913043479</v>
      </c>
      <c r="P93" s="20">
        <v>65</v>
      </c>
      <c r="Q93" s="3">
        <f t="shared" ref="Q93:Q100" si="23">P93/P92</f>
        <v>0.56521739130434778</v>
      </c>
      <c r="R93" s="5">
        <f t="shared" ref="R93:R100" si="24">100%-Q93</f>
        <v>0.43478260869565222</v>
      </c>
      <c r="S93" s="4">
        <v>9702</v>
      </c>
      <c r="T93" s="5">
        <f>N57</f>
        <v>0.16000000000000003</v>
      </c>
      <c r="Z93" s="25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</row>
    <row r="94" spans="1:39" ht="12.75" customHeight="1" x14ac:dyDescent="0.2">
      <c r="A94" s="30" t="s">
        <v>14</v>
      </c>
      <c r="B94" s="13"/>
      <c r="C94" s="13"/>
      <c r="D94" s="13"/>
      <c r="E94" s="13"/>
      <c r="F94" s="13">
        <v>47</v>
      </c>
      <c r="G94" s="13"/>
      <c r="H94" s="13"/>
      <c r="I94" s="13"/>
      <c r="J94" s="13"/>
      <c r="K94" s="19"/>
      <c r="L94" s="47"/>
      <c r="M94" s="15"/>
      <c r="N94" s="16"/>
      <c r="O94" s="17">
        <f>D92/C91</f>
        <v>0.78125</v>
      </c>
      <c r="P94" s="20">
        <v>55</v>
      </c>
      <c r="Q94" s="3">
        <f t="shared" si="23"/>
        <v>0.84615384615384615</v>
      </c>
      <c r="R94" s="5">
        <f t="shared" si="24"/>
        <v>0.15384615384615385</v>
      </c>
      <c r="S94" s="4">
        <v>9801</v>
      </c>
      <c r="T94" s="5">
        <f>N82</f>
        <v>4.8780487804878037E-2</v>
      </c>
      <c r="Z94" s="25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1:39" ht="12.75" customHeight="1" x14ac:dyDescent="0.2">
      <c r="A95" s="30" t="s">
        <v>15</v>
      </c>
      <c r="B95" s="13"/>
      <c r="C95" s="13"/>
      <c r="D95" s="13"/>
      <c r="E95" s="13"/>
      <c r="F95" s="13"/>
      <c r="G95" s="13">
        <v>46</v>
      </c>
      <c r="H95" s="13"/>
      <c r="I95" s="13"/>
      <c r="J95" s="13"/>
      <c r="K95" s="19"/>
      <c r="L95" s="47"/>
      <c r="M95" s="15"/>
      <c r="N95" s="16"/>
      <c r="O95" s="17">
        <f>E93/D92</f>
        <v>0.98</v>
      </c>
      <c r="P95" s="20">
        <v>58</v>
      </c>
      <c r="Q95" s="3">
        <f t="shared" si="23"/>
        <v>1.0545454545454545</v>
      </c>
      <c r="R95" s="5">
        <f t="shared" si="24"/>
        <v>-5.4545454545454453E-2</v>
      </c>
      <c r="S95" s="4">
        <v>9802</v>
      </c>
      <c r="T95" s="5">
        <f>N103</f>
        <v>8.6956521739130432E-2</v>
      </c>
      <c r="Z95" s="33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"/>
      <c r="AM95" s="3"/>
    </row>
    <row r="96" spans="1:39" ht="12.75" customHeight="1" x14ac:dyDescent="0.2">
      <c r="A96" s="30" t="s">
        <v>16</v>
      </c>
      <c r="B96" s="13"/>
      <c r="C96" s="13"/>
      <c r="D96" s="13"/>
      <c r="E96" s="13"/>
      <c r="F96" s="13"/>
      <c r="G96" s="13"/>
      <c r="H96" s="13">
        <v>45</v>
      </c>
      <c r="I96" s="13"/>
      <c r="J96" s="13"/>
      <c r="K96" s="19"/>
      <c r="L96" s="47"/>
      <c r="M96" s="15"/>
      <c r="N96" s="16"/>
      <c r="O96" s="17">
        <f>F94/E93</f>
        <v>0.95918367346938771</v>
      </c>
      <c r="P96" s="20">
        <v>58</v>
      </c>
      <c r="Q96" s="3">
        <f t="shared" si="23"/>
        <v>1</v>
      </c>
      <c r="R96" s="5">
        <f t="shared" si="24"/>
        <v>0</v>
      </c>
      <c r="S96" s="4">
        <v>9901</v>
      </c>
      <c r="T96" s="5">
        <f>N121</f>
        <v>0</v>
      </c>
      <c r="Z96" s="33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"/>
      <c r="AM96" s="3"/>
    </row>
    <row r="97" spans="1:39" ht="12.75" customHeight="1" x14ac:dyDescent="0.2">
      <c r="A97" s="30" t="s">
        <v>17</v>
      </c>
      <c r="B97" s="13"/>
      <c r="C97" s="13"/>
      <c r="D97" s="13"/>
      <c r="E97" s="13"/>
      <c r="F97" s="13"/>
      <c r="G97" s="13"/>
      <c r="H97" s="13"/>
      <c r="I97" s="13"/>
      <c r="J97" s="13"/>
      <c r="K97" s="19"/>
      <c r="L97" s="47"/>
      <c r="M97" s="15"/>
      <c r="N97" s="16"/>
      <c r="O97" s="17">
        <f>G95/F94</f>
        <v>0.97872340425531912</v>
      </c>
      <c r="P97" s="20">
        <v>58</v>
      </c>
      <c r="Q97" s="3">
        <f t="shared" si="23"/>
        <v>1</v>
      </c>
      <c r="R97" s="5">
        <f t="shared" si="24"/>
        <v>0</v>
      </c>
      <c r="Z97" s="33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"/>
      <c r="AM97" s="3"/>
    </row>
    <row r="98" spans="1:39" ht="12.75" customHeight="1" x14ac:dyDescent="0.2">
      <c r="A98" s="30" t="s">
        <v>18</v>
      </c>
      <c r="B98" s="13"/>
      <c r="C98" s="13"/>
      <c r="D98" s="13"/>
      <c r="E98" s="13"/>
      <c r="F98" s="13"/>
      <c r="G98" s="13"/>
      <c r="H98" s="13"/>
      <c r="I98" s="13"/>
      <c r="J98" s="13"/>
      <c r="K98" s="19"/>
      <c r="L98" s="47"/>
      <c r="M98" s="15"/>
      <c r="N98" s="16"/>
      <c r="O98" s="17">
        <f>H96/G95</f>
        <v>0.97826086956521741</v>
      </c>
      <c r="P98" s="20">
        <v>57</v>
      </c>
      <c r="Q98" s="3">
        <f t="shared" si="23"/>
        <v>0.98275862068965514</v>
      </c>
      <c r="R98" s="5">
        <f t="shared" si="24"/>
        <v>1.7241379310344862E-2</v>
      </c>
      <c r="Z98" s="33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"/>
      <c r="AM98" s="3"/>
    </row>
    <row r="99" spans="1:39" ht="12.75" customHeight="1" x14ac:dyDescent="0.2">
      <c r="A99" s="30" t="s">
        <v>19</v>
      </c>
      <c r="B99" s="25"/>
      <c r="C99" s="25"/>
      <c r="D99" s="25"/>
      <c r="E99" s="25"/>
      <c r="F99" s="25"/>
      <c r="G99" s="25"/>
      <c r="H99" s="25"/>
      <c r="I99" s="13">
        <v>45</v>
      </c>
      <c r="J99" s="13"/>
      <c r="K99" s="19"/>
      <c r="L99" s="47"/>
      <c r="M99" s="15"/>
      <c r="N99" s="16"/>
      <c r="O99" s="17">
        <f>I99/H96</f>
        <v>1</v>
      </c>
      <c r="P99" s="20">
        <v>57</v>
      </c>
      <c r="Q99" s="3">
        <f t="shared" si="23"/>
        <v>1</v>
      </c>
      <c r="R99" s="5">
        <f t="shared" si="24"/>
        <v>0</v>
      </c>
      <c r="Z99" s="33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"/>
      <c r="AM99" s="3"/>
    </row>
    <row r="100" spans="1:39" ht="12.75" customHeight="1" x14ac:dyDescent="0.2">
      <c r="A100" s="30" t="s">
        <v>20</v>
      </c>
      <c r="B100" s="25"/>
      <c r="C100" s="25"/>
      <c r="D100" s="25"/>
      <c r="E100" s="25"/>
      <c r="F100" s="25"/>
      <c r="G100" s="25"/>
      <c r="H100" s="25"/>
      <c r="I100" s="13"/>
      <c r="J100" s="13">
        <v>45</v>
      </c>
      <c r="K100" s="19">
        <v>42</v>
      </c>
      <c r="L100" s="47"/>
      <c r="M100" s="15"/>
      <c r="N100" s="16"/>
      <c r="O100" s="17">
        <f>J100/I99</f>
        <v>1</v>
      </c>
      <c r="P100" s="20">
        <v>57</v>
      </c>
      <c r="Q100" s="3">
        <f t="shared" si="23"/>
        <v>1</v>
      </c>
      <c r="R100" s="5">
        <f t="shared" si="24"/>
        <v>0</v>
      </c>
      <c r="Z100" s="33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"/>
      <c r="AM100" s="3"/>
    </row>
    <row r="101" spans="1:39" ht="12.75" customHeight="1" x14ac:dyDescent="0.2">
      <c r="I101" s="25"/>
      <c r="J101" s="25">
        <v>9</v>
      </c>
      <c r="K101" s="37">
        <v>10</v>
      </c>
      <c r="L101" s="5"/>
      <c r="M101" s="5"/>
      <c r="N101" s="25"/>
      <c r="O101" s="5"/>
      <c r="P101" s="20">
        <v>12</v>
      </c>
      <c r="Q101" s="3"/>
      <c r="R101" s="5"/>
      <c r="Z101" s="33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"/>
      <c r="AM101" s="3"/>
    </row>
    <row r="102" spans="1:39" ht="12.75" customHeight="1" x14ac:dyDescent="0.2">
      <c r="I102" s="25"/>
      <c r="J102" s="25"/>
      <c r="K102" s="37"/>
      <c r="L102" s="5"/>
      <c r="M102" s="5"/>
      <c r="N102" s="25"/>
      <c r="O102" s="5"/>
      <c r="P102" s="20"/>
      <c r="Q102" s="3"/>
      <c r="R102" s="5"/>
      <c r="Z102" s="33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"/>
      <c r="AM102" s="3"/>
    </row>
    <row r="103" spans="1:39" ht="12.75" customHeight="1" x14ac:dyDescent="0.2">
      <c r="K103" s="37">
        <f>SUM(K100:K102)</f>
        <v>52</v>
      </c>
      <c r="L103" s="5">
        <f>K100/B90</f>
        <v>0.36521739130434783</v>
      </c>
      <c r="M103" s="5">
        <f>K103/B90</f>
        <v>0.45217391304347826</v>
      </c>
      <c r="N103" s="5">
        <f>M103-L103</f>
        <v>8.6956521739130432E-2</v>
      </c>
      <c r="O103" s="5"/>
      <c r="P103" s="6"/>
      <c r="Q103" s="6"/>
      <c r="R103" s="5"/>
      <c r="Z103" s="25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</row>
    <row r="104" spans="1:39" ht="12.75" customHeight="1" x14ac:dyDescent="0.2">
      <c r="A104" s="323" t="s">
        <v>34</v>
      </c>
      <c r="B104" s="320"/>
      <c r="C104" s="320"/>
      <c r="D104" s="320"/>
      <c r="K104" s="25"/>
      <c r="L104" s="5"/>
      <c r="M104" s="5"/>
      <c r="N104" s="5"/>
      <c r="O104" s="5"/>
      <c r="P104" s="6"/>
      <c r="Q104" s="6"/>
      <c r="R104" s="5"/>
      <c r="Z104" s="25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</row>
    <row r="105" spans="1:39" ht="12.75" customHeight="1" x14ac:dyDescent="0.2">
      <c r="A105" s="33" t="s">
        <v>35</v>
      </c>
      <c r="B105" s="25">
        <v>4</v>
      </c>
      <c r="K105" s="25"/>
      <c r="L105" s="5"/>
      <c r="M105" s="5"/>
      <c r="N105" s="5"/>
      <c r="O105" s="5"/>
      <c r="P105" s="6"/>
      <c r="Q105" s="6"/>
      <c r="R105" s="5"/>
      <c r="Z105" s="25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ht="12.75" customHeight="1" x14ac:dyDescent="0.2">
      <c r="A106" s="321" t="s">
        <v>36</v>
      </c>
      <c r="B106" s="320"/>
      <c r="C106" s="320"/>
      <c r="D106" s="320"/>
      <c r="E106" s="320"/>
      <c r="F106" s="320"/>
      <c r="G106" s="320"/>
      <c r="H106" s="41">
        <f>(B105/K103)*100%</f>
        <v>7.6923076923076927E-2</v>
      </c>
      <c r="K106" s="25"/>
      <c r="L106" s="5"/>
      <c r="M106" s="5"/>
      <c r="N106" s="5"/>
      <c r="O106" s="5"/>
      <c r="P106" s="6"/>
      <c r="Q106" s="6"/>
      <c r="R106" s="5"/>
      <c r="Z106" s="25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ht="12.75" customHeight="1" x14ac:dyDescent="0.2">
      <c r="A107" s="40"/>
      <c r="B107" s="40"/>
      <c r="C107" s="40"/>
      <c r="D107" s="40"/>
      <c r="E107" s="40"/>
      <c r="F107" s="40"/>
      <c r="G107" s="40"/>
      <c r="H107" s="41"/>
      <c r="K107" s="25"/>
      <c r="L107" s="5"/>
      <c r="M107" s="5"/>
      <c r="N107" s="5"/>
      <c r="O107" s="5"/>
      <c r="P107" s="6"/>
      <c r="Q107" s="6"/>
      <c r="R107" s="5"/>
      <c r="Z107" s="25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</row>
    <row r="108" spans="1:39" ht="12.75" customHeight="1" x14ac:dyDescent="0.3">
      <c r="A108" s="51" t="s">
        <v>57</v>
      </c>
      <c r="L108" s="5"/>
      <c r="M108" s="5"/>
      <c r="O108" s="5"/>
      <c r="P108" s="6"/>
      <c r="Q108" s="6"/>
      <c r="R108" s="5"/>
      <c r="Z108" s="25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</row>
    <row r="109" spans="1:39" ht="25.5" customHeight="1" x14ac:dyDescent="0.2">
      <c r="B109" s="1" t="s">
        <v>1</v>
      </c>
      <c r="C109" s="1"/>
      <c r="D109" s="1"/>
      <c r="E109" s="1"/>
      <c r="F109" s="1"/>
      <c r="G109" s="1"/>
      <c r="H109" s="1"/>
      <c r="I109" s="1"/>
      <c r="J109" s="1"/>
      <c r="L109" s="7" t="s">
        <v>2</v>
      </c>
      <c r="M109" s="7" t="s">
        <v>3</v>
      </c>
      <c r="N109" s="8" t="s">
        <v>4</v>
      </c>
      <c r="O109" s="7" t="s">
        <v>5</v>
      </c>
      <c r="P109" s="9" t="s">
        <v>6</v>
      </c>
      <c r="Q109" s="9" t="s">
        <v>7</v>
      </c>
      <c r="R109" s="10" t="s">
        <v>8</v>
      </c>
      <c r="Z109" s="25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ht="12.75" customHeight="1" x14ac:dyDescent="0.3">
      <c r="A110" s="12" t="s">
        <v>9</v>
      </c>
      <c r="B110" s="13">
        <v>1</v>
      </c>
      <c r="C110" s="13">
        <v>2</v>
      </c>
      <c r="D110" s="13">
        <v>3</v>
      </c>
      <c r="E110" s="13">
        <v>4</v>
      </c>
      <c r="F110" s="13">
        <v>5</v>
      </c>
      <c r="G110" s="13">
        <v>6</v>
      </c>
      <c r="H110" s="13">
        <v>7</v>
      </c>
      <c r="I110" s="13">
        <v>8</v>
      </c>
      <c r="J110" s="13">
        <v>9</v>
      </c>
      <c r="K110" s="14" t="s">
        <v>10</v>
      </c>
      <c r="L110" s="47"/>
      <c r="M110" s="15"/>
      <c r="N110" s="16"/>
      <c r="O110" s="17"/>
      <c r="P110" s="6"/>
      <c r="Q110" s="6"/>
      <c r="R110" s="5"/>
      <c r="Z110" s="51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3"/>
      <c r="AM110" s="3"/>
    </row>
    <row r="111" spans="1:39" ht="12.75" customHeight="1" x14ac:dyDescent="0.2">
      <c r="A111" s="13">
        <v>9901</v>
      </c>
      <c r="B111" s="13">
        <v>57</v>
      </c>
      <c r="C111" s="13"/>
      <c r="D111" s="13"/>
      <c r="E111" s="13"/>
      <c r="F111" s="13"/>
      <c r="G111" s="13"/>
      <c r="H111" s="13"/>
      <c r="I111" s="13"/>
      <c r="J111" s="13"/>
      <c r="K111" s="19"/>
      <c r="L111" s="47"/>
      <c r="M111" s="15"/>
      <c r="N111" s="16"/>
      <c r="O111" s="17"/>
      <c r="P111" s="20">
        <f>B111</f>
        <v>57</v>
      </c>
      <c r="Q111" s="6"/>
      <c r="R111" s="5"/>
      <c r="Z111" s="25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ht="12.75" customHeight="1" x14ac:dyDescent="0.2">
      <c r="A112" s="13">
        <v>9902</v>
      </c>
      <c r="B112" s="13"/>
      <c r="C112" s="13">
        <v>35</v>
      </c>
      <c r="D112" s="13"/>
      <c r="E112" s="13"/>
      <c r="F112" s="13"/>
      <c r="G112" s="13"/>
      <c r="H112" s="13"/>
      <c r="I112" s="13"/>
      <c r="J112" s="13"/>
      <c r="K112" s="19"/>
      <c r="L112" s="47"/>
      <c r="M112" s="15"/>
      <c r="N112" s="16"/>
      <c r="O112" s="17">
        <f>C112/B111</f>
        <v>0.61403508771929827</v>
      </c>
      <c r="P112" s="20">
        <v>35</v>
      </c>
      <c r="Q112" s="3">
        <f t="shared" ref="Q112:Q118" si="25">P112/P111</f>
        <v>0.61403508771929827</v>
      </c>
      <c r="R112" s="5">
        <f t="shared" ref="R112:R118" si="26">100%-Q112</f>
        <v>0.38596491228070173</v>
      </c>
      <c r="Z112" s="4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3"/>
      <c r="AM112" s="3"/>
    </row>
    <row r="113" spans="1:39" ht="12.75" customHeight="1" x14ac:dyDescent="0.2">
      <c r="A113" s="30" t="s">
        <v>13</v>
      </c>
      <c r="B113" s="13"/>
      <c r="C113" s="13"/>
      <c r="D113" s="13">
        <v>26</v>
      </c>
      <c r="E113" s="13"/>
      <c r="F113" s="13"/>
      <c r="G113" s="13"/>
      <c r="H113" s="13"/>
      <c r="I113" s="13"/>
      <c r="J113" s="13"/>
      <c r="K113" s="19"/>
      <c r="L113" s="47"/>
      <c r="M113" s="15"/>
      <c r="N113" s="16"/>
      <c r="O113" s="17">
        <f>D113/C112</f>
        <v>0.74285714285714288</v>
      </c>
      <c r="P113" s="20">
        <v>31</v>
      </c>
      <c r="Q113" s="3">
        <f t="shared" si="25"/>
        <v>0.88571428571428568</v>
      </c>
      <c r="R113" s="5">
        <f t="shared" si="26"/>
        <v>0.11428571428571432</v>
      </c>
      <c r="Z113" s="25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ht="12.75" customHeight="1" x14ac:dyDescent="0.2">
      <c r="A114" s="30" t="s">
        <v>14</v>
      </c>
      <c r="B114" s="13"/>
      <c r="C114" s="13"/>
      <c r="D114" s="13"/>
      <c r="E114" s="13">
        <v>26</v>
      </c>
      <c r="F114" s="13"/>
      <c r="G114" s="13"/>
      <c r="H114" s="13"/>
      <c r="I114" s="13"/>
      <c r="J114" s="13"/>
      <c r="K114" s="19"/>
      <c r="L114" s="47"/>
      <c r="M114" s="15"/>
      <c r="N114" s="16"/>
      <c r="O114" s="17">
        <f>E114/D113</f>
        <v>1</v>
      </c>
      <c r="P114" s="20">
        <v>28</v>
      </c>
      <c r="Q114" s="3">
        <f t="shared" si="25"/>
        <v>0.90322580645161288</v>
      </c>
      <c r="R114" s="5">
        <f t="shared" si="26"/>
        <v>9.6774193548387122E-2</v>
      </c>
      <c r="Z114" s="25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ht="12.75" customHeight="1" x14ac:dyDescent="0.2">
      <c r="A115" s="30" t="s">
        <v>15</v>
      </c>
      <c r="B115" s="13"/>
      <c r="C115" s="13"/>
      <c r="D115" s="13"/>
      <c r="E115" s="13"/>
      <c r="F115" s="13">
        <v>25</v>
      </c>
      <c r="G115" s="13"/>
      <c r="H115" s="13"/>
      <c r="I115" s="13"/>
      <c r="J115" s="13"/>
      <c r="K115" s="19"/>
      <c r="L115" s="47"/>
      <c r="M115" s="15"/>
      <c r="N115" s="16"/>
      <c r="O115" s="17">
        <f>F115/E114</f>
        <v>0.96153846153846156</v>
      </c>
      <c r="P115" s="20">
        <v>28</v>
      </c>
      <c r="Q115" s="3">
        <f t="shared" si="25"/>
        <v>1</v>
      </c>
      <c r="R115" s="5">
        <f t="shared" si="26"/>
        <v>0</v>
      </c>
      <c r="Z115" s="33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"/>
      <c r="AM115" s="3"/>
    </row>
    <row r="116" spans="1:39" ht="12.75" customHeight="1" x14ac:dyDescent="0.2">
      <c r="A116" s="30" t="s">
        <v>16</v>
      </c>
      <c r="B116" s="13"/>
      <c r="C116" s="13"/>
      <c r="D116" s="13"/>
      <c r="E116" s="13"/>
      <c r="F116" s="13"/>
      <c r="G116" s="13">
        <v>25</v>
      </c>
      <c r="H116" s="13"/>
      <c r="I116" s="13"/>
      <c r="J116" s="13"/>
      <c r="K116" s="19"/>
      <c r="L116" s="47"/>
      <c r="M116" s="15"/>
      <c r="N116" s="16"/>
      <c r="O116" s="17">
        <f>G116/F115</f>
        <v>1</v>
      </c>
      <c r="P116" s="20">
        <v>28</v>
      </c>
      <c r="Q116" s="3">
        <f t="shared" si="25"/>
        <v>1</v>
      </c>
      <c r="R116" s="5">
        <f t="shared" si="26"/>
        <v>0</v>
      </c>
      <c r="Z116" s="33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"/>
      <c r="AM116" s="3"/>
    </row>
    <row r="117" spans="1:39" ht="12.75" customHeight="1" x14ac:dyDescent="0.2">
      <c r="A117" s="30" t="s">
        <v>17</v>
      </c>
      <c r="B117" s="13"/>
      <c r="C117" s="13"/>
      <c r="D117" s="13"/>
      <c r="E117" s="13"/>
      <c r="F117" s="13"/>
      <c r="G117" s="13"/>
      <c r="H117" s="13">
        <v>24</v>
      </c>
      <c r="I117" s="13"/>
      <c r="J117" s="13"/>
      <c r="K117" s="19"/>
      <c r="L117" s="47"/>
      <c r="M117" s="15"/>
      <c r="N117" s="16"/>
      <c r="O117" s="17">
        <f>H117/G116</f>
        <v>0.96</v>
      </c>
      <c r="P117" s="20">
        <v>27</v>
      </c>
      <c r="Q117" s="3">
        <f t="shared" si="25"/>
        <v>0.9642857142857143</v>
      </c>
      <c r="R117" s="5">
        <f t="shared" si="26"/>
        <v>3.5714285714285698E-2</v>
      </c>
      <c r="Z117" s="33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"/>
      <c r="AM117" s="3"/>
    </row>
    <row r="118" spans="1:39" ht="12.75" customHeight="1" x14ac:dyDescent="0.2">
      <c r="A118" s="30" t="s">
        <v>18</v>
      </c>
      <c r="B118" s="13"/>
      <c r="C118" s="13"/>
      <c r="D118" s="13"/>
      <c r="E118" s="13"/>
      <c r="F118" s="13"/>
      <c r="G118" s="13"/>
      <c r="H118" s="13"/>
      <c r="I118" s="13">
        <v>22</v>
      </c>
      <c r="J118" s="13"/>
      <c r="K118" s="19"/>
      <c r="L118" s="47"/>
      <c r="M118" s="15"/>
      <c r="N118" s="16"/>
      <c r="O118" s="17">
        <f>I118/H117</f>
        <v>0.91666666666666663</v>
      </c>
      <c r="P118" s="20">
        <v>26</v>
      </c>
      <c r="Q118" s="3">
        <f t="shared" si="25"/>
        <v>0.96296296296296291</v>
      </c>
      <c r="R118" s="5">
        <f t="shared" si="26"/>
        <v>3.703703703703709E-2</v>
      </c>
      <c r="Z118" s="33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"/>
      <c r="AM118" s="3"/>
    </row>
    <row r="119" spans="1:39" ht="12.75" customHeight="1" x14ac:dyDescent="0.2">
      <c r="A119" s="30" t="s">
        <v>19</v>
      </c>
      <c r="B119" s="25"/>
      <c r="C119" s="25"/>
      <c r="D119" s="25"/>
      <c r="E119" s="25"/>
      <c r="F119" s="25"/>
      <c r="G119" s="25"/>
      <c r="H119" s="25"/>
      <c r="I119" s="25"/>
      <c r="J119" s="25">
        <v>22</v>
      </c>
      <c r="K119" s="37">
        <v>21</v>
      </c>
      <c r="L119" s="5"/>
      <c r="M119" s="5"/>
      <c r="N119" s="25"/>
      <c r="O119" s="5">
        <f>J119/I118</f>
        <v>1</v>
      </c>
      <c r="P119" s="20">
        <v>28</v>
      </c>
      <c r="Q119" s="3"/>
      <c r="R119" s="5"/>
      <c r="Z119" s="33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"/>
      <c r="AM119" s="3"/>
    </row>
    <row r="120" spans="1:39" ht="12.75" customHeight="1" x14ac:dyDescent="0.2">
      <c r="A120" s="30" t="s">
        <v>20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37"/>
      <c r="L120" s="5"/>
      <c r="M120" s="5"/>
      <c r="N120" s="25"/>
      <c r="O120" s="5"/>
      <c r="P120" s="20"/>
      <c r="Q120" s="3"/>
      <c r="R120" s="5"/>
      <c r="Z120" s="33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"/>
      <c r="AM120" s="3"/>
    </row>
    <row r="121" spans="1:39" ht="12.75" customHeight="1" x14ac:dyDescent="0.2">
      <c r="I121" s="25"/>
      <c r="J121" s="25"/>
      <c r="K121" s="37">
        <f>SUM(K118:K120)</f>
        <v>21</v>
      </c>
      <c r="L121" s="5">
        <f>K119/B111</f>
        <v>0.36842105263157893</v>
      </c>
      <c r="M121" s="5">
        <f>K121/B111</f>
        <v>0.36842105263157893</v>
      </c>
      <c r="N121" s="5">
        <f>M121-L121</f>
        <v>0</v>
      </c>
      <c r="O121" s="5"/>
      <c r="P121" s="148"/>
      <c r="Q121" s="3"/>
      <c r="R121" s="5"/>
      <c r="Z121" s="33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"/>
      <c r="AM121" s="3"/>
    </row>
    <row r="122" spans="1:39" ht="12.75" customHeight="1" x14ac:dyDescent="0.2">
      <c r="I122" s="25"/>
      <c r="J122" s="25"/>
      <c r="K122" s="25"/>
      <c r="L122" s="5"/>
      <c r="M122" s="5"/>
      <c r="N122" s="25"/>
      <c r="O122" s="5"/>
      <c r="P122" s="148"/>
      <c r="Q122" s="3"/>
      <c r="R122" s="5"/>
      <c r="Z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"/>
      <c r="AM122" s="3"/>
    </row>
    <row r="123" spans="1:39" ht="12.75" customHeight="1" x14ac:dyDescent="0.2">
      <c r="I123" s="25"/>
      <c r="J123" s="25"/>
      <c r="K123" s="25"/>
      <c r="L123" s="5"/>
      <c r="M123" s="5"/>
      <c r="N123" s="25"/>
      <c r="O123" s="5"/>
      <c r="P123" s="148"/>
      <c r="Q123" s="3"/>
      <c r="R123" s="5"/>
      <c r="Z123" s="33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"/>
      <c r="AM123" s="3"/>
    </row>
    <row r="124" spans="1:39" ht="12.75" customHeight="1" x14ac:dyDescent="0.2">
      <c r="A124" s="323" t="s">
        <v>34</v>
      </c>
      <c r="B124" s="320"/>
      <c r="C124" s="320"/>
      <c r="D124" s="320"/>
      <c r="I124" s="25"/>
      <c r="J124" s="25"/>
      <c r="K124" s="25"/>
      <c r="L124" s="5"/>
      <c r="M124" s="5"/>
      <c r="N124" s="25"/>
      <c r="O124" s="5"/>
      <c r="P124" s="148"/>
      <c r="Q124" s="3"/>
      <c r="R124" s="5"/>
      <c r="Z124" s="33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"/>
      <c r="AM124" s="3"/>
    </row>
    <row r="125" spans="1:39" ht="12.75" customHeight="1" x14ac:dyDescent="0.2">
      <c r="A125" s="33" t="s">
        <v>35</v>
      </c>
      <c r="B125" s="25">
        <v>1</v>
      </c>
      <c r="I125" s="25"/>
      <c r="J125" s="25"/>
      <c r="K125" s="25"/>
      <c r="L125" s="5"/>
      <c r="M125" s="5"/>
      <c r="N125" s="25"/>
      <c r="O125" s="5"/>
      <c r="P125" s="148"/>
      <c r="Q125" s="3"/>
      <c r="R125" s="5"/>
      <c r="Z125" s="33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"/>
      <c r="AM125" s="3"/>
    </row>
    <row r="126" spans="1:39" ht="12.75" customHeight="1" x14ac:dyDescent="0.2">
      <c r="A126" s="321" t="s">
        <v>36</v>
      </c>
      <c r="B126" s="320"/>
      <c r="C126" s="320"/>
      <c r="D126" s="320"/>
      <c r="E126" s="320"/>
      <c r="F126" s="320"/>
      <c r="G126" s="320"/>
      <c r="H126" s="41">
        <f>(B125/K121)*100%</f>
        <v>4.7619047619047616E-2</v>
      </c>
      <c r="L126" s="5"/>
      <c r="M126" s="5"/>
      <c r="O126" s="5"/>
      <c r="P126" s="6"/>
      <c r="Q126" s="6"/>
      <c r="R126" s="5"/>
      <c r="Z126" s="33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"/>
      <c r="AM126" s="3"/>
    </row>
    <row r="127" spans="1:39" ht="12.75" customHeight="1" x14ac:dyDescent="0.2">
      <c r="L127" s="5"/>
      <c r="M127" s="5"/>
      <c r="O127" s="5"/>
      <c r="P127" s="6"/>
      <c r="Q127" s="6"/>
      <c r="R127" s="5"/>
      <c r="Z127" s="33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"/>
      <c r="AM127" s="3"/>
    </row>
    <row r="128" spans="1:39" ht="12.75" customHeight="1" x14ac:dyDescent="0.3">
      <c r="A128" s="51" t="s">
        <v>58</v>
      </c>
      <c r="L128" s="5"/>
      <c r="M128" s="5"/>
      <c r="O128" s="5"/>
      <c r="P128" s="6"/>
      <c r="Q128" s="6"/>
      <c r="R128" s="5"/>
      <c r="Z128" s="25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ht="25.5" customHeight="1" x14ac:dyDescent="0.2">
      <c r="B129" s="1" t="s">
        <v>1</v>
      </c>
      <c r="C129" s="1"/>
      <c r="D129" s="1"/>
      <c r="E129" s="1"/>
      <c r="F129" s="1"/>
      <c r="G129" s="1"/>
      <c r="H129" s="1"/>
      <c r="I129" s="1"/>
      <c r="J129" s="1"/>
      <c r="L129" s="7" t="s">
        <v>2</v>
      </c>
      <c r="M129" s="7" t="s">
        <v>3</v>
      </c>
      <c r="N129" s="8" t="s">
        <v>4</v>
      </c>
      <c r="O129" s="7" t="s">
        <v>5</v>
      </c>
      <c r="P129" s="9" t="s">
        <v>6</v>
      </c>
      <c r="Q129" s="9" t="s">
        <v>7</v>
      </c>
      <c r="R129" s="10" t="s">
        <v>8</v>
      </c>
      <c r="Z129" s="25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</row>
    <row r="130" spans="1:39" ht="12.75" customHeight="1" x14ac:dyDescent="0.3">
      <c r="A130" s="12" t="s">
        <v>9</v>
      </c>
      <c r="B130" s="13">
        <v>1</v>
      </c>
      <c r="C130" s="13">
        <v>2</v>
      </c>
      <c r="D130" s="13">
        <v>3</v>
      </c>
      <c r="E130" s="13">
        <v>4</v>
      </c>
      <c r="F130" s="13">
        <v>5</v>
      </c>
      <c r="G130" s="13">
        <v>6</v>
      </c>
      <c r="H130" s="13">
        <v>7</v>
      </c>
      <c r="I130" s="13">
        <v>8</v>
      </c>
      <c r="J130" s="13">
        <v>9</v>
      </c>
      <c r="K130" s="14" t="s">
        <v>10</v>
      </c>
      <c r="L130" s="47"/>
      <c r="M130" s="15"/>
      <c r="N130" s="16"/>
      <c r="O130" s="17"/>
      <c r="P130" s="6"/>
      <c r="Q130" s="6"/>
      <c r="R130" s="5"/>
      <c r="Z130" s="51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3"/>
      <c r="AM130" s="3"/>
    </row>
    <row r="131" spans="1:39" ht="12.75" customHeight="1" x14ac:dyDescent="0.2">
      <c r="A131" s="13">
        <v>9902</v>
      </c>
      <c r="B131" s="13">
        <v>105</v>
      </c>
      <c r="C131" s="13"/>
      <c r="D131" s="13"/>
      <c r="E131" s="13"/>
      <c r="F131" s="13"/>
      <c r="G131" s="13"/>
      <c r="H131" s="13"/>
      <c r="I131" s="13"/>
      <c r="J131" s="13"/>
      <c r="K131" s="19"/>
      <c r="L131" s="47"/>
      <c r="M131" s="15"/>
      <c r="N131" s="16"/>
      <c r="O131" s="17"/>
      <c r="P131" s="20">
        <f>B131</f>
        <v>105</v>
      </c>
      <c r="Q131" s="6"/>
      <c r="R131" s="5"/>
      <c r="Z131" s="25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ht="12.75" customHeight="1" x14ac:dyDescent="0.2">
      <c r="A132" s="30" t="s">
        <v>13</v>
      </c>
      <c r="B132" s="13"/>
      <c r="C132" s="13">
        <v>69</v>
      </c>
      <c r="D132" s="13"/>
      <c r="E132" s="13"/>
      <c r="F132" s="13"/>
      <c r="G132" s="13"/>
      <c r="H132" s="13"/>
      <c r="I132" s="13"/>
      <c r="J132" s="13"/>
      <c r="K132" s="19"/>
      <c r="L132" s="47"/>
      <c r="M132" s="15"/>
      <c r="N132" s="16"/>
      <c r="O132" s="17">
        <f>C132/B131</f>
        <v>0.65714285714285714</v>
      </c>
      <c r="P132" s="20">
        <v>73</v>
      </c>
      <c r="Q132" s="3">
        <f t="shared" ref="Q132:Q137" si="27">P132/P131</f>
        <v>0.69523809523809521</v>
      </c>
      <c r="R132" s="5">
        <f t="shared" ref="R132:R137" si="28">100%-Q132</f>
        <v>0.30476190476190479</v>
      </c>
      <c r="Z132" s="4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3"/>
      <c r="AM132" s="3"/>
    </row>
    <row r="133" spans="1:39" ht="12.75" customHeight="1" x14ac:dyDescent="0.2">
      <c r="A133" s="30" t="s">
        <v>14</v>
      </c>
      <c r="B133" s="13"/>
      <c r="C133" s="13"/>
      <c r="D133" s="13">
        <v>46</v>
      </c>
      <c r="E133" s="13"/>
      <c r="F133" s="13"/>
      <c r="G133" s="13"/>
      <c r="H133" s="13"/>
      <c r="I133" s="13"/>
      <c r="J133" s="13"/>
      <c r="K133" s="19"/>
      <c r="L133" s="47"/>
      <c r="M133" s="15"/>
      <c r="N133" s="16"/>
      <c r="O133" s="17">
        <f>D133/C132</f>
        <v>0.66666666666666663</v>
      </c>
      <c r="P133" s="20">
        <v>62</v>
      </c>
      <c r="Q133" s="3">
        <f t="shared" si="27"/>
        <v>0.84931506849315064</v>
      </c>
      <c r="R133" s="5">
        <f t="shared" si="28"/>
        <v>0.15068493150684936</v>
      </c>
      <c r="Z133" s="25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4" spans="1:39" ht="12.75" customHeight="1" x14ac:dyDescent="0.2">
      <c r="A134" s="30" t="s">
        <v>15</v>
      </c>
      <c r="B134" s="13"/>
      <c r="C134" s="13"/>
      <c r="D134" s="13"/>
      <c r="E134" s="13">
        <v>42</v>
      </c>
      <c r="F134" s="13"/>
      <c r="G134" s="13"/>
      <c r="H134" s="13"/>
      <c r="I134" s="13"/>
      <c r="J134" s="13"/>
      <c r="K134" s="19"/>
      <c r="L134" s="47"/>
      <c r="M134" s="15"/>
      <c r="N134" s="16"/>
      <c r="O134" s="17">
        <f>E134/D133</f>
        <v>0.91304347826086951</v>
      </c>
      <c r="P134" s="20">
        <v>60</v>
      </c>
      <c r="Q134" s="3">
        <f t="shared" si="27"/>
        <v>0.967741935483871</v>
      </c>
      <c r="R134" s="5">
        <f t="shared" si="28"/>
        <v>3.2258064516129004E-2</v>
      </c>
      <c r="Z134" s="33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"/>
      <c r="AM134" s="3"/>
    </row>
    <row r="135" spans="1:39" ht="12.75" customHeight="1" x14ac:dyDescent="0.2">
      <c r="A135" s="30" t="s">
        <v>16</v>
      </c>
      <c r="B135" s="13"/>
      <c r="C135" s="13"/>
      <c r="D135" s="13"/>
      <c r="E135" s="13"/>
      <c r="F135" s="13">
        <v>42</v>
      </c>
      <c r="G135" s="13"/>
      <c r="H135" s="13"/>
      <c r="I135" s="13"/>
      <c r="J135" s="13"/>
      <c r="K135" s="19"/>
      <c r="L135" s="47"/>
      <c r="M135" s="15"/>
      <c r="N135" s="16"/>
      <c r="O135" s="17">
        <f>F135/E134</f>
        <v>1</v>
      </c>
      <c r="P135" s="20">
        <v>56</v>
      </c>
      <c r="Q135" s="3">
        <f t="shared" si="27"/>
        <v>0.93333333333333335</v>
      </c>
      <c r="R135" s="5">
        <f t="shared" si="28"/>
        <v>6.6666666666666652E-2</v>
      </c>
      <c r="Z135" s="33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"/>
      <c r="AM135" s="3"/>
    </row>
    <row r="136" spans="1:39" ht="12.75" customHeight="1" x14ac:dyDescent="0.2">
      <c r="A136" s="30" t="s">
        <v>17</v>
      </c>
      <c r="B136" s="13"/>
      <c r="C136" s="13"/>
      <c r="D136" s="13"/>
      <c r="E136" s="13"/>
      <c r="F136" s="13"/>
      <c r="G136" s="13">
        <v>41</v>
      </c>
      <c r="H136" s="13"/>
      <c r="I136" s="13"/>
      <c r="J136" s="13"/>
      <c r="K136" s="19"/>
      <c r="L136" s="47"/>
      <c r="M136" s="15"/>
      <c r="N136" s="16"/>
      <c r="O136" s="17">
        <f>G136/F135</f>
        <v>0.97619047619047616</v>
      </c>
      <c r="P136" s="20">
        <v>54</v>
      </c>
      <c r="Q136" s="3">
        <f t="shared" si="27"/>
        <v>0.9642857142857143</v>
      </c>
      <c r="R136" s="5">
        <f t="shared" si="28"/>
        <v>3.5714285714285698E-2</v>
      </c>
      <c r="Z136" s="33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"/>
      <c r="AM136" s="3"/>
    </row>
    <row r="137" spans="1:39" ht="12.75" customHeight="1" x14ac:dyDescent="0.2">
      <c r="A137" s="30" t="s">
        <v>18</v>
      </c>
      <c r="B137" s="13"/>
      <c r="C137" s="13"/>
      <c r="D137" s="13"/>
      <c r="E137" s="13"/>
      <c r="F137" s="13"/>
      <c r="G137" s="13"/>
      <c r="H137" s="13">
        <v>41</v>
      </c>
      <c r="I137" s="13"/>
      <c r="J137" s="13"/>
      <c r="K137" s="19"/>
      <c r="L137" s="47"/>
      <c r="M137" s="15"/>
      <c r="N137" s="16"/>
      <c r="O137" s="17">
        <f>H137/G136</f>
        <v>1</v>
      </c>
      <c r="P137" s="20">
        <v>53</v>
      </c>
      <c r="Q137" s="3">
        <f t="shared" si="27"/>
        <v>0.98148148148148151</v>
      </c>
      <c r="R137" s="5">
        <f t="shared" si="28"/>
        <v>1.851851851851849E-2</v>
      </c>
      <c r="Z137" s="33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"/>
      <c r="AM137" s="3"/>
    </row>
    <row r="138" spans="1:39" ht="12.75" customHeight="1" x14ac:dyDescent="0.2">
      <c r="A138" s="30" t="s">
        <v>19</v>
      </c>
      <c r="B138" s="25"/>
      <c r="C138" s="25"/>
      <c r="D138" s="25"/>
      <c r="E138" s="25"/>
      <c r="F138" s="25"/>
      <c r="G138" s="25"/>
      <c r="H138" s="25"/>
      <c r="I138" s="25">
        <v>40</v>
      </c>
      <c r="J138" s="25"/>
      <c r="K138" s="37">
        <v>44</v>
      </c>
      <c r="L138" s="5"/>
      <c r="M138" s="5"/>
      <c r="N138" s="25"/>
      <c r="O138" s="5">
        <f>I138/H137</f>
        <v>0.97560975609756095</v>
      </c>
      <c r="P138" s="20">
        <v>53</v>
      </c>
      <c r="Q138" s="3"/>
      <c r="R138" s="5"/>
      <c r="Z138" s="33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"/>
      <c r="AM138" s="3"/>
    </row>
    <row r="139" spans="1:39" ht="12.75" customHeight="1" x14ac:dyDescent="0.2">
      <c r="A139" s="30" t="s">
        <v>20</v>
      </c>
      <c r="B139" s="25"/>
      <c r="C139" s="25"/>
      <c r="D139" s="25"/>
      <c r="E139" s="25"/>
      <c r="F139" s="25"/>
      <c r="G139" s="25"/>
      <c r="H139" s="25"/>
      <c r="I139" s="25"/>
      <c r="J139" s="25"/>
      <c r="K139" s="37"/>
      <c r="L139" s="5"/>
      <c r="M139" s="5"/>
      <c r="N139" s="25"/>
      <c r="O139" s="5"/>
      <c r="P139" s="20"/>
      <c r="Q139" s="3"/>
      <c r="R139" s="5"/>
      <c r="Z139" s="33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"/>
      <c r="AM139" s="3"/>
    </row>
    <row r="140" spans="1:39" ht="12.75" customHeight="1" x14ac:dyDescent="0.2">
      <c r="A140" s="33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5"/>
      <c r="M140" s="5"/>
      <c r="N140" s="25"/>
      <c r="O140" s="5"/>
      <c r="P140" s="148"/>
      <c r="Q140" s="3"/>
      <c r="R140" s="5"/>
      <c r="Z140" s="33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"/>
      <c r="AM140" s="3"/>
    </row>
    <row r="141" spans="1:39" ht="12.75" customHeight="1" x14ac:dyDescent="0.2">
      <c r="A141" s="323" t="s">
        <v>34</v>
      </c>
      <c r="B141" s="320"/>
      <c r="C141" s="320"/>
      <c r="D141" s="320"/>
      <c r="L141" s="5"/>
      <c r="M141" s="5"/>
      <c r="O141" s="5"/>
      <c r="P141" s="6"/>
      <c r="Q141" s="6"/>
      <c r="R141" s="5"/>
      <c r="Z141" s="33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"/>
      <c r="AM141" s="3"/>
    </row>
    <row r="142" spans="1:39" ht="12.75" customHeight="1" x14ac:dyDescent="0.2">
      <c r="A142" s="33" t="s">
        <v>35</v>
      </c>
      <c r="B142" s="25">
        <v>0</v>
      </c>
      <c r="L142" s="5"/>
      <c r="M142" s="5"/>
      <c r="O142" s="5"/>
      <c r="P142" s="6"/>
      <c r="Q142" s="6"/>
      <c r="R142" s="5"/>
      <c r="S142" s="25"/>
      <c r="T142" s="25"/>
      <c r="U142" s="25"/>
      <c r="V142" s="25"/>
      <c r="W142" s="25"/>
      <c r="X142" s="25"/>
      <c r="Y142" s="25"/>
      <c r="Z142" s="33"/>
      <c r="AA142" s="25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"/>
      <c r="AM142" s="3"/>
    </row>
    <row r="143" spans="1:39" ht="12.75" customHeight="1" x14ac:dyDescent="0.2">
      <c r="A143" s="321" t="s">
        <v>36</v>
      </c>
      <c r="B143" s="320"/>
      <c r="C143" s="320"/>
      <c r="D143" s="320"/>
      <c r="E143" s="320"/>
      <c r="F143" s="320"/>
      <c r="G143" s="320"/>
      <c r="H143" s="41">
        <f>(B142/K138)*100%</f>
        <v>0</v>
      </c>
      <c r="L143" s="5"/>
      <c r="M143" s="5"/>
      <c r="O143" s="5"/>
      <c r="P143" s="6"/>
      <c r="Q143" s="6"/>
      <c r="R143" s="5"/>
      <c r="Z143" s="25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</row>
    <row r="144" spans="1:39" ht="12.75" customHeight="1" x14ac:dyDescent="0.2">
      <c r="A144" s="40"/>
      <c r="B144" s="40"/>
      <c r="C144" s="40"/>
      <c r="D144" s="40"/>
      <c r="E144" s="40"/>
      <c r="F144" s="40"/>
      <c r="G144" s="40"/>
      <c r="H144" s="41"/>
      <c r="L144" s="5"/>
      <c r="M144" s="5"/>
      <c r="O144" s="5"/>
      <c r="P144" s="6"/>
      <c r="Q144" s="6"/>
      <c r="R144" s="5"/>
      <c r="Z144" s="25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</row>
    <row r="145" spans="1:39" ht="12.75" customHeight="1" x14ac:dyDescent="0.3">
      <c r="A145" s="51" t="s">
        <v>60</v>
      </c>
      <c r="L145" s="5"/>
      <c r="M145" s="5"/>
      <c r="O145" s="5"/>
      <c r="P145" s="6"/>
      <c r="Q145" s="6"/>
      <c r="R145" s="5"/>
      <c r="Z145" s="25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ht="25.5" customHeight="1" x14ac:dyDescent="0.2">
      <c r="B146" s="1" t="s">
        <v>1</v>
      </c>
      <c r="C146" s="1"/>
      <c r="D146" s="1"/>
      <c r="E146" s="1"/>
      <c r="F146" s="1"/>
      <c r="G146" s="1"/>
      <c r="H146" s="1"/>
      <c r="I146" s="1"/>
      <c r="J146" s="1"/>
      <c r="L146" s="7" t="s">
        <v>2</v>
      </c>
      <c r="M146" s="7" t="s">
        <v>3</v>
      </c>
      <c r="N146" s="8" t="s">
        <v>4</v>
      </c>
      <c r="O146" s="7" t="s">
        <v>5</v>
      </c>
      <c r="P146" s="9" t="s">
        <v>6</v>
      </c>
      <c r="Q146" s="9" t="s">
        <v>7</v>
      </c>
      <c r="R146" s="10" t="s">
        <v>8</v>
      </c>
      <c r="Z146" s="25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ht="12.75" customHeight="1" x14ac:dyDescent="0.3">
      <c r="A147" s="12" t="s">
        <v>9</v>
      </c>
      <c r="B147" s="13">
        <v>1</v>
      </c>
      <c r="C147" s="13">
        <v>2</v>
      </c>
      <c r="D147" s="13">
        <v>3</v>
      </c>
      <c r="E147" s="13">
        <v>4</v>
      </c>
      <c r="F147" s="13">
        <v>5</v>
      </c>
      <c r="G147" s="13">
        <v>6</v>
      </c>
      <c r="H147" s="13">
        <v>7</v>
      </c>
      <c r="I147" s="13">
        <v>8</v>
      </c>
      <c r="J147" s="13">
        <v>9</v>
      </c>
      <c r="K147" s="14" t="s">
        <v>10</v>
      </c>
      <c r="L147" s="47"/>
      <c r="M147" s="15"/>
      <c r="N147" s="16"/>
      <c r="O147" s="17"/>
      <c r="P147" s="6"/>
      <c r="Q147" s="6"/>
      <c r="R147" s="5"/>
      <c r="Z147" s="51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3"/>
      <c r="AM147" s="3"/>
    </row>
    <row r="148" spans="1:39" ht="12.75" customHeight="1" x14ac:dyDescent="0.2">
      <c r="A148" s="30" t="s">
        <v>13</v>
      </c>
      <c r="B148" s="13">
        <v>49</v>
      </c>
      <c r="C148" s="13"/>
      <c r="D148" s="13"/>
      <c r="E148" s="13"/>
      <c r="F148" s="13"/>
      <c r="G148" s="13"/>
      <c r="H148" s="13"/>
      <c r="I148" s="13"/>
      <c r="J148" s="13"/>
      <c r="K148" s="19"/>
      <c r="L148" s="47"/>
      <c r="M148" s="15"/>
      <c r="N148" s="16"/>
      <c r="O148" s="17"/>
      <c r="P148" s="20">
        <f>B148</f>
        <v>49</v>
      </c>
      <c r="Q148" s="6"/>
      <c r="R148" s="5"/>
      <c r="Z148" s="25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ht="12.75" customHeight="1" x14ac:dyDescent="0.2">
      <c r="A149" s="30" t="s">
        <v>14</v>
      </c>
      <c r="B149" s="13"/>
      <c r="C149" s="13">
        <v>37</v>
      </c>
      <c r="D149" s="13"/>
      <c r="E149" s="13"/>
      <c r="F149" s="13"/>
      <c r="G149" s="13"/>
      <c r="H149" s="13"/>
      <c r="I149" s="13"/>
      <c r="J149" s="13"/>
      <c r="K149" s="19"/>
      <c r="L149" s="47"/>
      <c r="M149" s="15"/>
      <c r="N149" s="16"/>
      <c r="O149" s="17">
        <f>C149/B148</f>
        <v>0.75510204081632648</v>
      </c>
      <c r="P149" s="20">
        <v>42</v>
      </c>
      <c r="Q149" s="3">
        <f t="shared" ref="Q149:Q155" si="29">P149/P148</f>
        <v>0.8571428571428571</v>
      </c>
      <c r="R149" s="5">
        <f t="shared" ref="R149:R155" si="30">100%-Q149</f>
        <v>0.1428571428571429</v>
      </c>
      <c r="Z149" s="4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3"/>
      <c r="AM149" s="3"/>
    </row>
    <row r="150" spans="1:39" ht="12.75" customHeight="1" x14ac:dyDescent="0.2">
      <c r="A150" s="30" t="s">
        <v>15</v>
      </c>
      <c r="B150" s="13"/>
      <c r="C150" s="13"/>
      <c r="D150" s="13">
        <v>33</v>
      </c>
      <c r="E150" s="13"/>
      <c r="F150" s="13"/>
      <c r="G150" s="13"/>
      <c r="H150" s="13"/>
      <c r="I150" s="13"/>
      <c r="J150" s="13"/>
      <c r="K150" s="19"/>
      <c r="L150" s="47"/>
      <c r="M150" s="15"/>
      <c r="N150" s="16"/>
      <c r="O150" s="17">
        <f>D150/C149</f>
        <v>0.89189189189189189</v>
      </c>
      <c r="P150" s="20">
        <v>37</v>
      </c>
      <c r="Q150" s="3">
        <f t="shared" si="29"/>
        <v>0.88095238095238093</v>
      </c>
      <c r="R150" s="5">
        <f t="shared" si="30"/>
        <v>0.11904761904761907</v>
      </c>
      <c r="Z150" s="33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"/>
      <c r="AM150" s="3"/>
    </row>
    <row r="151" spans="1:39" ht="12.75" customHeight="1" x14ac:dyDescent="0.2">
      <c r="A151" s="30" t="s">
        <v>16</v>
      </c>
      <c r="B151" s="13"/>
      <c r="C151" s="13"/>
      <c r="D151" s="13"/>
      <c r="E151" s="13">
        <v>27</v>
      </c>
      <c r="F151" s="13"/>
      <c r="G151" s="13"/>
      <c r="H151" s="13"/>
      <c r="I151" s="13"/>
      <c r="J151" s="13"/>
      <c r="K151" s="19"/>
      <c r="L151" s="47"/>
      <c r="M151" s="15"/>
      <c r="N151" s="16"/>
      <c r="O151" s="17">
        <f>E151/D150</f>
        <v>0.81818181818181823</v>
      </c>
      <c r="P151" s="20">
        <v>29</v>
      </c>
      <c r="Q151" s="3">
        <f t="shared" si="29"/>
        <v>0.78378378378378377</v>
      </c>
      <c r="R151" s="5">
        <f t="shared" si="30"/>
        <v>0.21621621621621623</v>
      </c>
      <c r="Z151" s="33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"/>
      <c r="AM151" s="3"/>
    </row>
    <row r="152" spans="1:39" ht="12.75" customHeight="1" x14ac:dyDescent="0.2">
      <c r="A152" s="30" t="s">
        <v>17</v>
      </c>
      <c r="B152" s="13"/>
      <c r="C152" s="13"/>
      <c r="D152" s="13"/>
      <c r="E152" s="13"/>
      <c r="F152" s="13">
        <v>27</v>
      </c>
      <c r="G152" s="13"/>
      <c r="H152" s="13"/>
      <c r="I152" s="13"/>
      <c r="J152" s="13"/>
      <c r="K152" s="19"/>
      <c r="L152" s="47"/>
      <c r="M152" s="15"/>
      <c r="N152" s="16"/>
      <c r="O152" s="17">
        <f>F152/E151</f>
        <v>1</v>
      </c>
      <c r="P152" s="20">
        <v>29</v>
      </c>
      <c r="Q152" s="3">
        <f t="shared" si="29"/>
        <v>1</v>
      </c>
      <c r="R152" s="5">
        <f t="shared" si="30"/>
        <v>0</v>
      </c>
      <c r="Z152" s="33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"/>
      <c r="AM152" s="3"/>
    </row>
    <row r="153" spans="1:39" ht="12.75" customHeight="1" x14ac:dyDescent="0.2">
      <c r="A153" s="30" t="s">
        <v>18</v>
      </c>
      <c r="B153" s="13"/>
      <c r="C153" s="13"/>
      <c r="D153" s="13"/>
      <c r="E153" s="13"/>
      <c r="F153" s="13"/>
      <c r="G153" s="13">
        <v>27</v>
      </c>
      <c r="H153" s="13"/>
      <c r="I153" s="13"/>
      <c r="J153" s="13"/>
      <c r="K153" s="19"/>
      <c r="L153" s="47"/>
      <c r="M153" s="15"/>
      <c r="N153" s="16"/>
      <c r="O153" s="17">
        <f>G153/F152</f>
        <v>1</v>
      </c>
      <c r="P153" s="20">
        <v>29</v>
      </c>
      <c r="Q153" s="3">
        <f t="shared" si="29"/>
        <v>1</v>
      </c>
      <c r="R153" s="5">
        <f t="shared" si="30"/>
        <v>0</v>
      </c>
      <c r="Z153" s="33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"/>
      <c r="AM153" s="3"/>
    </row>
    <row r="154" spans="1:39" ht="12.75" customHeight="1" x14ac:dyDescent="0.2">
      <c r="A154" s="30" t="s">
        <v>19</v>
      </c>
      <c r="B154" s="25"/>
      <c r="C154" s="25"/>
      <c r="D154" s="25"/>
      <c r="E154" s="25"/>
      <c r="F154" s="25"/>
      <c r="G154" s="25"/>
      <c r="H154" s="25">
        <v>27</v>
      </c>
      <c r="I154" s="25"/>
      <c r="J154" s="25"/>
      <c r="K154" s="37"/>
      <c r="L154" s="5"/>
      <c r="M154" s="5"/>
      <c r="N154" s="25"/>
      <c r="O154" s="17">
        <f>H154/G153</f>
        <v>1</v>
      </c>
      <c r="P154" s="20">
        <v>29</v>
      </c>
      <c r="Q154" s="3">
        <f t="shared" si="29"/>
        <v>1</v>
      </c>
      <c r="R154" s="5">
        <f t="shared" si="30"/>
        <v>0</v>
      </c>
      <c r="Z154" s="33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"/>
      <c r="AM154" s="3"/>
    </row>
    <row r="155" spans="1:39" ht="12.75" customHeight="1" x14ac:dyDescent="0.2">
      <c r="A155" s="30" t="s">
        <v>20</v>
      </c>
      <c r="B155" s="25"/>
      <c r="C155" s="25"/>
      <c r="D155" s="25"/>
      <c r="E155" s="25"/>
      <c r="F155" s="25"/>
      <c r="G155" s="25"/>
      <c r="H155" s="25"/>
      <c r="I155" s="25">
        <v>27</v>
      </c>
      <c r="J155" s="25"/>
      <c r="K155" s="37">
        <v>36</v>
      </c>
      <c r="L155" s="5"/>
      <c r="M155" s="5"/>
      <c r="N155" s="25"/>
      <c r="O155" s="17">
        <f>I155/H154</f>
        <v>1</v>
      </c>
      <c r="P155" s="20">
        <v>29</v>
      </c>
      <c r="Q155" s="3">
        <f t="shared" si="29"/>
        <v>1</v>
      </c>
      <c r="R155" s="5">
        <f t="shared" si="30"/>
        <v>0</v>
      </c>
      <c r="Z155" s="33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"/>
      <c r="AM155" s="3"/>
    </row>
    <row r="156" spans="1:39" ht="12.75" customHeight="1" x14ac:dyDescent="0.2">
      <c r="L156" s="5"/>
      <c r="M156" s="5"/>
      <c r="O156" s="5"/>
      <c r="P156" s="6"/>
      <c r="Q156" s="6"/>
      <c r="R156" s="5"/>
      <c r="Z156" s="33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"/>
      <c r="AM156" s="3"/>
    </row>
    <row r="157" spans="1:39" ht="12.75" customHeight="1" x14ac:dyDescent="0.2">
      <c r="L157" s="5"/>
      <c r="M157" s="5"/>
      <c r="O157" s="5"/>
      <c r="P157" s="6"/>
      <c r="Q157" s="6"/>
      <c r="R157" s="5"/>
      <c r="Z157" s="33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"/>
      <c r="AM157" s="3"/>
    </row>
    <row r="158" spans="1:39" ht="12.75" customHeight="1" x14ac:dyDescent="0.2">
      <c r="L158" s="5"/>
      <c r="M158" s="5"/>
      <c r="O158" s="5"/>
      <c r="P158" s="6"/>
      <c r="Q158" s="6"/>
      <c r="R158" s="5"/>
      <c r="Z158" s="25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1:39" ht="12.75" customHeight="1" x14ac:dyDescent="0.3">
      <c r="A159" s="62" t="s">
        <v>61</v>
      </c>
      <c r="L159" s="5"/>
      <c r="M159" s="5"/>
      <c r="O159" s="5"/>
      <c r="P159" s="6"/>
      <c r="Q159" s="6"/>
      <c r="R159" s="5"/>
      <c r="Z159" s="25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ht="25.5" customHeight="1" x14ac:dyDescent="0.2">
      <c r="B160" s="1" t="s">
        <v>1</v>
      </c>
      <c r="C160" s="1"/>
      <c r="D160" s="1"/>
      <c r="E160" s="1"/>
      <c r="F160" s="1"/>
      <c r="G160" s="1"/>
      <c r="H160" s="1"/>
      <c r="I160" s="1"/>
      <c r="J160" s="1"/>
      <c r="L160" s="7" t="s">
        <v>2</v>
      </c>
      <c r="M160" s="7" t="s">
        <v>3</v>
      </c>
      <c r="N160" s="8" t="s">
        <v>4</v>
      </c>
      <c r="O160" s="7" t="s">
        <v>5</v>
      </c>
      <c r="P160" s="9" t="s">
        <v>6</v>
      </c>
      <c r="Q160" s="9" t="s">
        <v>7</v>
      </c>
      <c r="R160" s="10" t="s">
        <v>8</v>
      </c>
      <c r="Z160" s="25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ht="12.75" customHeight="1" x14ac:dyDescent="0.3">
      <c r="A161" s="12" t="s">
        <v>9</v>
      </c>
      <c r="B161" s="13">
        <v>1</v>
      </c>
      <c r="C161" s="13">
        <v>2</v>
      </c>
      <c r="D161" s="13">
        <v>3</v>
      </c>
      <c r="E161" s="13">
        <v>4</v>
      </c>
      <c r="F161" s="13">
        <v>5</v>
      </c>
      <c r="G161" s="13">
        <v>6</v>
      </c>
      <c r="H161" s="13">
        <v>7</v>
      </c>
      <c r="I161" s="13">
        <v>8</v>
      </c>
      <c r="J161" s="13">
        <v>9</v>
      </c>
      <c r="K161" s="14" t="s">
        <v>10</v>
      </c>
      <c r="L161" s="47"/>
      <c r="M161" s="15"/>
      <c r="N161" s="16"/>
      <c r="O161" s="17"/>
      <c r="P161" s="6"/>
      <c r="Q161" s="6"/>
      <c r="R161" s="5"/>
      <c r="Z161" s="51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3"/>
      <c r="AM161" s="3"/>
    </row>
    <row r="162" spans="1:39" ht="12.75" customHeight="1" x14ac:dyDescent="0.2">
      <c r="A162" s="30" t="s">
        <v>14</v>
      </c>
      <c r="B162" s="13">
        <v>59</v>
      </c>
      <c r="C162" s="13"/>
      <c r="D162" s="13"/>
      <c r="E162" s="13"/>
      <c r="F162" s="13"/>
      <c r="G162" s="13"/>
      <c r="H162" s="13"/>
      <c r="I162" s="13"/>
      <c r="J162" s="13"/>
      <c r="K162" s="19"/>
      <c r="L162" s="47"/>
      <c r="M162" s="15"/>
      <c r="N162" s="16"/>
      <c r="O162" s="17"/>
      <c r="P162" s="20">
        <f>B162</f>
        <v>59</v>
      </c>
      <c r="Q162" s="6"/>
      <c r="R162" s="5"/>
      <c r="Z162" s="25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ht="12.75" customHeight="1" x14ac:dyDescent="0.2">
      <c r="A163" s="30" t="s">
        <v>15</v>
      </c>
      <c r="B163" s="13"/>
      <c r="C163" s="13">
        <v>41</v>
      </c>
      <c r="D163" s="13"/>
      <c r="E163" s="13"/>
      <c r="F163" s="13"/>
      <c r="G163" s="13"/>
      <c r="H163" s="13"/>
      <c r="I163" s="13"/>
      <c r="J163" s="13"/>
      <c r="K163" s="19"/>
      <c r="L163" s="47"/>
      <c r="M163" s="15"/>
      <c r="N163" s="16"/>
      <c r="O163" s="17">
        <f>C163/B162</f>
        <v>0.69491525423728817</v>
      </c>
      <c r="P163" s="20">
        <v>41</v>
      </c>
      <c r="Q163" s="3">
        <f t="shared" ref="Q163:Q166" si="31">P163/P162</f>
        <v>0.69491525423728817</v>
      </c>
      <c r="R163" s="5">
        <f t="shared" ref="R163:R166" si="32">100%-Q163</f>
        <v>0.30508474576271183</v>
      </c>
      <c r="Z163" s="4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3"/>
      <c r="AM163" s="3"/>
    </row>
    <row r="164" spans="1:39" ht="12.75" customHeight="1" x14ac:dyDescent="0.2">
      <c r="A164" s="30" t="s">
        <v>16</v>
      </c>
      <c r="B164" s="13"/>
      <c r="C164" s="13"/>
      <c r="D164" s="13"/>
      <c r="E164" s="13"/>
      <c r="F164" s="13"/>
      <c r="G164" s="13"/>
      <c r="H164" s="13"/>
      <c r="I164" s="13"/>
      <c r="J164" s="13"/>
      <c r="K164" s="19"/>
      <c r="L164" s="47"/>
      <c r="M164" s="15"/>
      <c r="N164" s="16"/>
      <c r="O164" s="17">
        <f>D164/C163</f>
        <v>0</v>
      </c>
      <c r="P164" s="20"/>
      <c r="Q164" s="3">
        <f t="shared" si="31"/>
        <v>0</v>
      </c>
      <c r="R164" s="5">
        <f t="shared" si="32"/>
        <v>1</v>
      </c>
      <c r="Z164" s="33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"/>
      <c r="AM164" s="3"/>
    </row>
    <row r="165" spans="1:39" ht="12.75" customHeight="1" x14ac:dyDescent="0.2">
      <c r="A165" s="30" t="s">
        <v>17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9"/>
      <c r="L165" s="47"/>
      <c r="M165" s="15"/>
      <c r="N165" s="16"/>
      <c r="O165" s="17"/>
      <c r="P165" s="20"/>
      <c r="Q165" s="3" t="e">
        <f t="shared" si="31"/>
        <v>#DIV/0!</v>
      </c>
      <c r="R165" s="5" t="e">
        <f t="shared" si="32"/>
        <v>#DIV/0!</v>
      </c>
      <c r="Z165" s="33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"/>
      <c r="AM165" s="3"/>
    </row>
    <row r="166" spans="1:39" ht="12.75" customHeight="1" x14ac:dyDescent="0.2">
      <c r="A166" s="30" t="s">
        <v>18</v>
      </c>
      <c r="B166" s="13"/>
      <c r="C166" s="13"/>
      <c r="D166" s="13"/>
      <c r="E166" s="13"/>
      <c r="F166" s="13"/>
      <c r="G166" s="13"/>
      <c r="H166" s="13"/>
      <c r="I166" s="13"/>
      <c r="J166" s="13"/>
      <c r="K166" s="19"/>
      <c r="L166" s="47"/>
      <c r="M166" s="15"/>
      <c r="N166" s="16"/>
      <c r="O166" s="17"/>
      <c r="P166" s="20"/>
      <c r="Q166" s="3" t="e">
        <f t="shared" si="31"/>
        <v>#DIV/0!</v>
      </c>
      <c r="R166" s="5" t="e">
        <f t="shared" si="32"/>
        <v>#DIV/0!</v>
      </c>
      <c r="Z166" s="33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"/>
      <c r="AM166" s="3"/>
    </row>
    <row r="167" spans="1:39" ht="12.75" customHeight="1" x14ac:dyDescent="0.2">
      <c r="A167" s="30" t="s">
        <v>19</v>
      </c>
      <c r="B167" s="25"/>
      <c r="C167" s="25"/>
      <c r="D167" s="25"/>
      <c r="E167" s="25"/>
      <c r="F167" s="25"/>
      <c r="G167" s="25"/>
      <c r="H167" s="25"/>
      <c r="I167" s="25"/>
      <c r="J167" s="25"/>
      <c r="K167" s="37"/>
      <c r="L167" s="5"/>
      <c r="M167" s="5"/>
      <c r="N167" s="25"/>
      <c r="O167" s="5"/>
      <c r="P167" s="20"/>
      <c r="Q167" s="3"/>
      <c r="R167" s="5"/>
      <c r="Z167" s="33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"/>
      <c r="AM167" s="3"/>
    </row>
    <row r="168" spans="1:39" ht="12.75" customHeight="1" x14ac:dyDescent="0.2">
      <c r="A168" s="30" t="s">
        <v>20</v>
      </c>
      <c r="B168" s="25"/>
      <c r="C168" s="25"/>
      <c r="D168" s="25"/>
      <c r="E168" s="25"/>
      <c r="F168" s="25"/>
      <c r="G168" s="25"/>
      <c r="H168" s="25">
        <v>109</v>
      </c>
      <c r="I168" s="25"/>
      <c r="J168" s="25"/>
      <c r="K168" s="37"/>
      <c r="L168" s="5"/>
      <c r="M168" s="5"/>
      <c r="N168" s="25"/>
      <c r="O168" s="5"/>
      <c r="P168" s="20">
        <v>124</v>
      </c>
      <c r="Q168" s="3"/>
      <c r="R168" s="5"/>
      <c r="Z168" s="33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"/>
      <c r="AM168" s="3"/>
    </row>
    <row r="169" spans="1:39" ht="12.75" customHeight="1" x14ac:dyDescent="0.2">
      <c r="L169" s="5"/>
      <c r="M169" s="5"/>
      <c r="O169" s="5"/>
      <c r="P169" s="6"/>
      <c r="Q169" s="6"/>
      <c r="R169" s="5"/>
      <c r="Z169" s="33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"/>
      <c r="AM169" s="3"/>
    </row>
    <row r="170" spans="1:39" ht="12.75" customHeight="1" x14ac:dyDescent="0.2">
      <c r="L170" s="5"/>
      <c r="M170" s="5"/>
      <c r="O170" s="5"/>
      <c r="P170" s="6"/>
      <c r="Q170" s="6"/>
      <c r="R170" s="5"/>
      <c r="Z170" s="33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"/>
      <c r="AM170" s="3"/>
    </row>
    <row r="171" spans="1:39" ht="12.75" customHeight="1" x14ac:dyDescent="0.3">
      <c r="A171" s="51" t="s">
        <v>62</v>
      </c>
      <c r="L171" s="5"/>
      <c r="M171" s="5"/>
      <c r="O171" s="5"/>
      <c r="P171" s="6"/>
      <c r="Q171" s="6"/>
      <c r="R171" s="5"/>
      <c r="Z171" s="25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ht="25.5" customHeight="1" x14ac:dyDescent="0.2">
      <c r="B172" s="1" t="s">
        <v>1</v>
      </c>
      <c r="C172" s="1"/>
      <c r="D172" s="1"/>
      <c r="E172" s="1"/>
      <c r="F172" s="1"/>
      <c r="G172" s="1"/>
      <c r="H172" s="1"/>
      <c r="I172" s="1"/>
      <c r="J172" s="1"/>
      <c r="L172" s="7" t="s">
        <v>2</v>
      </c>
      <c r="M172" s="7" t="s">
        <v>3</v>
      </c>
      <c r="N172" s="8" t="s">
        <v>4</v>
      </c>
      <c r="O172" s="7" t="s">
        <v>5</v>
      </c>
      <c r="P172" s="9" t="s">
        <v>6</v>
      </c>
      <c r="Q172" s="9" t="s">
        <v>7</v>
      </c>
      <c r="R172" s="10" t="s">
        <v>8</v>
      </c>
      <c r="Z172" s="25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ht="12.75" customHeight="1" x14ac:dyDescent="0.3">
      <c r="A173" s="12" t="s">
        <v>9</v>
      </c>
      <c r="B173" s="13">
        <v>1</v>
      </c>
      <c r="C173" s="13">
        <v>2</v>
      </c>
      <c r="D173" s="13">
        <v>3</v>
      </c>
      <c r="E173" s="13">
        <v>4</v>
      </c>
      <c r="F173" s="13">
        <v>5</v>
      </c>
      <c r="G173" s="13">
        <v>6</v>
      </c>
      <c r="H173" s="13">
        <v>7</v>
      </c>
      <c r="I173" s="13">
        <v>8</v>
      </c>
      <c r="J173" s="13">
        <v>9</v>
      </c>
      <c r="K173" s="14" t="s">
        <v>10</v>
      </c>
      <c r="L173" s="47"/>
      <c r="M173" s="15"/>
      <c r="N173" s="16"/>
      <c r="O173" s="17"/>
      <c r="P173" s="6"/>
      <c r="Q173" s="6"/>
      <c r="R173" s="5"/>
      <c r="Z173" s="51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3"/>
      <c r="AM173" s="3"/>
    </row>
    <row r="174" spans="1:39" ht="12.75" customHeight="1" x14ac:dyDescent="0.2">
      <c r="A174" s="30" t="s">
        <v>15</v>
      </c>
      <c r="B174" s="13"/>
      <c r="C174" s="13"/>
      <c r="D174" s="13"/>
      <c r="E174" s="13"/>
      <c r="F174" s="13"/>
      <c r="G174" s="13"/>
      <c r="H174" s="13"/>
      <c r="I174" s="13"/>
      <c r="J174" s="13"/>
      <c r="K174" s="19"/>
      <c r="L174" s="47"/>
      <c r="M174" s="15"/>
      <c r="N174" s="16"/>
      <c r="O174" s="17"/>
      <c r="P174" s="20">
        <f>B174</f>
        <v>0</v>
      </c>
      <c r="Q174" s="6"/>
      <c r="R174" s="5"/>
      <c r="Z174" s="25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</row>
    <row r="175" spans="1:39" ht="12.75" customHeight="1" x14ac:dyDescent="0.2">
      <c r="A175" s="30" t="s">
        <v>16</v>
      </c>
      <c r="B175" s="13"/>
      <c r="C175" s="13"/>
      <c r="D175" s="13"/>
      <c r="E175" s="13"/>
      <c r="F175" s="13"/>
      <c r="G175" s="13"/>
      <c r="H175" s="13"/>
      <c r="I175" s="13"/>
      <c r="J175" s="13"/>
      <c r="K175" s="19"/>
      <c r="L175" s="47"/>
      <c r="M175" s="15"/>
      <c r="N175" s="16"/>
      <c r="O175" s="17"/>
      <c r="P175" s="20"/>
      <c r="Q175" s="3" t="e">
        <f t="shared" ref="Q175:Q177" si="33">P175/P174</f>
        <v>#DIV/0!</v>
      </c>
      <c r="R175" s="5" t="e">
        <f t="shared" ref="R175:R177" si="34">100%-Q175</f>
        <v>#DIV/0!</v>
      </c>
      <c r="Z175" s="4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3"/>
      <c r="AM175" s="3"/>
    </row>
    <row r="176" spans="1:39" ht="12.75" customHeight="1" x14ac:dyDescent="0.2">
      <c r="A176" s="30" t="s">
        <v>17</v>
      </c>
      <c r="B176" s="13"/>
      <c r="C176" s="13"/>
      <c r="D176" s="13"/>
      <c r="E176" s="13"/>
      <c r="F176" s="13"/>
      <c r="G176" s="13"/>
      <c r="H176" s="13"/>
      <c r="I176" s="13"/>
      <c r="J176" s="13"/>
      <c r="K176" s="19"/>
      <c r="L176" s="47"/>
      <c r="M176" s="15"/>
      <c r="N176" s="16"/>
      <c r="O176" s="17"/>
      <c r="P176" s="20"/>
      <c r="Q176" s="3" t="e">
        <f t="shared" si="33"/>
        <v>#DIV/0!</v>
      </c>
      <c r="R176" s="5" t="e">
        <f t="shared" si="34"/>
        <v>#DIV/0!</v>
      </c>
      <c r="Z176" s="33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"/>
      <c r="AM176" s="3"/>
    </row>
    <row r="177" spans="1:39" ht="12.75" customHeight="1" x14ac:dyDescent="0.2">
      <c r="A177" s="30" t="s">
        <v>18</v>
      </c>
      <c r="B177" s="13"/>
      <c r="C177" s="13"/>
      <c r="D177" s="13"/>
      <c r="E177" s="13"/>
      <c r="F177" s="13"/>
      <c r="G177" s="13"/>
      <c r="H177" s="13"/>
      <c r="I177" s="13"/>
      <c r="J177" s="13"/>
      <c r="K177" s="19"/>
      <c r="L177" s="47"/>
      <c r="M177" s="15"/>
      <c r="N177" s="16"/>
      <c r="O177" s="17"/>
      <c r="P177" s="20"/>
      <c r="Q177" s="3" t="e">
        <f t="shared" si="33"/>
        <v>#DIV/0!</v>
      </c>
      <c r="R177" s="5" t="e">
        <f t="shared" si="34"/>
        <v>#DIV/0!</v>
      </c>
      <c r="Z177" s="33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"/>
      <c r="AM177" s="3"/>
    </row>
    <row r="178" spans="1:39" ht="12.75" customHeight="1" x14ac:dyDescent="0.2">
      <c r="A178" s="48" t="s">
        <v>19</v>
      </c>
      <c r="L178" s="5"/>
      <c r="M178" s="5"/>
      <c r="O178" s="5"/>
      <c r="P178" s="6"/>
      <c r="Q178" s="6"/>
      <c r="R178" s="5"/>
      <c r="Z178" s="33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"/>
      <c r="AM178" s="3"/>
    </row>
    <row r="179" spans="1:39" ht="12.75" customHeight="1" x14ac:dyDescent="0.2">
      <c r="A179" s="48" t="s">
        <v>20</v>
      </c>
      <c r="G179" s="25">
        <v>25</v>
      </c>
      <c r="L179" s="5"/>
      <c r="M179" s="5"/>
      <c r="O179" s="5"/>
      <c r="P179" s="6">
        <v>28</v>
      </c>
      <c r="Q179" s="6"/>
      <c r="R179" s="5"/>
      <c r="Z179" s="33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"/>
      <c r="AM179" s="3"/>
    </row>
    <row r="180" spans="1:39" ht="12.75" customHeight="1" x14ac:dyDescent="0.2">
      <c r="A180" s="48"/>
      <c r="L180" s="5"/>
      <c r="M180" s="5"/>
      <c r="O180" s="5"/>
      <c r="P180" s="6"/>
      <c r="Q180" s="6"/>
      <c r="R180" s="5"/>
      <c r="Z180" s="25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ht="12.75" customHeight="1" x14ac:dyDescent="0.2">
      <c r="A181" s="48"/>
      <c r="L181" s="5"/>
      <c r="M181" s="5"/>
      <c r="O181" s="5"/>
      <c r="P181" s="6"/>
      <c r="Q181" s="6"/>
      <c r="R181" s="5"/>
      <c r="Z181" s="25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ht="12.75" customHeight="1" x14ac:dyDescent="0.2">
      <c r="L182" s="5"/>
      <c r="M182" s="5"/>
      <c r="O182" s="5"/>
      <c r="P182" s="6"/>
      <c r="Q182" s="6"/>
      <c r="R182" s="5"/>
      <c r="Z182" s="25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ht="12.75" customHeight="1" x14ac:dyDescent="0.3">
      <c r="A183" s="51" t="s">
        <v>63</v>
      </c>
      <c r="L183" s="5"/>
      <c r="M183" s="5"/>
      <c r="O183" s="5"/>
      <c r="P183" s="6"/>
      <c r="Q183" s="6"/>
      <c r="R183" s="5"/>
      <c r="Z183" s="25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ht="25.5" customHeight="1" x14ac:dyDescent="0.2">
      <c r="B184" s="1" t="s">
        <v>1</v>
      </c>
      <c r="C184" s="1"/>
      <c r="D184" s="1"/>
      <c r="E184" s="1"/>
      <c r="F184" s="1"/>
      <c r="G184" s="1"/>
      <c r="H184" s="1"/>
      <c r="I184" s="1"/>
      <c r="J184" s="1"/>
      <c r="L184" s="7" t="s">
        <v>2</v>
      </c>
      <c r="M184" s="7" t="s">
        <v>3</v>
      </c>
      <c r="N184" s="8" t="s">
        <v>4</v>
      </c>
      <c r="O184" s="7" t="s">
        <v>5</v>
      </c>
      <c r="P184" s="9" t="s">
        <v>6</v>
      </c>
      <c r="Q184" s="9" t="s">
        <v>7</v>
      </c>
      <c r="R184" s="10" t="s">
        <v>8</v>
      </c>
      <c r="Z184" s="25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ht="12.75" customHeight="1" x14ac:dyDescent="0.3">
      <c r="A185" s="12" t="s">
        <v>9</v>
      </c>
      <c r="B185" s="13">
        <v>1</v>
      </c>
      <c r="C185" s="13">
        <v>2</v>
      </c>
      <c r="D185" s="13">
        <v>3</v>
      </c>
      <c r="E185" s="13">
        <v>4</v>
      </c>
      <c r="F185" s="13">
        <v>5</v>
      </c>
      <c r="G185" s="13">
        <v>6</v>
      </c>
      <c r="H185" s="13">
        <v>7</v>
      </c>
      <c r="I185" s="13">
        <v>8</v>
      </c>
      <c r="J185" s="13">
        <v>9</v>
      </c>
      <c r="K185" s="14" t="s">
        <v>10</v>
      </c>
      <c r="L185" s="47"/>
      <c r="M185" s="15"/>
      <c r="N185" s="16"/>
      <c r="O185" s="17"/>
      <c r="P185" s="6"/>
      <c r="Q185" s="6"/>
      <c r="R185" s="5"/>
      <c r="Z185" s="51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3"/>
      <c r="AM185" s="3"/>
    </row>
    <row r="186" spans="1:39" ht="12.75" customHeight="1" x14ac:dyDescent="0.2">
      <c r="A186" s="30" t="s">
        <v>16</v>
      </c>
      <c r="B186" s="13"/>
      <c r="C186" s="13"/>
      <c r="D186" s="13"/>
      <c r="E186" s="13"/>
      <c r="F186" s="13"/>
      <c r="G186" s="13"/>
      <c r="H186" s="13"/>
      <c r="I186" s="13"/>
      <c r="J186" s="13"/>
      <c r="K186" s="19"/>
      <c r="L186" s="47"/>
      <c r="M186" s="15"/>
      <c r="N186" s="16"/>
      <c r="O186" s="17"/>
      <c r="P186" s="20">
        <f>B186</f>
        <v>0</v>
      </c>
      <c r="Q186" s="6"/>
      <c r="R186" s="5"/>
      <c r="Z186" s="25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ht="12.75" customHeight="1" x14ac:dyDescent="0.2">
      <c r="A187" s="30" t="s">
        <v>17</v>
      </c>
      <c r="B187" s="13"/>
      <c r="C187" s="13"/>
      <c r="D187" s="13"/>
      <c r="E187" s="13"/>
      <c r="F187" s="13"/>
      <c r="G187" s="13"/>
      <c r="H187" s="13"/>
      <c r="I187" s="13"/>
      <c r="J187" s="13"/>
      <c r="K187" s="19"/>
      <c r="L187" s="47"/>
      <c r="M187" s="15"/>
      <c r="N187" s="16"/>
      <c r="O187" s="17" t="e">
        <f>C187/B186</f>
        <v>#DIV/0!</v>
      </c>
      <c r="P187" s="20"/>
      <c r="Q187" s="3" t="e">
        <f t="shared" ref="Q187:Q188" si="35">P187/P186</f>
        <v>#DIV/0!</v>
      </c>
      <c r="R187" s="5" t="e">
        <f t="shared" ref="R187:R188" si="36">100%-Q187</f>
        <v>#DIV/0!</v>
      </c>
      <c r="Z187" s="4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3"/>
      <c r="AM187" s="3"/>
    </row>
    <row r="188" spans="1:39" ht="12.75" customHeight="1" x14ac:dyDescent="0.2">
      <c r="A188" s="30" t="s">
        <v>18</v>
      </c>
      <c r="B188" s="13"/>
      <c r="C188" s="13"/>
      <c r="D188" s="13"/>
      <c r="E188" s="13"/>
      <c r="F188" s="13"/>
      <c r="G188" s="13"/>
      <c r="H188" s="13"/>
      <c r="I188" s="13"/>
      <c r="J188" s="13"/>
      <c r="K188" s="19"/>
      <c r="L188" s="47"/>
      <c r="M188" s="15"/>
      <c r="N188" s="16"/>
      <c r="O188" s="17" t="e">
        <f>D188/C187</f>
        <v>#DIV/0!</v>
      </c>
      <c r="P188" s="20"/>
      <c r="Q188" s="3" t="e">
        <f t="shared" si="35"/>
        <v>#DIV/0!</v>
      </c>
      <c r="R188" s="5" t="e">
        <f t="shared" si="36"/>
        <v>#DIV/0!</v>
      </c>
      <c r="Z188" s="33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"/>
      <c r="AM188" s="3"/>
    </row>
    <row r="189" spans="1:39" ht="12.75" customHeight="1" x14ac:dyDescent="0.2">
      <c r="A189" s="33" t="s">
        <v>19</v>
      </c>
      <c r="B189" s="25"/>
      <c r="C189" s="25"/>
      <c r="D189" s="25"/>
      <c r="E189" s="25"/>
      <c r="F189" s="25"/>
      <c r="G189" s="25"/>
      <c r="H189" s="25"/>
      <c r="I189" s="25"/>
      <c r="J189" s="25"/>
      <c r="K189" s="37"/>
      <c r="L189" s="5"/>
      <c r="M189" s="5"/>
      <c r="N189" s="25"/>
      <c r="O189" s="5"/>
      <c r="P189" s="20"/>
      <c r="Q189" s="3"/>
      <c r="R189" s="5"/>
      <c r="Z189" s="33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"/>
      <c r="AM189" s="3"/>
    </row>
    <row r="190" spans="1:39" ht="12.75" customHeight="1" x14ac:dyDescent="0.2">
      <c r="A190" s="33" t="s">
        <v>20</v>
      </c>
      <c r="B190" s="25"/>
      <c r="C190" s="25"/>
      <c r="D190" s="25"/>
      <c r="E190" s="25"/>
      <c r="F190" s="25">
        <v>111</v>
      </c>
      <c r="G190" s="25"/>
      <c r="H190" s="25"/>
      <c r="I190" s="25"/>
      <c r="J190" s="25"/>
      <c r="K190" s="37"/>
      <c r="L190" s="5"/>
      <c r="M190" s="5"/>
      <c r="N190" s="25"/>
      <c r="O190" s="5"/>
      <c r="P190" s="20">
        <v>111</v>
      </c>
      <c r="Q190" s="3"/>
      <c r="R190" s="5"/>
      <c r="Z190" s="33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"/>
      <c r="AM190" s="3"/>
    </row>
    <row r="191" spans="1:39" ht="12.75" customHeight="1" x14ac:dyDescent="0.2">
      <c r="L191" s="5"/>
      <c r="M191" s="5"/>
      <c r="O191" s="5"/>
      <c r="P191" s="6"/>
      <c r="Q191" s="6"/>
      <c r="R191" s="5"/>
      <c r="Z191" s="33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"/>
      <c r="AM191" s="3"/>
    </row>
    <row r="192" spans="1:39" ht="12.75" customHeight="1" x14ac:dyDescent="0.2">
      <c r="L192" s="5"/>
      <c r="M192" s="5"/>
      <c r="O192" s="5"/>
      <c r="P192" s="6"/>
      <c r="Q192" s="6"/>
      <c r="R192" s="5"/>
      <c r="Z192" s="33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"/>
      <c r="AM192" s="3"/>
    </row>
    <row r="193" spans="1:39" ht="12.75" customHeight="1" x14ac:dyDescent="0.3">
      <c r="A193" s="51" t="s">
        <v>65</v>
      </c>
      <c r="L193" s="5"/>
      <c r="M193" s="5"/>
      <c r="O193" s="5"/>
      <c r="P193" s="6"/>
      <c r="Q193" s="6"/>
      <c r="R193" s="5"/>
      <c r="Z193" s="25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ht="25.5" customHeight="1" x14ac:dyDescent="0.2">
      <c r="B194" s="1" t="s">
        <v>1</v>
      </c>
      <c r="C194" s="1"/>
      <c r="D194" s="1"/>
      <c r="E194" s="1"/>
      <c r="F194" s="1"/>
      <c r="G194" s="1"/>
      <c r="H194" s="1"/>
      <c r="I194" s="1"/>
      <c r="J194" s="1"/>
      <c r="L194" s="7" t="s">
        <v>2</v>
      </c>
      <c r="M194" s="7" t="s">
        <v>3</v>
      </c>
      <c r="N194" s="8" t="s">
        <v>4</v>
      </c>
      <c r="O194" s="7" t="s">
        <v>5</v>
      </c>
      <c r="P194" s="9" t="s">
        <v>6</v>
      </c>
      <c r="Q194" s="9" t="s">
        <v>7</v>
      </c>
      <c r="R194" s="10" t="s">
        <v>8</v>
      </c>
      <c r="Z194" s="25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ht="12.75" customHeight="1" x14ac:dyDescent="0.3">
      <c r="A195" s="12" t="s">
        <v>9</v>
      </c>
      <c r="B195" s="13">
        <v>1</v>
      </c>
      <c r="C195" s="13">
        <v>2</v>
      </c>
      <c r="D195" s="13">
        <v>3</v>
      </c>
      <c r="E195" s="13">
        <v>4</v>
      </c>
      <c r="F195" s="13">
        <v>5</v>
      </c>
      <c r="G195" s="13">
        <v>6</v>
      </c>
      <c r="H195" s="13">
        <v>7</v>
      </c>
      <c r="I195" s="13">
        <v>8</v>
      </c>
      <c r="J195" s="13">
        <v>9</v>
      </c>
      <c r="K195" s="14" t="s">
        <v>10</v>
      </c>
      <c r="L195" s="47"/>
      <c r="M195" s="15"/>
      <c r="N195" s="16"/>
      <c r="O195" s="17"/>
      <c r="P195" s="6"/>
      <c r="Q195" s="6"/>
      <c r="R195" s="5"/>
      <c r="Z195" s="51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3"/>
      <c r="AM195" s="3"/>
    </row>
    <row r="196" spans="1:39" ht="12.75" customHeight="1" x14ac:dyDescent="0.2">
      <c r="A196" s="30" t="s">
        <v>17</v>
      </c>
      <c r="B196" s="13"/>
      <c r="C196" s="13"/>
      <c r="D196" s="13"/>
      <c r="E196" s="13"/>
      <c r="F196" s="13"/>
      <c r="G196" s="13"/>
      <c r="H196" s="13"/>
      <c r="I196" s="13"/>
      <c r="J196" s="13"/>
      <c r="K196" s="19"/>
      <c r="L196" s="47"/>
      <c r="M196" s="15"/>
      <c r="N196" s="16"/>
      <c r="O196" s="17"/>
      <c r="P196" s="20">
        <f>B196</f>
        <v>0</v>
      </c>
      <c r="Q196" s="6"/>
      <c r="R196" s="5"/>
      <c r="Z196" s="25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ht="12.75" customHeight="1" x14ac:dyDescent="0.2">
      <c r="A197" s="30" t="s">
        <v>18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9"/>
      <c r="L197" s="47"/>
      <c r="M197" s="15"/>
      <c r="N197" s="16"/>
      <c r="O197" s="17" t="e">
        <f>C197/B196</f>
        <v>#DIV/0!</v>
      </c>
      <c r="P197" s="20"/>
      <c r="Q197" s="3" t="e">
        <f>P197/P196</f>
        <v>#DIV/0!</v>
      </c>
      <c r="R197" s="5" t="e">
        <f>100%-Q197</f>
        <v>#DIV/0!</v>
      </c>
      <c r="Z197" s="4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3"/>
      <c r="AM197" s="3"/>
    </row>
    <row r="198" spans="1:39" ht="12.75" customHeight="1" x14ac:dyDescent="0.2">
      <c r="A198" s="33" t="s">
        <v>19</v>
      </c>
      <c r="B198" s="25"/>
      <c r="C198" s="25"/>
      <c r="D198" s="25"/>
      <c r="E198" s="25"/>
      <c r="F198" s="25"/>
      <c r="G198" s="25"/>
      <c r="H198" s="25"/>
      <c r="I198" s="25"/>
      <c r="J198" s="25"/>
      <c r="K198" s="37"/>
      <c r="L198" s="5"/>
      <c r="M198" s="5"/>
      <c r="N198" s="25"/>
      <c r="O198" s="5"/>
      <c r="P198" s="20"/>
      <c r="Q198" s="3"/>
      <c r="R198" s="5"/>
      <c r="Z198" s="33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"/>
      <c r="AM198" s="3"/>
    </row>
    <row r="199" spans="1:39" ht="12.75" customHeight="1" x14ac:dyDescent="0.2">
      <c r="A199" s="33" t="s">
        <v>20</v>
      </c>
      <c r="B199" s="25"/>
      <c r="C199" s="25"/>
      <c r="D199" s="25"/>
      <c r="E199" s="25">
        <v>67</v>
      </c>
      <c r="F199" s="25"/>
      <c r="G199" s="25"/>
      <c r="H199" s="25"/>
      <c r="I199" s="25"/>
      <c r="J199" s="25"/>
      <c r="K199" s="37"/>
      <c r="L199" s="5"/>
      <c r="M199" s="5"/>
      <c r="N199" s="25"/>
      <c r="O199" s="5"/>
      <c r="P199" s="20">
        <v>81</v>
      </c>
      <c r="Q199" s="3"/>
      <c r="R199" s="5"/>
      <c r="Z199" s="33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"/>
      <c r="AM199" s="3"/>
    </row>
    <row r="200" spans="1:39" ht="12.75" customHeight="1" x14ac:dyDescent="0.2">
      <c r="L200" s="5"/>
      <c r="M200" s="5"/>
      <c r="O200" s="5"/>
      <c r="P200" s="6"/>
      <c r="Q200" s="6"/>
      <c r="R200" s="5"/>
      <c r="Z200" s="33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"/>
      <c r="AM200" s="3"/>
    </row>
    <row r="201" spans="1:39" ht="12.75" customHeight="1" x14ac:dyDescent="0.2">
      <c r="L201" s="5"/>
      <c r="M201" s="5"/>
      <c r="O201" s="5"/>
      <c r="P201" s="6"/>
      <c r="Q201" s="6"/>
      <c r="R201" s="5"/>
      <c r="Z201" s="33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"/>
      <c r="AM201" s="3"/>
    </row>
    <row r="202" spans="1:39" ht="12.75" customHeight="1" x14ac:dyDescent="0.3">
      <c r="A202" s="51" t="s">
        <v>67</v>
      </c>
      <c r="L202" s="5"/>
      <c r="M202" s="5"/>
      <c r="O202" s="5"/>
      <c r="P202" s="6"/>
      <c r="Q202" s="6"/>
      <c r="R202" s="5"/>
      <c r="Z202" s="25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ht="25.5" customHeight="1" x14ac:dyDescent="0.2">
      <c r="B203" s="1" t="s">
        <v>1</v>
      </c>
      <c r="C203" s="1"/>
      <c r="D203" s="1"/>
      <c r="E203" s="1"/>
      <c r="F203" s="1"/>
      <c r="G203" s="1"/>
      <c r="H203" s="1"/>
      <c r="I203" s="1"/>
      <c r="J203" s="1"/>
      <c r="L203" s="7" t="s">
        <v>2</v>
      </c>
      <c r="M203" s="7" t="s">
        <v>3</v>
      </c>
      <c r="N203" s="8" t="s">
        <v>4</v>
      </c>
      <c r="O203" s="7" t="s">
        <v>5</v>
      </c>
      <c r="P203" s="9" t="s">
        <v>6</v>
      </c>
      <c r="Q203" s="9" t="s">
        <v>7</v>
      </c>
      <c r="R203" s="10" t="s">
        <v>8</v>
      </c>
      <c r="Z203" s="25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ht="12.75" customHeight="1" x14ac:dyDescent="0.3">
      <c r="A204" s="12" t="s">
        <v>9</v>
      </c>
      <c r="B204" s="13">
        <v>1</v>
      </c>
      <c r="C204" s="13">
        <v>2</v>
      </c>
      <c r="D204" s="13">
        <v>3</v>
      </c>
      <c r="E204" s="13">
        <v>4</v>
      </c>
      <c r="F204" s="13">
        <v>5</v>
      </c>
      <c r="G204" s="13">
        <v>6</v>
      </c>
      <c r="H204" s="13">
        <v>7</v>
      </c>
      <c r="I204" s="13">
        <v>8</v>
      </c>
      <c r="J204" s="13">
        <v>9</v>
      </c>
      <c r="K204" s="14" t="s">
        <v>10</v>
      </c>
      <c r="L204" s="47"/>
      <c r="M204" s="15"/>
      <c r="N204" s="16"/>
      <c r="O204" s="17"/>
      <c r="P204" s="6"/>
      <c r="Q204" s="6"/>
      <c r="R204" s="5"/>
      <c r="Z204" s="51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3"/>
      <c r="AM204" s="3"/>
    </row>
    <row r="205" spans="1:39" ht="12.75" customHeight="1" x14ac:dyDescent="0.2">
      <c r="A205" s="30" t="s">
        <v>18</v>
      </c>
      <c r="B205" s="13"/>
      <c r="C205" s="13"/>
      <c r="D205" s="13"/>
      <c r="E205" s="13"/>
      <c r="F205" s="13"/>
      <c r="G205" s="13"/>
      <c r="H205" s="13"/>
      <c r="I205" s="13"/>
      <c r="J205" s="13"/>
      <c r="K205" s="19"/>
      <c r="L205" s="47"/>
      <c r="M205" s="15"/>
      <c r="N205" s="16"/>
      <c r="O205" s="17"/>
      <c r="P205" s="20">
        <f>B205</f>
        <v>0</v>
      </c>
      <c r="Q205" s="6"/>
      <c r="R205" s="5"/>
      <c r="Z205" s="25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ht="12.75" customHeight="1" x14ac:dyDescent="0.2">
      <c r="A206" s="48" t="s">
        <v>19</v>
      </c>
      <c r="L206" s="5"/>
      <c r="M206" s="5"/>
      <c r="O206" s="5"/>
      <c r="P206" s="6"/>
      <c r="Q206" s="6"/>
      <c r="R206" s="5"/>
      <c r="Z206" s="4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3"/>
      <c r="AM206" s="3"/>
    </row>
    <row r="207" spans="1:39" ht="12.75" customHeight="1" x14ac:dyDescent="0.2">
      <c r="A207" s="48" t="s">
        <v>20</v>
      </c>
      <c r="D207" s="25">
        <v>137</v>
      </c>
      <c r="L207" s="5"/>
      <c r="M207" s="5"/>
      <c r="O207" s="5"/>
      <c r="P207" s="6">
        <v>140</v>
      </c>
      <c r="Q207" s="6"/>
      <c r="R207" s="5"/>
      <c r="Z207" s="33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"/>
      <c r="AM207" s="3"/>
    </row>
    <row r="208" spans="1:39" ht="12.75" customHeight="1" x14ac:dyDescent="0.2">
      <c r="A208" s="48"/>
      <c r="L208" s="5"/>
      <c r="M208" s="5"/>
      <c r="O208" s="5"/>
      <c r="P208" s="6"/>
      <c r="Q208" s="6"/>
      <c r="R208" s="5"/>
      <c r="Z208" s="25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ht="12.75" customHeight="1" x14ac:dyDescent="0.2">
      <c r="A209" s="48"/>
      <c r="L209" s="5"/>
      <c r="M209" s="5"/>
      <c r="O209" s="5"/>
      <c r="P209" s="6"/>
      <c r="Q209" s="6"/>
      <c r="R209" s="5"/>
      <c r="Z209" s="25"/>
      <c r="AL209" s="3"/>
      <c r="AM209" s="3"/>
    </row>
    <row r="210" spans="1:39" ht="12.75" customHeight="1" x14ac:dyDescent="0.2">
      <c r="A210" s="48"/>
      <c r="L210" s="5"/>
      <c r="M210" s="5"/>
      <c r="O210" s="5"/>
      <c r="P210" s="6"/>
      <c r="Q210" s="6"/>
      <c r="R210" s="5"/>
      <c r="Z210" s="25"/>
      <c r="AL210" s="3"/>
      <c r="AM210" s="3"/>
    </row>
    <row r="211" spans="1:39" ht="12.75" customHeight="1" x14ac:dyDescent="0.2">
      <c r="A211" s="48"/>
      <c r="L211" s="5"/>
      <c r="M211" s="5"/>
      <c r="O211" s="5"/>
      <c r="P211" s="6"/>
      <c r="Q211" s="6"/>
      <c r="R211" s="5"/>
      <c r="Z211" s="25"/>
      <c r="AL211" s="3"/>
      <c r="AM211" s="3"/>
    </row>
    <row r="212" spans="1:39" ht="12.75" customHeight="1" x14ac:dyDescent="0.3">
      <c r="A212" s="51" t="s">
        <v>67</v>
      </c>
      <c r="B212" s="4" t="s">
        <v>19</v>
      </c>
      <c r="L212" s="5"/>
      <c r="M212" s="5"/>
      <c r="O212" s="5"/>
      <c r="P212" s="6"/>
      <c r="Q212" s="6"/>
      <c r="R212" s="5"/>
      <c r="Z212" s="25"/>
      <c r="AL212" s="3"/>
      <c r="AM212" s="3"/>
    </row>
    <row r="213" spans="1:39" ht="25.5" customHeight="1" x14ac:dyDescent="0.2">
      <c r="B213" s="166" t="s">
        <v>1</v>
      </c>
      <c r="C213" s="166"/>
      <c r="D213" s="166"/>
      <c r="E213" s="166"/>
      <c r="F213" s="166"/>
      <c r="G213" s="166"/>
      <c r="H213" s="166"/>
      <c r="I213" s="166"/>
      <c r="J213" s="166"/>
      <c r="L213" s="7" t="s">
        <v>2</v>
      </c>
      <c r="M213" s="7" t="s">
        <v>3</v>
      </c>
      <c r="N213" s="8" t="s">
        <v>4</v>
      </c>
      <c r="O213" s="7" t="s">
        <v>5</v>
      </c>
      <c r="P213" s="9" t="s">
        <v>6</v>
      </c>
      <c r="Q213" s="9" t="s">
        <v>7</v>
      </c>
      <c r="R213" s="10" t="s">
        <v>8</v>
      </c>
      <c r="Z213" s="25"/>
      <c r="AL213" s="3"/>
      <c r="AM213" s="3"/>
    </row>
    <row r="214" spans="1:39" ht="12.75" customHeight="1" x14ac:dyDescent="0.3">
      <c r="A214" s="12" t="s">
        <v>9</v>
      </c>
      <c r="B214" s="13">
        <v>1</v>
      </c>
      <c r="C214" s="13">
        <v>2</v>
      </c>
      <c r="D214" s="13">
        <v>3</v>
      </c>
      <c r="E214" s="13">
        <v>4</v>
      </c>
      <c r="F214" s="13">
        <v>5</v>
      </c>
      <c r="G214" s="13">
        <v>6</v>
      </c>
      <c r="H214" s="13">
        <v>7</v>
      </c>
      <c r="I214" s="13">
        <v>8</v>
      </c>
      <c r="J214" s="13">
        <v>9</v>
      </c>
      <c r="K214" s="14" t="s">
        <v>10</v>
      </c>
      <c r="L214" s="47"/>
      <c r="M214" s="15"/>
      <c r="N214" s="16"/>
      <c r="O214" s="17"/>
      <c r="P214" s="6"/>
      <c r="Q214" s="6"/>
      <c r="R214" s="5"/>
      <c r="Z214" s="51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3"/>
      <c r="AM214" s="3"/>
    </row>
    <row r="215" spans="1:39" ht="12.75" customHeight="1" x14ac:dyDescent="0.2">
      <c r="A215" s="48" t="s">
        <v>19</v>
      </c>
      <c r="L215" s="5"/>
      <c r="M215" s="5"/>
      <c r="O215" s="5"/>
      <c r="P215" s="6"/>
      <c r="Q215" s="6"/>
      <c r="R215" s="5"/>
      <c r="Z215" s="25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</row>
    <row r="216" spans="1:39" ht="12.75" customHeight="1" x14ac:dyDescent="0.2">
      <c r="A216" s="48" t="s">
        <v>20</v>
      </c>
      <c r="C216" s="25">
        <v>90</v>
      </c>
      <c r="L216" s="5"/>
      <c r="M216" s="5"/>
      <c r="O216" s="5"/>
      <c r="P216" s="6"/>
      <c r="Q216" s="6"/>
      <c r="R216" s="5"/>
      <c r="Z216" s="4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3"/>
      <c r="AM216" s="3"/>
    </row>
    <row r="217" spans="1:39" ht="12.75" customHeight="1" x14ac:dyDescent="0.2">
      <c r="A217" s="48"/>
      <c r="L217" s="5"/>
      <c r="M217" s="5"/>
      <c r="O217" s="5"/>
      <c r="P217" s="6"/>
      <c r="Q217" s="6"/>
      <c r="R217" s="5"/>
      <c r="Z217" s="25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</row>
    <row r="218" spans="1:39" ht="12.75" customHeight="1" x14ac:dyDescent="0.3">
      <c r="A218" s="51" t="s">
        <v>69</v>
      </c>
      <c r="L218" s="5"/>
      <c r="M218" s="5"/>
      <c r="O218" s="5"/>
      <c r="Z218" s="25"/>
      <c r="AL218" s="3"/>
      <c r="AM218" s="3"/>
    </row>
    <row r="219" spans="1:39" ht="25.5" customHeight="1" x14ac:dyDescent="0.2">
      <c r="B219" s="324" t="s">
        <v>1</v>
      </c>
      <c r="C219" s="325"/>
      <c r="D219" s="325"/>
      <c r="E219" s="325"/>
      <c r="F219" s="325"/>
      <c r="G219" s="325"/>
      <c r="H219" s="325"/>
      <c r="I219" s="325"/>
      <c r="J219" s="325"/>
      <c r="L219" s="10" t="s">
        <v>2</v>
      </c>
      <c r="M219" s="10" t="s">
        <v>3</v>
      </c>
      <c r="N219" s="69" t="s">
        <v>4</v>
      </c>
      <c r="O219" s="10" t="s">
        <v>5</v>
      </c>
      <c r="P219" s="9" t="s">
        <v>6</v>
      </c>
      <c r="Q219" s="9" t="s">
        <v>7</v>
      </c>
      <c r="R219" s="10" t="s">
        <v>8</v>
      </c>
      <c r="Z219" s="25"/>
      <c r="AL219" s="3"/>
      <c r="AM219" s="3"/>
    </row>
    <row r="220" spans="1:39" ht="12.75" customHeight="1" x14ac:dyDescent="0.2">
      <c r="A220" s="70" t="s">
        <v>9</v>
      </c>
      <c r="B220" s="71">
        <v>1</v>
      </c>
      <c r="C220" s="71">
        <v>2</v>
      </c>
      <c r="D220" s="71">
        <v>3</v>
      </c>
      <c r="E220" s="71">
        <v>4</v>
      </c>
      <c r="F220" s="71">
        <v>5</v>
      </c>
      <c r="G220" s="71">
        <v>6</v>
      </c>
      <c r="H220" s="71">
        <v>7</v>
      </c>
      <c r="I220" s="71">
        <v>8</v>
      </c>
      <c r="J220" s="71">
        <v>9</v>
      </c>
      <c r="K220" s="72" t="s">
        <v>10</v>
      </c>
      <c r="L220" s="5"/>
      <c r="M220" s="5"/>
      <c r="O220" s="5"/>
      <c r="P220" s="6"/>
      <c r="Q220" s="6"/>
      <c r="R220" s="5"/>
      <c r="Z220" s="25"/>
      <c r="AL220" s="3"/>
      <c r="AM220" s="3"/>
    </row>
    <row r="221" spans="1:39" ht="12.75" customHeight="1" x14ac:dyDescent="0.2">
      <c r="A221" s="33" t="s">
        <v>20</v>
      </c>
      <c r="K221" s="37"/>
      <c r="L221" s="5"/>
      <c r="M221" s="5"/>
      <c r="O221" s="5"/>
      <c r="P221" s="20">
        <f>B221</f>
        <v>0</v>
      </c>
      <c r="Q221" s="6"/>
      <c r="R221" s="5"/>
      <c r="Z221" s="25"/>
      <c r="AL221" s="3"/>
      <c r="AM221" s="3"/>
    </row>
    <row r="222" spans="1:39" ht="12.75" customHeight="1" x14ac:dyDescent="0.2">
      <c r="K222" s="37"/>
      <c r="L222" s="5"/>
      <c r="M222" s="5"/>
      <c r="N222" s="5"/>
      <c r="O222" s="5" t="e">
        <f>C222/B221</f>
        <v>#DIV/0!</v>
      </c>
      <c r="P222" s="73"/>
      <c r="Q222" s="24" t="e">
        <f t="shared" ref="Q222:Q223" si="37">P222/P221</f>
        <v>#DIV/0!</v>
      </c>
      <c r="R222" s="5" t="e">
        <f t="shared" ref="R222:R223" si="38">100%-Q222</f>
        <v>#DIV/0!</v>
      </c>
      <c r="Z222" s="25"/>
      <c r="AL222" s="3"/>
      <c r="AM222" s="3"/>
    </row>
    <row r="223" spans="1:39" ht="12.75" customHeight="1" x14ac:dyDescent="0.2">
      <c r="A223" s="33"/>
      <c r="K223" s="37"/>
      <c r="L223" s="5"/>
      <c r="M223" s="5"/>
      <c r="N223" s="5"/>
      <c r="O223" s="5"/>
      <c r="P223" s="73"/>
      <c r="Q223" s="24" t="e">
        <f t="shared" si="37"/>
        <v>#DIV/0!</v>
      </c>
      <c r="R223" s="5" t="e">
        <f t="shared" si="38"/>
        <v>#DIV/0!</v>
      </c>
      <c r="Z223" s="25"/>
      <c r="AL223" s="3"/>
      <c r="AM223" s="3"/>
    </row>
    <row r="224" spans="1:39" ht="12.75" customHeight="1" x14ac:dyDescent="0.2">
      <c r="L224" s="5"/>
      <c r="M224" s="5"/>
      <c r="O224" s="5"/>
      <c r="Z224" s="25"/>
      <c r="AL224" s="3"/>
      <c r="AM224" s="3"/>
    </row>
    <row r="225" spans="1:39" ht="12.75" customHeight="1" x14ac:dyDescent="0.3">
      <c r="A225" s="51" t="s">
        <v>70</v>
      </c>
      <c r="L225" s="5"/>
      <c r="M225" s="5"/>
      <c r="O225" s="5"/>
      <c r="Z225" s="25"/>
      <c r="AL225" s="3"/>
      <c r="AM225" s="3"/>
    </row>
    <row r="226" spans="1:39" ht="25.5" customHeight="1" x14ac:dyDescent="0.2">
      <c r="B226" s="324" t="s">
        <v>1</v>
      </c>
      <c r="C226" s="325"/>
      <c r="D226" s="325"/>
      <c r="E226" s="325"/>
      <c r="F226" s="325"/>
      <c r="G226" s="325"/>
      <c r="H226" s="325"/>
      <c r="I226" s="325"/>
      <c r="J226" s="325"/>
      <c r="L226" s="10" t="s">
        <v>2</v>
      </c>
      <c r="M226" s="10" t="s">
        <v>3</v>
      </c>
      <c r="N226" s="69" t="s">
        <v>4</v>
      </c>
      <c r="O226" s="10" t="s">
        <v>5</v>
      </c>
      <c r="P226" s="9" t="s">
        <v>6</v>
      </c>
      <c r="Q226" s="9" t="s">
        <v>7</v>
      </c>
      <c r="R226" s="10" t="s">
        <v>8</v>
      </c>
      <c r="Z226" s="25"/>
      <c r="AL226" s="3"/>
      <c r="AM226" s="3"/>
    </row>
    <row r="227" spans="1:39" ht="12.75" customHeight="1" x14ac:dyDescent="0.2">
      <c r="A227" s="70" t="s">
        <v>9</v>
      </c>
      <c r="B227" s="71">
        <v>1</v>
      </c>
      <c r="C227" s="71">
        <v>2</v>
      </c>
      <c r="D227" s="71">
        <v>3</v>
      </c>
      <c r="E227" s="71">
        <v>4</v>
      </c>
      <c r="F227" s="71">
        <v>5</v>
      </c>
      <c r="G227" s="71">
        <v>6</v>
      </c>
      <c r="H227" s="71">
        <v>7</v>
      </c>
      <c r="I227" s="71">
        <v>8</v>
      </c>
      <c r="J227" s="71">
        <v>9</v>
      </c>
      <c r="K227" s="72" t="s">
        <v>10</v>
      </c>
      <c r="L227" s="5"/>
      <c r="M227" s="5"/>
      <c r="O227" s="5"/>
      <c r="P227" s="6"/>
      <c r="Q227" s="6"/>
      <c r="R227" s="5"/>
      <c r="Z227" s="25"/>
      <c r="AL227" s="3"/>
      <c r="AM227" s="3"/>
    </row>
    <row r="228" spans="1:39" ht="12.75" customHeight="1" x14ac:dyDescent="0.2">
      <c r="A228" s="33" t="s">
        <v>21</v>
      </c>
      <c r="K228" s="37"/>
      <c r="L228" s="5"/>
      <c r="M228" s="5"/>
      <c r="O228" s="5"/>
      <c r="P228" s="20">
        <f>B228</f>
        <v>0</v>
      </c>
      <c r="Q228" s="6"/>
      <c r="R228" s="5"/>
      <c r="Z228" s="25"/>
      <c r="AL228" s="3"/>
      <c r="AM228" s="3"/>
    </row>
    <row r="229" spans="1:39" ht="12.75" customHeight="1" x14ac:dyDescent="0.2">
      <c r="K229" s="37"/>
      <c r="L229" s="5"/>
      <c r="M229" s="5"/>
      <c r="N229" s="5"/>
      <c r="O229" s="5" t="e">
        <f>C229/B228</f>
        <v>#DIV/0!</v>
      </c>
      <c r="P229" s="73"/>
      <c r="Q229" s="24" t="e">
        <f>P229/P228</f>
        <v>#DIV/0!</v>
      </c>
      <c r="R229" s="5" t="e">
        <f>100%-Q229</f>
        <v>#DIV/0!</v>
      </c>
      <c r="Z229" s="25"/>
      <c r="AL229" s="3"/>
      <c r="AM229" s="3"/>
    </row>
    <row r="230" spans="1:39" ht="12.75" customHeight="1" x14ac:dyDescent="0.2">
      <c r="L230" s="5"/>
      <c r="M230" s="5"/>
      <c r="O230" s="5"/>
      <c r="Z230" s="25"/>
      <c r="AL230" s="3"/>
      <c r="AM230" s="3"/>
    </row>
    <row r="231" spans="1:39" ht="12.75" customHeight="1" x14ac:dyDescent="0.2">
      <c r="A231" s="48"/>
      <c r="L231" s="5"/>
      <c r="M231" s="5"/>
      <c r="O231" s="5"/>
      <c r="P231" s="20"/>
      <c r="Q231" s="6"/>
      <c r="R231" s="5"/>
      <c r="Z231" s="25"/>
      <c r="AL231" s="3"/>
      <c r="AM231" s="3"/>
    </row>
    <row r="232" spans="1:39" ht="12.75" customHeight="1" x14ac:dyDescent="0.2">
      <c r="A232" s="56"/>
      <c r="B232" s="167"/>
      <c r="C232" s="37"/>
      <c r="L232" s="5"/>
      <c r="M232" s="5"/>
      <c r="O232" s="5"/>
      <c r="P232" s="6"/>
      <c r="Q232" s="6"/>
      <c r="R232" s="5"/>
      <c r="Z232" s="25"/>
      <c r="AL232" s="3"/>
      <c r="AM232" s="3"/>
    </row>
    <row r="233" spans="1:39" ht="12.75" customHeight="1" x14ac:dyDescent="0.2">
      <c r="A233" s="168"/>
      <c r="B233" s="168"/>
      <c r="C233" s="37"/>
      <c r="L233" s="5"/>
      <c r="M233" s="5"/>
      <c r="O233" s="5"/>
      <c r="P233" s="6"/>
      <c r="Q233" s="6"/>
      <c r="R233" s="5"/>
      <c r="Z233" s="25"/>
      <c r="AL233" s="3"/>
      <c r="AM233" s="3"/>
    </row>
    <row r="234" spans="1:39" ht="12.75" customHeight="1" x14ac:dyDescent="0.2">
      <c r="A234" s="168"/>
      <c r="B234" s="168"/>
      <c r="C234" s="37"/>
      <c r="L234" s="5"/>
      <c r="M234" s="5"/>
      <c r="O234" s="5"/>
      <c r="P234" s="6"/>
      <c r="Q234" s="6"/>
      <c r="R234" s="5"/>
      <c r="Z234" s="25"/>
      <c r="AL234" s="3"/>
      <c r="AM234" s="3"/>
    </row>
    <row r="235" spans="1:39" ht="12.75" customHeight="1" x14ac:dyDescent="0.2">
      <c r="A235" s="167" t="s">
        <v>136</v>
      </c>
      <c r="B235" s="167"/>
      <c r="C235" s="37"/>
      <c r="L235" s="5"/>
      <c r="M235" s="5"/>
      <c r="O235" s="5"/>
      <c r="P235" s="6"/>
      <c r="Q235" s="6"/>
      <c r="R235" s="5"/>
      <c r="Z235" s="25"/>
      <c r="AL235" s="3"/>
      <c r="AM235" s="3"/>
    </row>
    <row r="236" spans="1:39" ht="12.75" customHeight="1" x14ac:dyDescent="0.2">
      <c r="A236" s="168"/>
      <c r="B236" s="168"/>
      <c r="C236" s="37"/>
      <c r="L236" s="5"/>
      <c r="M236" s="5"/>
      <c r="O236" s="5"/>
      <c r="P236" s="6"/>
      <c r="Q236" s="6"/>
      <c r="R236" s="5"/>
      <c r="Z236" s="25"/>
      <c r="AL236" s="3"/>
      <c r="AM236" s="3"/>
    </row>
    <row r="237" spans="1:39" ht="12.75" customHeight="1" x14ac:dyDescent="0.2">
      <c r="A237" s="169"/>
      <c r="B237" s="170"/>
      <c r="C237" s="37"/>
      <c r="L237" s="5"/>
      <c r="M237" s="5"/>
      <c r="O237" s="5"/>
      <c r="P237" s="6"/>
      <c r="Q237" s="6"/>
      <c r="R237" s="5"/>
      <c r="Z237" s="25"/>
      <c r="AL237" s="3"/>
      <c r="AM237" s="3"/>
    </row>
    <row r="238" spans="1:39" ht="12.75" customHeight="1" x14ac:dyDescent="0.2">
      <c r="L238" s="5"/>
      <c r="M238" s="5"/>
      <c r="O238" s="5"/>
      <c r="P238" s="6"/>
      <c r="Q238" s="6"/>
      <c r="R238" s="5"/>
      <c r="Z238" s="25"/>
      <c r="AL238" s="3"/>
      <c r="AM238" s="3"/>
    </row>
    <row r="239" spans="1:39" ht="12.75" customHeight="1" x14ac:dyDescent="0.2">
      <c r="L239" s="5"/>
      <c r="M239" s="5"/>
      <c r="O239" s="5"/>
      <c r="P239" s="6"/>
      <c r="Q239" s="6"/>
      <c r="R239" s="5"/>
      <c r="Z239" s="25"/>
      <c r="AL239" s="3"/>
      <c r="AM239" s="3"/>
    </row>
    <row r="240" spans="1:39" ht="12.75" customHeight="1" x14ac:dyDescent="0.2">
      <c r="L240" s="5"/>
      <c r="M240" s="5"/>
      <c r="O240" s="5"/>
      <c r="P240" s="6"/>
      <c r="Q240" s="6"/>
      <c r="R240" s="5"/>
      <c r="Z240" s="25"/>
      <c r="AL240" s="3"/>
      <c r="AM240" s="3"/>
    </row>
    <row r="241" spans="12:39" ht="12.75" customHeight="1" x14ac:dyDescent="0.2">
      <c r="L241" s="5"/>
      <c r="M241" s="5"/>
      <c r="O241" s="5"/>
      <c r="P241" s="6"/>
      <c r="Q241" s="6"/>
      <c r="R241" s="5"/>
      <c r="Z241" s="25"/>
      <c r="AL241" s="3"/>
      <c r="AM241" s="3"/>
    </row>
    <row r="242" spans="12:39" ht="12.75" customHeight="1" x14ac:dyDescent="0.2">
      <c r="L242" s="5"/>
      <c r="M242" s="5"/>
      <c r="O242" s="5"/>
      <c r="P242" s="6"/>
      <c r="Q242" s="6"/>
      <c r="R242" s="5"/>
      <c r="Z242" s="25"/>
      <c r="AL242" s="3"/>
      <c r="AM242" s="3"/>
    </row>
    <row r="243" spans="12:39" ht="12.75" customHeight="1" x14ac:dyDescent="0.2">
      <c r="L243" s="5"/>
      <c r="M243" s="5"/>
      <c r="O243" s="5"/>
      <c r="P243" s="6"/>
      <c r="Q243" s="6"/>
      <c r="R243" s="5"/>
      <c r="Z243" s="25"/>
      <c r="AL243" s="3"/>
      <c r="AM243" s="3"/>
    </row>
    <row r="244" spans="12:39" ht="12.75" customHeight="1" x14ac:dyDescent="0.2">
      <c r="L244" s="5"/>
      <c r="M244" s="5"/>
      <c r="O244" s="5"/>
      <c r="P244" s="6"/>
      <c r="Q244" s="6"/>
      <c r="R244" s="5"/>
      <c r="Z244" s="25"/>
      <c r="AL244" s="3"/>
      <c r="AM244" s="3"/>
    </row>
    <row r="245" spans="12:39" ht="12.75" customHeight="1" x14ac:dyDescent="0.2">
      <c r="L245" s="5"/>
      <c r="M245" s="5"/>
      <c r="O245" s="5"/>
      <c r="P245" s="6"/>
      <c r="Q245" s="6"/>
      <c r="R245" s="5"/>
      <c r="Z245" s="25"/>
      <c r="AL245" s="3"/>
      <c r="AM245" s="3"/>
    </row>
    <row r="246" spans="12:39" ht="12.75" customHeight="1" x14ac:dyDescent="0.2">
      <c r="L246" s="5"/>
      <c r="M246" s="5"/>
      <c r="O246" s="5"/>
      <c r="P246" s="6"/>
      <c r="Q246" s="6"/>
      <c r="R246" s="5"/>
      <c r="Z246" s="25"/>
      <c r="AL246" s="3"/>
      <c r="AM246" s="3"/>
    </row>
    <row r="247" spans="12:39" ht="12.75" customHeight="1" x14ac:dyDescent="0.2">
      <c r="L247" s="5"/>
      <c r="M247" s="5"/>
      <c r="O247" s="5"/>
      <c r="P247" s="6"/>
      <c r="Q247" s="6"/>
      <c r="R247" s="5"/>
      <c r="Z247" s="25"/>
      <c r="AL247" s="3"/>
      <c r="AM247" s="3"/>
    </row>
    <row r="248" spans="12:39" ht="12.75" customHeight="1" x14ac:dyDescent="0.2">
      <c r="L248" s="5"/>
      <c r="M248" s="5"/>
      <c r="O248" s="5"/>
      <c r="P248" s="6"/>
      <c r="Q248" s="6"/>
      <c r="R248" s="5"/>
      <c r="Z248" s="25"/>
      <c r="AL248" s="3"/>
      <c r="AM248" s="3"/>
    </row>
    <row r="249" spans="12:39" ht="12.75" customHeight="1" x14ac:dyDescent="0.2">
      <c r="L249" s="5"/>
      <c r="M249" s="5"/>
      <c r="O249" s="5"/>
      <c r="P249" s="6"/>
      <c r="Q249" s="6"/>
      <c r="R249" s="5"/>
      <c r="Z249" s="25"/>
      <c r="AL249" s="3"/>
      <c r="AM249" s="3"/>
    </row>
    <row r="250" spans="12:39" ht="12.75" customHeight="1" x14ac:dyDescent="0.2">
      <c r="L250" s="5"/>
      <c r="M250" s="5"/>
      <c r="O250" s="5"/>
      <c r="P250" s="6"/>
      <c r="Q250" s="6"/>
      <c r="R250" s="5"/>
      <c r="Z250" s="25"/>
      <c r="AL250" s="3"/>
      <c r="AM250" s="3"/>
    </row>
    <row r="251" spans="12:39" ht="12.75" customHeight="1" x14ac:dyDescent="0.2">
      <c r="L251" s="5"/>
      <c r="M251" s="5"/>
      <c r="O251" s="5"/>
      <c r="P251" s="6"/>
      <c r="Q251" s="6"/>
      <c r="R251" s="5"/>
      <c r="Z251" s="25"/>
      <c r="AL251" s="3"/>
      <c r="AM251" s="3"/>
    </row>
    <row r="252" spans="12:39" ht="12.75" customHeight="1" x14ac:dyDescent="0.2">
      <c r="L252" s="5"/>
      <c r="M252" s="5"/>
      <c r="O252" s="5"/>
      <c r="P252" s="6"/>
      <c r="Q252" s="6"/>
      <c r="R252" s="5"/>
      <c r="Z252" s="25"/>
      <c r="AL252" s="3"/>
      <c r="AM252" s="3"/>
    </row>
    <row r="253" spans="12:39" ht="12.75" customHeight="1" x14ac:dyDescent="0.2">
      <c r="L253" s="5"/>
      <c r="M253" s="5"/>
      <c r="O253" s="5"/>
      <c r="P253" s="6"/>
      <c r="Q253" s="6"/>
      <c r="R253" s="5"/>
      <c r="Z253" s="25"/>
      <c r="AL253" s="3"/>
      <c r="AM253" s="3"/>
    </row>
    <row r="254" spans="12:39" ht="12.75" customHeight="1" x14ac:dyDescent="0.2">
      <c r="L254" s="5"/>
      <c r="M254" s="5"/>
      <c r="O254" s="5"/>
      <c r="P254" s="6"/>
      <c r="Q254" s="6"/>
      <c r="R254" s="5"/>
      <c r="Z254" s="25"/>
      <c r="AL254" s="3"/>
      <c r="AM254" s="3"/>
    </row>
    <row r="255" spans="12:39" ht="12.75" customHeight="1" x14ac:dyDescent="0.2">
      <c r="L255" s="5"/>
      <c r="M255" s="5"/>
      <c r="O255" s="5"/>
      <c r="P255" s="6"/>
      <c r="Q255" s="6"/>
      <c r="R255" s="5"/>
      <c r="Z255" s="25"/>
      <c r="AL255" s="3"/>
      <c r="AM255" s="3"/>
    </row>
    <row r="256" spans="12:39" ht="12.75" customHeight="1" x14ac:dyDescent="0.2">
      <c r="L256" s="5"/>
      <c r="M256" s="5"/>
      <c r="O256" s="5"/>
      <c r="P256" s="6"/>
      <c r="Q256" s="6"/>
      <c r="R256" s="5"/>
      <c r="Z256" s="25"/>
      <c r="AL256" s="3"/>
      <c r="AM256" s="3"/>
    </row>
    <row r="257" spans="12:39" ht="12.75" customHeight="1" x14ac:dyDescent="0.2">
      <c r="L257" s="5"/>
      <c r="M257" s="5"/>
      <c r="O257" s="5"/>
      <c r="P257" s="6"/>
      <c r="Q257" s="6"/>
      <c r="R257" s="5"/>
      <c r="Z257" s="25"/>
      <c r="AL257" s="3"/>
      <c r="AM257" s="3"/>
    </row>
    <row r="258" spans="12:39" ht="12.75" customHeight="1" x14ac:dyDescent="0.2">
      <c r="L258" s="5"/>
      <c r="M258" s="5"/>
      <c r="O258" s="5"/>
      <c r="P258" s="6"/>
      <c r="Q258" s="6"/>
      <c r="R258" s="5"/>
      <c r="Z258" s="25"/>
      <c r="AL258" s="3"/>
      <c r="AM258" s="3"/>
    </row>
    <row r="259" spans="12:39" ht="12.75" customHeight="1" x14ac:dyDescent="0.2">
      <c r="L259" s="5"/>
      <c r="M259" s="5"/>
      <c r="O259" s="5"/>
      <c r="P259" s="6"/>
      <c r="Q259" s="6"/>
      <c r="R259" s="5"/>
      <c r="Z259" s="25"/>
      <c r="AL259" s="3"/>
      <c r="AM259" s="3"/>
    </row>
    <row r="260" spans="12:39" ht="12.75" customHeight="1" x14ac:dyDescent="0.2">
      <c r="L260" s="5"/>
      <c r="M260" s="5"/>
      <c r="O260" s="5"/>
      <c r="P260" s="6"/>
      <c r="Q260" s="6"/>
      <c r="R260" s="5"/>
      <c r="Z260" s="25"/>
      <c r="AL260" s="3"/>
      <c r="AM260" s="3"/>
    </row>
    <row r="261" spans="12:39" ht="12.75" customHeight="1" x14ac:dyDescent="0.2">
      <c r="L261" s="5"/>
      <c r="M261" s="5"/>
      <c r="O261" s="5"/>
      <c r="P261" s="6"/>
      <c r="Q261" s="6"/>
      <c r="R261" s="5"/>
      <c r="Z261" s="25"/>
      <c r="AL261" s="3"/>
      <c r="AM261" s="3"/>
    </row>
    <row r="262" spans="12:39" ht="12.75" customHeight="1" x14ac:dyDescent="0.2">
      <c r="L262" s="5"/>
      <c r="M262" s="5"/>
      <c r="O262" s="5"/>
      <c r="P262" s="6"/>
      <c r="Q262" s="6"/>
      <c r="R262" s="5"/>
      <c r="Z262" s="25"/>
      <c r="AL262" s="3"/>
      <c r="AM262" s="3"/>
    </row>
    <row r="263" spans="12:39" ht="12.75" customHeight="1" x14ac:dyDescent="0.2">
      <c r="L263" s="5"/>
      <c r="M263" s="5"/>
      <c r="O263" s="5"/>
      <c r="P263" s="6"/>
      <c r="Q263" s="6"/>
      <c r="R263" s="5"/>
      <c r="Z263" s="25"/>
      <c r="AL263" s="3"/>
      <c r="AM263" s="3"/>
    </row>
    <row r="264" spans="12:39" ht="12.75" customHeight="1" x14ac:dyDescent="0.2">
      <c r="L264" s="5"/>
      <c r="M264" s="5"/>
      <c r="O264" s="5"/>
      <c r="P264" s="6"/>
      <c r="Q264" s="6"/>
      <c r="R264" s="5"/>
      <c r="Z264" s="25"/>
      <c r="AL264" s="3"/>
      <c r="AM264" s="3"/>
    </row>
    <row r="265" spans="12:39" ht="12.75" customHeight="1" x14ac:dyDescent="0.2">
      <c r="L265" s="5"/>
      <c r="M265" s="5"/>
      <c r="O265" s="5"/>
      <c r="P265" s="6"/>
      <c r="Q265" s="6"/>
      <c r="R265" s="5"/>
      <c r="Z265" s="25"/>
      <c r="AL265" s="3"/>
      <c r="AM265" s="3"/>
    </row>
    <row r="266" spans="12:39" ht="12.75" customHeight="1" x14ac:dyDescent="0.2">
      <c r="L266" s="5"/>
      <c r="M266" s="5"/>
      <c r="O266" s="5"/>
      <c r="P266" s="6"/>
      <c r="Q266" s="6"/>
      <c r="R266" s="5"/>
      <c r="Z266" s="25"/>
      <c r="AL266" s="3"/>
      <c r="AM266" s="3"/>
    </row>
    <row r="267" spans="12:39" ht="12.75" customHeight="1" x14ac:dyDescent="0.2">
      <c r="L267" s="5"/>
      <c r="M267" s="5"/>
      <c r="O267" s="5"/>
      <c r="P267" s="6"/>
      <c r="Q267" s="6"/>
      <c r="R267" s="5"/>
      <c r="Z267" s="25"/>
      <c r="AL267" s="3"/>
      <c r="AM267" s="3"/>
    </row>
    <row r="268" spans="12:39" ht="12.75" customHeight="1" x14ac:dyDescent="0.2">
      <c r="L268" s="5"/>
      <c r="M268" s="5"/>
      <c r="O268" s="5"/>
      <c r="P268" s="6"/>
      <c r="Q268" s="6"/>
      <c r="R268" s="5"/>
      <c r="Z268" s="25"/>
      <c r="AL268" s="3"/>
      <c r="AM268" s="3"/>
    </row>
    <row r="269" spans="12:39" ht="12.75" customHeight="1" x14ac:dyDescent="0.2">
      <c r="L269" s="5"/>
      <c r="M269" s="5"/>
      <c r="O269" s="5"/>
      <c r="P269" s="6"/>
      <c r="Q269" s="6"/>
      <c r="R269" s="5"/>
      <c r="Z269" s="25"/>
      <c r="AL269" s="3"/>
      <c r="AM269" s="3"/>
    </row>
    <row r="270" spans="12:39" ht="12.75" customHeight="1" x14ac:dyDescent="0.2">
      <c r="L270" s="5"/>
      <c r="M270" s="5"/>
      <c r="O270" s="5"/>
      <c r="P270" s="6"/>
      <c r="Q270" s="6"/>
      <c r="R270" s="5"/>
      <c r="Z270" s="25"/>
      <c r="AL270" s="3"/>
      <c r="AM270" s="3"/>
    </row>
    <row r="271" spans="12:39" ht="12.75" customHeight="1" x14ac:dyDescent="0.2">
      <c r="L271" s="5"/>
      <c r="M271" s="5"/>
      <c r="O271" s="5"/>
      <c r="P271" s="6"/>
      <c r="Q271" s="6"/>
      <c r="R271" s="5"/>
      <c r="Z271" s="25"/>
      <c r="AL271" s="3"/>
      <c r="AM271" s="3"/>
    </row>
    <row r="272" spans="12:39" ht="12.75" customHeight="1" x14ac:dyDescent="0.2">
      <c r="L272" s="5"/>
      <c r="M272" s="5"/>
      <c r="O272" s="5"/>
      <c r="P272" s="6"/>
      <c r="Q272" s="6"/>
      <c r="R272" s="5"/>
      <c r="Z272" s="25"/>
      <c r="AL272" s="3"/>
      <c r="AM272" s="3"/>
    </row>
    <row r="273" spans="12:39" ht="12.75" customHeight="1" x14ac:dyDescent="0.2">
      <c r="L273" s="5"/>
      <c r="M273" s="5"/>
      <c r="O273" s="5"/>
      <c r="P273" s="6"/>
      <c r="Q273" s="6"/>
      <c r="R273" s="5"/>
      <c r="Z273" s="25"/>
      <c r="AL273" s="3"/>
      <c r="AM273" s="3"/>
    </row>
    <row r="274" spans="12:39" ht="12.75" customHeight="1" x14ac:dyDescent="0.2">
      <c r="L274" s="5"/>
      <c r="M274" s="5"/>
      <c r="O274" s="5"/>
      <c r="P274" s="6"/>
      <c r="Q274" s="6"/>
      <c r="R274" s="5"/>
      <c r="Z274" s="25"/>
      <c r="AL274" s="3"/>
      <c r="AM274" s="3"/>
    </row>
    <row r="275" spans="12:39" ht="12.75" customHeight="1" x14ac:dyDescent="0.2">
      <c r="L275" s="5"/>
      <c r="M275" s="5"/>
      <c r="O275" s="5"/>
      <c r="P275" s="6"/>
      <c r="Q275" s="6"/>
      <c r="R275" s="5"/>
      <c r="Z275" s="25"/>
      <c r="AL275" s="3"/>
      <c r="AM275" s="3"/>
    </row>
    <row r="276" spans="12:39" ht="12.75" customHeight="1" x14ac:dyDescent="0.2">
      <c r="L276" s="5"/>
      <c r="M276" s="5"/>
      <c r="O276" s="5"/>
      <c r="P276" s="6"/>
      <c r="Q276" s="6"/>
      <c r="R276" s="5"/>
      <c r="Z276" s="25"/>
      <c r="AL276" s="3"/>
      <c r="AM276" s="3"/>
    </row>
    <row r="277" spans="12:39" ht="12.75" customHeight="1" x14ac:dyDescent="0.2">
      <c r="L277" s="5"/>
      <c r="M277" s="5"/>
      <c r="O277" s="5"/>
      <c r="P277" s="6"/>
      <c r="Q277" s="6"/>
      <c r="R277" s="5"/>
      <c r="Z277" s="25"/>
      <c r="AL277" s="3"/>
      <c r="AM277" s="3"/>
    </row>
    <row r="278" spans="12:39" ht="12.75" customHeight="1" x14ac:dyDescent="0.2">
      <c r="L278" s="5"/>
      <c r="M278" s="5"/>
      <c r="O278" s="5"/>
      <c r="P278" s="6"/>
      <c r="Q278" s="6"/>
      <c r="R278" s="5"/>
      <c r="Z278" s="25"/>
      <c r="AL278" s="3"/>
      <c r="AM278" s="3"/>
    </row>
    <row r="279" spans="12:39" ht="12.75" customHeight="1" x14ac:dyDescent="0.2">
      <c r="L279" s="5"/>
      <c r="M279" s="5"/>
      <c r="O279" s="5"/>
      <c r="P279" s="6"/>
      <c r="Q279" s="6"/>
      <c r="R279" s="5"/>
      <c r="AL279" s="3"/>
      <c r="AM279" s="3"/>
    </row>
    <row r="280" spans="12:39" ht="12.75" customHeight="1" x14ac:dyDescent="0.2">
      <c r="L280" s="5"/>
      <c r="M280" s="5"/>
      <c r="O280" s="5"/>
      <c r="P280" s="6"/>
      <c r="Q280" s="6"/>
      <c r="R280" s="5"/>
      <c r="AL280" s="3"/>
      <c r="AM280" s="3"/>
    </row>
    <row r="281" spans="12:39" ht="12.75" customHeight="1" x14ac:dyDescent="0.2">
      <c r="L281" s="5"/>
      <c r="M281" s="5"/>
      <c r="O281" s="5"/>
      <c r="P281" s="6"/>
      <c r="Q281" s="6"/>
      <c r="R281" s="5"/>
      <c r="AL281" s="3"/>
      <c r="AM281" s="3"/>
    </row>
    <row r="282" spans="12:39" ht="12.75" customHeight="1" x14ac:dyDescent="0.2">
      <c r="L282" s="5"/>
      <c r="M282" s="5"/>
      <c r="O282" s="5"/>
      <c r="P282" s="6"/>
      <c r="Q282" s="6"/>
      <c r="R282" s="5"/>
      <c r="AL282" s="3"/>
      <c r="AM282" s="3"/>
    </row>
    <row r="283" spans="12:39" ht="12.75" customHeight="1" x14ac:dyDescent="0.2">
      <c r="L283" s="5"/>
      <c r="M283" s="5"/>
      <c r="O283" s="5"/>
      <c r="P283" s="6"/>
      <c r="Q283" s="6"/>
      <c r="R283" s="5"/>
      <c r="AL283" s="3"/>
      <c r="AM283" s="3"/>
    </row>
    <row r="284" spans="12:39" ht="12.75" customHeight="1" x14ac:dyDescent="0.2">
      <c r="L284" s="5"/>
      <c r="M284" s="5"/>
      <c r="O284" s="5"/>
      <c r="P284" s="6"/>
      <c r="Q284" s="6"/>
      <c r="R284" s="5"/>
      <c r="AL284" s="3"/>
      <c r="AM284" s="3"/>
    </row>
    <row r="285" spans="12:39" ht="12.75" customHeight="1" x14ac:dyDescent="0.2">
      <c r="L285" s="5"/>
      <c r="M285" s="5"/>
      <c r="O285" s="5"/>
      <c r="P285" s="6"/>
      <c r="Q285" s="6"/>
      <c r="R285" s="5"/>
      <c r="AL285" s="3"/>
      <c r="AM285" s="3"/>
    </row>
    <row r="286" spans="12:39" ht="12.75" customHeight="1" x14ac:dyDescent="0.2">
      <c r="L286" s="5"/>
      <c r="M286" s="5"/>
      <c r="O286" s="5"/>
      <c r="P286" s="6"/>
      <c r="Q286" s="6"/>
      <c r="R286" s="5"/>
      <c r="AL286" s="3"/>
      <c r="AM286" s="3"/>
    </row>
    <row r="287" spans="12:39" ht="12.75" customHeight="1" x14ac:dyDescent="0.2">
      <c r="L287" s="5"/>
      <c r="M287" s="5"/>
      <c r="O287" s="5"/>
      <c r="P287" s="6"/>
      <c r="Q287" s="6"/>
      <c r="R287" s="5"/>
      <c r="AL287" s="3"/>
      <c r="AM287" s="3"/>
    </row>
    <row r="288" spans="12:39" ht="12.75" customHeight="1" x14ac:dyDescent="0.2">
      <c r="L288" s="5"/>
      <c r="M288" s="5"/>
      <c r="O288" s="5"/>
      <c r="P288" s="6"/>
      <c r="Q288" s="6"/>
      <c r="R288" s="5"/>
      <c r="AL288" s="3"/>
      <c r="AM288" s="3"/>
    </row>
    <row r="289" spans="12:39" ht="12.75" customHeight="1" x14ac:dyDescent="0.2">
      <c r="L289" s="5"/>
      <c r="M289" s="5"/>
      <c r="O289" s="5"/>
      <c r="P289" s="6"/>
      <c r="Q289" s="6"/>
      <c r="R289" s="5"/>
      <c r="AL289" s="3"/>
      <c r="AM289" s="3"/>
    </row>
    <row r="290" spans="12:39" ht="12.75" customHeight="1" x14ac:dyDescent="0.2">
      <c r="L290" s="5"/>
      <c r="M290" s="5"/>
      <c r="O290" s="5"/>
      <c r="P290" s="6"/>
      <c r="Q290" s="6"/>
      <c r="R290" s="5"/>
      <c r="AL290" s="3"/>
      <c r="AM290" s="3"/>
    </row>
    <row r="291" spans="12:39" ht="12.75" customHeight="1" x14ac:dyDescent="0.2">
      <c r="L291" s="5"/>
      <c r="M291" s="5"/>
      <c r="O291" s="5"/>
      <c r="P291" s="6"/>
      <c r="Q291" s="6"/>
      <c r="R291" s="5"/>
      <c r="AL291" s="3"/>
      <c r="AM291" s="3"/>
    </row>
    <row r="292" spans="12:39" ht="12.75" customHeight="1" x14ac:dyDescent="0.2">
      <c r="L292" s="5"/>
      <c r="M292" s="5"/>
      <c r="O292" s="5"/>
      <c r="P292" s="6"/>
      <c r="Q292" s="6"/>
      <c r="R292" s="5"/>
      <c r="AL292" s="3"/>
      <c r="AM292" s="3"/>
    </row>
    <row r="293" spans="12:39" ht="12.75" customHeight="1" x14ac:dyDescent="0.2">
      <c r="L293" s="5"/>
      <c r="M293" s="5"/>
      <c r="O293" s="5"/>
      <c r="P293" s="6"/>
      <c r="Q293" s="6"/>
      <c r="R293" s="5"/>
      <c r="AL293" s="3"/>
      <c r="AM293" s="3"/>
    </row>
    <row r="294" spans="12:39" ht="12.75" customHeight="1" x14ac:dyDescent="0.2">
      <c r="L294" s="5"/>
      <c r="M294" s="5"/>
      <c r="O294" s="5"/>
      <c r="P294" s="6"/>
      <c r="Q294" s="6"/>
      <c r="R294" s="5"/>
      <c r="AL294" s="3"/>
      <c r="AM294" s="3"/>
    </row>
    <row r="295" spans="12:39" ht="12.75" customHeight="1" x14ac:dyDescent="0.2">
      <c r="L295" s="5"/>
      <c r="M295" s="5"/>
      <c r="O295" s="5"/>
      <c r="P295" s="6"/>
      <c r="Q295" s="6"/>
      <c r="R295" s="5"/>
      <c r="AL295" s="3"/>
      <c r="AM295" s="3"/>
    </row>
    <row r="296" spans="12:39" ht="12.75" customHeight="1" x14ac:dyDescent="0.2">
      <c r="L296" s="5"/>
      <c r="M296" s="5"/>
      <c r="O296" s="5"/>
      <c r="P296" s="6"/>
      <c r="Q296" s="6"/>
      <c r="R296" s="5"/>
      <c r="AL296" s="3"/>
      <c r="AM296" s="3"/>
    </row>
    <row r="297" spans="12:39" ht="12.75" customHeight="1" x14ac:dyDescent="0.2">
      <c r="L297" s="5"/>
      <c r="M297" s="5"/>
      <c r="O297" s="5"/>
      <c r="P297" s="6"/>
      <c r="Q297" s="6"/>
      <c r="R297" s="5"/>
      <c r="AL297" s="3"/>
      <c r="AM297" s="3"/>
    </row>
    <row r="298" spans="12:39" ht="12.75" customHeight="1" x14ac:dyDescent="0.2">
      <c r="L298" s="5"/>
      <c r="M298" s="5"/>
      <c r="O298" s="5"/>
      <c r="P298" s="6"/>
      <c r="Q298" s="6"/>
      <c r="R298" s="5"/>
      <c r="AL298" s="3"/>
      <c r="AM298" s="3"/>
    </row>
    <row r="299" spans="12:39" ht="12.75" customHeight="1" x14ac:dyDescent="0.2">
      <c r="L299" s="5"/>
      <c r="M299" s="5"/>
      <c r="O299" s="5"/>
      <c r="P299" s="6"/>
      <c r="Q299" s="6"/>
      <c r="R299" s="5"/>
      <c r="AL299" s="3"/>
      <c r="AM299" s="3"/>
    </row>
    <row r="300" spans="12:39" ht="12.75" customHeight="1" x14ac:dyDescent="0.2">
      <c r="L300" s="5"/>
      <c r="M300" s="5"/>
      <c r="O300" s="5"/>
      <c r="P300" s="6"/>
      <c r="Q300" s="6"/>
      <c r="R300" s="5"/>
      <c r="AL300" s="3"/>
      <c r="AM300" s="3"/>
    </row>
    <row r="301" spans="12:39" ht="12.75" customHeight="1" x14ac:dyDescent="0.2">
      <c r="L301" s="5"/>
      <c r="M301" s="5"/>
      <c r="O301" s="5"/>
      <c r="P301" s="6"/>
      <c r="Q301" s="6"/>
      <c r="R301" s="5"/>
      <c r="AL301" s="3"/>
      <c r="AM301" s="3"/>
    </row>
    <row r="302" spans="12:39" ht="12.75" customHeight="1" x14ac:dyDescent="0.2">
      <c r="L302" s="5"/>
      <c r="M302" s="5"/>
      <c r="O302" s="5"/>
      <c r="P302" s="6"/>
      <c r="Q302" s="6"/>
      <c r="R302" s="5"/>
      <c r="AL302" s="3"/>
      <c r="AM302" s="3"/>
    </row>
    <row r="303" spans="12:39" ht="12.75" customHeight="1" x14ac:dyDescent="0.2">
      <c r="L303" s="5"/>
      <c r="M303" s="5"/>
      <c r="O303" s="5"/>
      <c r="P303" s="6"/>
      <c r="Q303" s="6"/>
      <c r="R303" s="5"/>
      <c r="AL303" s="3"/>
      <c r="AM303" s="3"/>
    </row>
    <row r="304" spans="12:39" ht="12.75" customHeight="1" x14ac:dyDescent="0.2">
      <c r="L304" s="5"/>
      <c r="M304" s="5"/>
      <c r="O304" s="5"/>
      <c r="P304" s="6"/>
      <c r="Q304" s="6"/>
      <c r="R304" s="5"/>
      <c r="AL304" s="3"/>
      <c r="AM304" s="3"/>
    </row>
    <row r="305" spans="12:39" ht="12.75" customHeight="1" x14ac:dyDescent="0.2">
      <c r="L305" s="5"/>
      <c r="M305" s="5"/>
      <c r="O305" s="5"/>
      <c r="P305" s="6"/>
      <c r="Q305" s="6"/>
      <c r="R305" s="5"/>
      <c r="AL305" s="3"/>
      <c r="AM305" s="3"/>
    </row>
    <row r="306" spans="12:39" ht="12.75" customHeight="1" x14ac:dyDescent="0.2">
      <c r="L306" s="5"/>
      <c r="M306" s="5"/>
      <c r="O306" s="5"/>
      <c r="P306" s="6"/>
      <c r="Q306" s="6"/>
      <c r="R306" s="5"/>
      <c r="AL306" s="3"/>
      <c r="AM306" s="3"/>
    </row>
    <row r="307" spans="12:39" ht="12.75" customHeight="1" x14ac:dyDescent="0.2">
      <c r="L307" s="5"/>
      <c r="M307" s="5"/>
      <c r="O307" s="5"/>
      <c r="P307" s="6"/>
      <c r="Q307" s="6"/>
      <c r="R307" s="5"/>
      <c r="AL307" s="3"/>
      <c r="AM307" s="3"/>
    </row>
    <row r="308" spans="12:39" ht="12.75" customHeight="1" x14ac:dyDescent="0.2">
      <c r="L308" s="5"/>
      <c r="M308" s="5"/>
      <c r="O308" s="5"/>
      <c r="P308" s="6"/>
      <c r="Q308" s="6"/>
      <c r="R308" s="5"/>
      <c r="AL308" s="3"/>
      <c r="AM308" s="3"/>
    </row>
    <row r="309" spans="12:39" ht="12.75" customHeight="1" x14ac:dyDescent="0.2">
      <c r="L309" s="5"/>
      <c r="M309" s="5"/>
      <c r="O309" s="5"/>
      <c r="P309" s="6"/>
      <c r="Q309" s="6"/>
      <c r="R309" s="5"/>
      <c r="AL309" s="3"/>
      <c r="AM309" s="3"/>
    </row>
    <row r="310" spans="12:39" ht="12.75" customHeight="1" x14ac:dyDescent="0.2">
      <c r="L310" s="5"/>
      <c r="M310" s="5"/>
      <c r="O310" s="5"/>
      <c r="P310" s="6"/>
      <c r="Q310" s="6"/>
      <c r="R310" s="5"/>
      <c r="AL310" s="3"/>
      <c r="AM310" s="3"/>
    </row>
    <row r="311" spans="12:39" ht="12.75" customHeight="1" x14ac:dyDescent="0.2">
      <c r="L311" s="5"/>
      <c r="M311" s="5"/>
      <c r="O311" s="5"/>
      <c r="P311" s="6"/>
      <c r="Q311" s="6"/>
      <c r="R311" s="5"/>
      <c r="AL311" s="3"/>
      <c r="AM311" s="3"/>
    </row>
    <row r="312" spans="12:39" ht="12.75" customHeight="1" x14ac:dyDescent="0.2">
      <c r="L312" s="5"/>
      <c r="M312" s="5"/>
      <c r="O312" s="5"/>
      <c r="P312" s="6"/>
      <c r="Q312" s="6"/>
      <c r="R312" s="5"/>
      <c r="AL312" s="3"/>
      <c r="AM312" s="3"/>
    </row>
    <row r="313" spans="12:39" ht="12.75" customHeight="1" x14ac:dyDescent="0.2">
      <c r="L313" s="5"/>
      <c r="M313" s="5"/>
      <c r="O313" s="5"/>
      <c r="P313" s="6"/>
      <c r="Q313" s="6"/>
      <c r="R313" s="5"/>
      <c r="AL313" s="3"/>
      <c r="AM313" s="3"/>
    </row>
    <row r="314" spans="12:39" ht="12.75" customHeight="1" x14ac:dyDescent="0.2">
      <c r="L314" s="5"/>
      <c r="M314" s="5"/>
      <c r="O314" s="5"/>
      <c r="P314" s="6"/>
      <c r="Q314" s="6"/>
      <c r="R314" s="5"/>
      <c r="AL314" s="3"/>
      <c r="AM314" s="3"/>
    </row>
    <row r="315" spans="12:39" ht="12.75" customHeight="1" x14ac:dyDescent="0.2">
      <c r="L315" s="5"/>
      <c r="M315" s="5"/>
      <c r="O315" s="5"/>
      <c r="P315" s="6"/>
      <c r="Q315" s="6"/>
      <c r="R315" s="5"/>
      <c r="AL315" s="3"/>
      <c r="AM315" s="3"/>
    </row>
    <row r="316" spans="12:39" ht="12.75" customHeight="1" x14ac:dyDescent="0.2">
      <c r="L316" s="5"/>
      <c r="M316" s="5"/>
      <c r="O316" s="5"/>
      <c r="P316" s="6"/>
      <c r="Q316" s="6"/>
      <c r="R316" s="5"/>
      <c r="AL316" s="3"/>
      <c r="AM316" s="3"/>
    </row>
    <row r="317" spans="12:39" ht="12.75" customHeight="1" x14ac:dyDescent="0.2">
      <c r="L317" s="5"/>
      <c r="M317" s="5"/>
      <c r="O317" s="5"/>
      <c r="P317" s="6"/>
      <c r="Q317" s="6"/>
      <c r="R317" s="5"/>
      <c r="AL317" s="3"/>
      <c r="AM317" s="3"/>
    </row>
    <row r="318" spans="12:39" ht="12.75" customHeight="1" x14ac:dyDescent="0.2">
      <c r="L318" s="5"/>
      <c r="M318" s="5"/>
      <c r="O318" s="5"/>
      <c r="P318" s="6"/>
      <c r="Q318" s="6"/>
      <c r="R318" s="5"/>
      <c r="AL318" s="3"/>
      <c r="AM318" s="3"/>
    </row>
    <row r="319" spans="12:39" ht="12.75" customHeight="1" x14ac:dyDescent="0.2">
      <c r="L319" s="5"/>
      <c r="M319" s="5"/>
      <c r="O319" s="5"/>
      <c r="P319" s="6"/>
      <c r="Q319" s="6"/>
      <c r="R319" s="5"/>
      <c r="AL319" s="3"/>
      <c r="AM319" s="3"/>
    </row>
    <row r="320" spans="12:39" ht="12.75" customHeight="1" x14ac:dyDescent="0.2">
      <c r="L320" s="5"/>
      <c r="M320" s="5"/>
      <c r="O320" s="5"/>
      <c r="P320" s="6"/>
      <c r="Q320" s="6"/>
      <c r="R320" s="5"/>
      <c r="AL320" s="3"/>
      <c r="AM320" s="3"/>
    </row>
    <row r="321" spans="12:39" ht="12.75" customHeight="1" x14ac:dyDescent="0.2">
      <c r="L321" s="5"/>
      <c r="M321" s="5"/>
      <c r="O321" s="5"/>
      <c r="P321" s="6"/>
      <c r="Q321" s="6"/>
      <c r="R321" s="5"/>
      <c r="AL321" s="3"/>
      <c r="AM321" s="3"/>
    </row>
    <row r="322" spans="12:39" ht="12.75" customHeight="1" x14ac:dyDescent="0.2">
      <c r="L322" s="5"/>
      <c r="M322" s="5"/>
      <c r="O322" s="5"/>
      <c r="P322" s="6"/>
      <c r="Q322" s="6"/>
      <c r="R322" s="5"/>
      <c r="AL322" s="3"/>
      <c r="AM322" s="3"/>
    </row>
    <row r="323" spans="12:39" ht="12.75" customHeight="1" x14ac:dyDescent="0.2">
      <c r="L323" s="5"/>
      <c r="M323" s="5"/>
      <c r="O323" s="5"/>
      <c r="P323" s="6"/>
      <c r="Q323" s="6"/>
      <c r="R323" s="5"/>
      <c r="AL323" s="3"/>
      <c r="AM323" s="3"/>
    </row>
    <row r="324" spans="12:39" ht="12.75" customHeight="1" x14ac:dyDescent="0.2">
      <c r="L324" s="5"/>
      <c r="M324" s="5"/>
      <c r="O324" s="5"/>
      <c r="P324" s="6"/>
      <c r="Q324" s="6"/>
      <c r="R324" s="5"/>
      <c r="AL324" s="3"/>
      <c r="AM324" s="3"/>
    </row>
    <row r="325" spans="12:39" ht="12.75" customHeight="1" x14ac:dyDescent="0.2">
      <c r="L325" s="5"/>
      <c r="M325" s="5"/>
      <c r="O325" s="5"/>
      <c r="P325" s="6"/>
      <c r="Q325" s="6"/>
      <c r="R325" s="5"/>
      <c r="AL325" s="3"/>
      <c r="AM325" s="3"/>
    </row>
    <row r="326" spans="12:39" ht="12.75" customHeight="1" x14ac:dyDescent="0.2">
      <c r="L326" s="5"/>
      <c r="M326" s="5"/>
      <c r="O326" s="5"/>
      <c r="P326" s="6"/>
      <c r="Q326" s="6"/>
      <c r="R326" s="5"/>
      <c r="AL326" s="3"/>
      <c r="AM326" s="3"/>
    </row>
    <row r="327" spans="12:39" ht="12.75" customHeight="1" x14ac:dyDescent="0.2">
      <c r="L327" s="5"/>
      <c r="M327" s="5"/>
      <c r="O327" s="5"/>
      <c r="P327" s="6"/>
      <c r="Q327" s="6"/>
      <c r="R327" s="5"/>
      <c r="AL327" s="3"/>
      <c r="AM327" s="3"/>
    </row>
    <row r="328" spans="12:39" ht="12.75" customHeight="1" x14ac:dyDescent="0.2">
      <c r="L328" s="5"/>
      <c r="M328" s="5"/>
      <c r="O328" s="5"/>
      <c r="P328" s="6"/>
      <c r="Q328" s="6"/>
      <c r="R328" s="5"/>
      <c r="AL328" s="3"/>
      <c r="AM328" s="3"/>
    </row>
    <row r="329" spans="12:39" ht="12.75" customHeight="1" x14ac:dyDescent="0.2">
      <c r="L329" s="5"/>
      <c r="M329" s="5"/>
      <c r="O329" s="5"/>
      <c r="P329" s="6"/>
      <c r="Q329" s="6"/>
      <c r="R329" s="5"/>
      <c r="AL329" s="3"/>
      <c r="AM329" s="3"/>
    </row>
    <row r="330" spans="12:39" ht="12.75" customHeight="1" x14ac:dyDescent="0.2">
      <c r="L330" s="5"/>
      <c r="M330" s="5"/>
      <c r="O330" s="5"/>
      <c r="P330" s="6"/>
      <c r="Q330" s="6"/>
      <c r="R330" s="5"/>
      <c r="AL330" s="3"/>
      <c r="AM330" s="3"/>
    </row>
    <row r="331" spans="12:39" ht="12.75" customHeight="1" x14ac:dyDescent="0.2">
      <c r="L331" s="5"/>
      <c r="M331" s="5"/>
      <c r="O331" s="5"/>
      <c r="P331" s="6"/>
      <c r="Q331" s="6"/>
      <c r="R331" s="5"/>
      <c r="AL331" s="3"/>
      <c r="AM331" s="3"/>
    </row>
    <row r="332" spans="12:39" ht="12.75" customHeight="1" x14ac:dyDescent="0.2">
      <c r="L332" s="5"/>
      <c r="M332" s="5"/>
      <c r="O332" s="5"/>
      <c r="P332" s="6"/>
      <c r="Q332" s="6"/>
      <c r="R332" s="5"/>
      <c r="AL332" s="3"/>
      <c r="AM332" s="3"/>
    </row>
    <row r="333" spans="12:39" ht="12.75" customHeight="1" x14ac:dyDescent="0.2">
      <c r="L333" s="5"/>
      <c r="M333" s="5"/>
      <c r="O333" s="5"/>
      <c r="P333" s="6"/>
      <c r="Q333" s="6"/>
      <c r="R333" s="5"/>
      <c r="AL333" s="3"/>
      <c r="AM333" s="3"/>
    </row>
    <row r="334" spans="12:39" ht="12.75" customHeight="1" x14ac:dyDescent="0.2">
      <c r="L334" s="5"/>
      <c r="M334" s="5"/>
      <c r="O334" s="5"/>
      <c r="P334" s="6"/>
      <c r="Q334" s="6"/>
      <c r="R334" s="5"/>
      <c r="AL334" s="3"/>
      <c r="AM334" s="3"/>
    </row>
    <row r="335" spans="12:39" ht="12.75" customHeight="1" x14ac:dyDescent="0.2">
      <c r="L335" s="5"/>
      <c r="M335" s="5"/>
      <c r="O335" s="5"/>
      <c r="P335" s="6"/>
      <c r="Q335" s="6"/>
      <c r="R335" s="5"/>
      <c r="AL335" s="3"/>
      <c r="AM335" s="3"/>
    </row>
    <row r="336" spans="12:39" ht="12.75" customHeight="1" x14ac:dyDescent="0.2">
      <c r="L336" s="5"/>
      <c r="M336" s="5"/>
      <c r="O336" s="5"/>
      <c r="P336" s="6"/>
      <c r="Q336" s="6"/>
      <c r="R336" s="5"/>
      <c r="AL336" s="3"/>
      <c r="AM336" s="3"/>
    </row>
    <row r="337" spans="12:39" ht="12.75" customHeight="1" x14ac:dyDescent="0.2">
      <c r="L337" s="5"/>
      <c r="M337" s="5"/>
      <c r="O337" s="5"/>
      <c r="P337" s="6"/>
      <c r="Q337" s="6"/>
      <c r="R337" s="5"/>
      <c r="AL337" s="3"/>
      <c r="AM337" s="3"/>
    </row>
    <row r="338" spans="12:39" ht="12.75" customHeight="1" x14ac:dyDescent="0.2">
      <c r="L338" s="5"/>
      <c r="M338" s="5"/>
      <c r="O338" s="5"/>
      <c r="P338" s="6"/>
      <c r="Q338" s="6"/>
      <c r="R338" s="5"/>
      <c r="AL338" s="3"/>
      <c r="AM338" s="3"/>
    </row>
    <row r="339" spans="12:39" ht="12.75" customHeight="1" x14ac:dyDescent="0.2">
      <c r="L339" s="5"/>
      <c r="M339" s="5"/>
      <c r="O339" s="5"/>
      <c r="P339" s="6"/>
      <c r="Q339" s="6"/>
      <c r="R339" s="5"/>
      <c r="AL339" s="3"/>
      <c r="AM339" s="3"/>
    </row>
    <row r="340" spans="12:39" ht="12.75" customHeight="1" x14ac:dyDescent="0.2">
      <c r="L340" s="5"/>
      <c r="M340" s="5"/>
      <c r="O340" s="5"/>
      <c r="P340" s="6"/>
      <c r="Q340" s="6"/>
      <c r="R340" s="5"/>
      <c r="AL340" s="3"/>
      <c r="AM340" s="3"/>
    </row>
    <row r="341" spans="12:39" ht="12.75" customHeight="1" x14ac:dyDescent="0.2">
      <c r="L341" s="5"/>
      <c r="M341" s="5"/>
      <c r="O341" s="5"/>
      <c r="P341" s="6"/>
      <c r="Q341" s="6"/>
      <c r="R341" s="5"/>
      <c r="AL341" s="3"/>
      <c r="AM341" s="3"/>
    </row>
    <row r="342" spans="12:39" ht="12.75" customHeight="1" x14ac:dyDescent="0.2">
      <c r="L342" s="5"/>
      <c r="M342" s="5"/>
      <c r="O342" s="5"/>
      <c r="P342" s="6"/>
      <c r="Q342" s="6"/>
      <c r="R342" s="5"/>
      <c r="AL342" s="3"/>
      <c r="AM342" s="3"/>
    </row>
    <row r="343" spans="12:39" ht="12.75" customHeight="1" x14ac:dyDescent="0.2">
      <c r="L343" s="5"/>
      <c r="M343" s="5"/>
      <c r="O343" s="5"/>
      <c r="P343" s="6"/>
      <c r="Q343" s="6"/>
      <c r="R343" s="5"/>
      <c r="AL343" s="3"/>
      <c r="AM343" s="3"/>
    </row>
    <row r="344" spans="12:39" ht="12.75" customHeight="1" x14ac:dyDescent="0.2">
      <c r="L344" s="5"/>
      <c r="M344" s="5"/>
      <c r="O344" s="5"/>
      <c r="P344" s="6"/>
      <c r="Q344" s="6"/>
      <c r="R344" s="5"/>
      <c r="AL344" s="3"/>
      <c r="AM344" s="3"/>
    </row>
    <row r="345" spans="12:39" ht="12.75" customHeight="1" x14ac:dyDescent="0.2">
      <c r="L345" s="5"/>
      <c r="M345" s="5"/>
      <c r="O345" s="5"/>
      <c r="P345" s="6"/>
      <c r="Q345" s="6"/>
      <c r="R345" s="5"/>
      <c r="AL345" s="3"/>
      <c r="AM345" s="3"/>
    </row>
    <row r="346" spans="12:39" ht="12.75" customHeight="1" x14ac:dyDescent="0.2">
      <c r="L346" s="5"/>
      <c r="M346" s="5"/>
      <c r="O346" s="5"/>
      <c r="P346" s="6"/>
      <c r="Q346" s="6"/>
      <c r="R346" s="5"/>
      <c r="AL346" s="3"/>
      <c r="AM346" s="3"/>
    </row>
    <row r="347" spans="12:39" ht="12.75" customHeight="1" x14ac:dyDescent="0.2">
      <c r="L347" s="5"/>
      <c r="M347" s="5"/>
      <c r="O347" s="5"/>
      <c r="P347" s="6"/>
      <c r="Q347" s="6"/>
      <c r="R347" s="5"/>
      <c r="AL347" s="3"/>
      <c r="AM347" s="3"/>
    </row>
    <row r="348" spans="12:39" ht="12.75" customHeight="1" x14ac:dyDescent="0.2">
      <c r="L348" s="5"/>
      <c r="M348" s="5"/>
      <c r="O348" s="5"/>
      <c r="P348" s="6"/>
      <c r="Q348" s="6"/>
      <c r="R348" s="5"/>
      <c r="AL348" s="3"/>
      <c r="AM348" s="3"/>
    </row>
    <row r="349" spans="12:39" ht="12.75" customHeight="1" x14ac:dyDescent="0.2">
      <c r="L349" s="5"/>
      <c r="M349" s="5"/>
      <c r="O349" s="5"/>
      <c r="P349" s="6"/>
      <c r="Q349" s="6"/>
      <c r="R349" s="5"/>
      <c r="AL349" s="3"/>
      <c r="AM349" s="3"/>
    </row>
    <row r="350" spans="12:39" ht="12.75" customHeight="1" x14ac:dyDescent="0.2">
      <c r="L350" s="5"/>
      <c r="M350" s="5"/>
      <c r="O350" s="5"/>
      <c r="P350" s="6"/>
      <c r="Q350" s="6"/>
      <c r="R350" s="5"/>
      <c r="AL350" s="3"/>
      <c r="AM350" s="3"/>
    </row>
    <row r="351" spans="12:39" ht="12.75" customHeight="1" x14ac:dyDescent="0.2">
      <c r="L351" s="5"/>
      <c r="M351" s="5"/>
      <c r="O351" s="5"/>
      <c r="P351" s="6"/>
      <c r="Q351" s="6"/>
      <c r="R351" s="5"/>
      <c r="AL351" s="3"/>
      <c r="AM351" s="3"/>
    </row>
    <row r="352" spans="12:39" ht="12.75" customHeight="1" x14ac:dyDescent="0.2">
      <c r="L352" s="5"/>
      <c r="M352" s="5"/>
      <c r="O352" s="5"/>
      <c r="P352" s="6"/>
      <c r="Q352" s="6"/>
      <c r="R352" s="5"/>
      <c r="AL352" s="3"/>
      <c r="AM352" s="3"/>
    </row>
    <row r="353" spans="12:39" ht="12.75" customHeight="1" x14ac:dyDescent="0.2">
      <c r="L353" s="5"/>
      <c r="M353" s="5"/>
      <c r="O353" s="5"/>
      <c r="P353" s="6"/>
      <c r="Q353" s="6"/>
      <c r="R353" s="5"/>
      <c r="AL353" s="3"/>
      <c r="AM353" s="3"/>
    </row>
    <row r="354" spans="12:39" ht="12.75" customHeight="1" x14ac:dyDescent="0.2">
      <c r="L354" s="5"/>
      <c r="M354" s="5"/>
      <c r="O354" s="5"/>
      <c r="P354" s="6"/>
      <c r="Q354" s="6"/>
      <c r="R354" s="5"/>
      <c r="AL354" s="3"/>
      <c r="AM354" s="3"/>
    </row>
    <row r="355" spans="12:39" ht="12.75" customHeight="1" x14ac:dyDescent="0.2">
      <c r="L355" s="5"/>
      <c r="M355" s="5"/>
      <c r="O355" s="5"/>
      <c r="P355" s="6"/>
      <c r="Q355" s="6"/>
      <c r="R355" s="5"/>
      <c r="AL355" s="3"/>
      <c r="AM355" s="3"/>
    </row>
    <row r="356" spans="12:39" ht="12.75" customHeight="1" x14ac:dyDescent="0.2">
      <c r="L356" s="5"/>
      <c r="M356" s="5"/>
      <c r="O356" s="5"/>
      <c r="P356" s="6"/>
      <c r="Q356" s="6"/>
      <c r="R356" s="5"/>
      <c r="AL356" s="3"/>
      <c r="AM356" s="3"/>
    </row>
    <row r="357" spans="12:39" ht="12.75" customHeight="1" x14ac:dyDescent="0.2">
      <c r="L357" s="5"/>
      <c r="M357" s="5"/>
      <c r="O357" s="5"/>
      <c r="P357" s="6"/>
      <c r="Q357" s="6"/>
      <c r="R357" s="5"/>
      <c r="AL357" s="3"/>
      <c r="AM357" s="3"/>
    </row>
    <row r="358" spans="12:39" ht="12.75" customHeight="1" x14ac:dyDescent="0.2">
      <c r="L358" s="5"/>
      <c r="M358" s="5"/>
      <c r="O358" s="5"/>
      <c r="P358" s="6"/>
      <c r="Q358" s="6"/>
      <c r="R358" s="5"/>
      <c r="AL358" s="3"/>
      <c r="AM358" s="3"/>
    </row>
    <row r="359" spans="12:39" ht="12.75" customHeight="1" x14ac:dyDescent="0.2">
      <c r="L359" s="5"/>
      <c r="M359" s="5"/>
      <c r="O359" s="5"/>
      <c r="P359" s="6"/>
      <c r="Q359" s="6"/>
      <c r="R359" s="5"/>
      <c r="AL359" s="3"/>
      <c r="AM359" s="3"/>
    </row>
    <row r="360" spans="12:39" ht="12.75" customHeight="1" x14ac:dyDescent="0.2">
      <c r="L360" s="5"/>
      <c r="M360" s="5"/>
      <c r="O360" s="5"/>
      <c r="P360" s="6"/>
      <c r="Q360" s="6"/>
      <c r="R360" s="5"/>
      <c r="AL360" s="3"/>
      <c r="AM360" s="3"/>
    </row>
    <row r="361" spans="12:39" ht="12.75" customHeight="1" x14ac:dyDescent="0.2">
      <c r="L361" s="5"/>
      <c r="M361" s="5"/>
      <c r="O361" s="5"/>
      <c r="P361" s="6"/>
      <c r="Q361" s="6"/>
      <c r="R361" s="5"/>
      <c r="AL361" s="3"/>
      <c r="AM361" s="3"/>
    </row>
    <row r="362" spans="12:39" ht="12.75" customHeight="1" x14ac:dyDescent="0.2">
      <c r="L362" s="5"/>
      <c r="M362" s="5"/>
      <c r="O362" s="5"/>
      <c r="P362" s="6"/>
      <c r="Q362" s="6"/>
      <c r="R362" s="5"/>
      <c r="AL362" s="3"/>
      <c r="AM362" s="3"/>
    </row>
    <row r="363" spans="12:39" ht="12.75" customHeight="1" x14ac:dyDescent="0.2">
      <c r="L363" s="5"/>
      <c r="M363" s="5"/>
      <c r="O363" s="5"/>
      <c r="P363" s="6"/>
      <c r="Q363" s="6"/>
      <c r="R363" s="5"/>
      <c r="AL363" s="3"/>
      <c r="AM363" s="3"/>
    </row>
    <row r="364" spans="12:39" ht="12.75" customHeight="1" x14ac:dyDescent="0.2">
      <c r="L364" s="5"/>
      <c r="M364" s="5"/>
      <c r="O364" s="5"/>
      <c r="P364" s="6"/>
      <c r="Q364" s="6"/>
      <c r="R364" s="5"/>
      <c r="AL364" s="3"/>
      <c r="AM364" s="3"/>
    </row>
    <row r="365" spans="12:39" ht="12.75" customHeight="1" x14ac:dyDescent="0.2">
      <c r="L365" s="5"/>
      <c r="M365" s="5"/>
      <c r="O365" s="5"/>
      <c r="P365" s="6"/>
      <c r="Q365" s="6"/>
      <c r="R365" s="5"/>
      <c r="AL365" s="3"/>
      <c r="AM365" s="3"/>
    </row>
    <row r="366" spans="12:39" ht="12.75" customHeight="1" x14ac:dyDescent="0.2">
      <c r="L366" s="5"/>
      <c r="M366" s="5"/>
      <c r="O366" s="5"/>
      <c r="P366" s="6"/>
      <c r="Q366" s="6"/>
      <c r="R366" s="5"/>
      <c r="AL366" s="3"/>
      <c r="AM366" s="3"/>
    </row>
    <row r="367" spans="12:39" ht="12.75" customHeight="1" x14ac:dyDescent="0.2">
      <c r="L367" s="5"/>
      <c r="M367" s="5"/>
      <c r="O367" s="5"/>
      <c r="P367" s="6"/>
      <c r="Q367" s="6"/>
      <c r="R367" s="5"/>
      <c r="AL367" s="3"/>
      <c r="AM367" s="3"/>
    </row>
    <row r="368" spans="12:39" ht="12.75" customHeight="1" x14ac:dyDescent="0.2">
      <c r="L368" s="5"/>
      <c r="M368" s="5"/>
      <c r="O368" s="5"/>
      <c r="P368" s="6"/>
      <c r="Q368" s="6"/>
      <c r="R368" s="5"/>
      <c r="AL368" s="3"/>
      <c r="AM368" s="3"/>
    </row>
    <row r="369" spans="12:39" ht="12.75" customHeight="1" x14ac:dyDescent="0.2">
      <c r="L369" s="5"/>
      <c r="M369" s="5"/>
      <c r="O369" s="5"/>
      <c r="P369" s="6"/>
      <c r="Q369" s="6"/>
      <c r="R369" s="5"/>
      <c r="AL369" s="3"/>
      <c r="AM369" s="3"/>
    </row>
    <row r="370" spans="12:39" ht="12.75" customHeight="1" x14ac:dyDescent="0.2">
      <c r="L370" s="5"/>
      <c r="M370" s="5"/>
      <c r="O370" s="5"/>
      <c r="P370" s="6"/>
      <c r="Q370" s="6"/>
      <c r="R370" s="5"/>
      <c r="AL370" s="3"/>
      <c r="AM370" s="3"/>
    </row>
    <row r="371" spans="12:39" ht="12.75" customHeight="1" x14ac:dyDescent="0.2">
      <c r="L371" s="5"/>
      <c r="M371" s="5"/>
      <c r="O371" s="5"/>
      <c r="P371" s="6"/>
      <c r="Q371" s="6"/>
      <c r="R371" s="5"/>
      <c r="AL371" s="3"/>
      <c r="AM371" s="3"/>
    </row>
    <row r="372" spans="12:39" ht="12.75" customHeight="1" x14ac:dyDescent="0.2">
      <c r="L372" s="5"/>
      <c r="M372" s="5"/>
      <c r="O372" s="5"/>
      <c r="P372" s="6"/>
      <c r="Q372" s="6"/>
      <c r="R372" s="5"/>
      <c r="AL372" s="3"/>
      <c r="AM372" s="3"/>
    </row>
    <row r="373" spans="12:39" ht="12.75" customHeight="1" x14ac:dyDescent="0.2">
      <c r="L373" s="5"/>
      <c r="M373" s="5"/>
      <c r="O373" s="5"/>
      <c r="P373" s="6"/>
      <c r="Q373" s="6"/>
      <c r="R373" s="5"/>
      <c r="AL373" s="3"/>
      <c r="AM373" s="3"/>
    </row>
    <row r="374" spans="12:39" ht="12.75" customHeight="1" x14ac:dyDescent="0.2">
      <c r="L374" s="5"/>
      <c r="M374" s="5"/>
      <c r="O374" s="5"/>
      <c r="P374" s="6"/>
      <c r="Q374" s="6"/>
      <c r="R374" s="5"/>
      <c r="AL374" s="3"/>
      <c r="AM374" s="3"/>
    </row>
    <row r="375" spans="12:39" ht="12.75" customHeight="1" x14ac:dyDescent="0.2">
      <c r="L375" s="5"/>
      <c r="M375" s="5"/>
      <c r="O375" s="5"/>
      <c r="P375" s="6"/>
      <c r="Q375" s="6"/>
      <c r="R375" s="5"/>
      <c r="AL375" s="3"/>
      <c r="AM375" s="3"/>
    </row>
    <row r="376" spans="12:39" ht="12.75" customHeight="1" x14ac:dyDescent="0.2">
      <c r="L376" s="5"/>
      <c r="M376" s="5"/>
      <c r="O376" s="5"/>
      <c r="P376" s="6"/>
      <c r="Q376" s="6"/>
      <c r="R376" s="5"/>
      <c r="AL376" s="3"/>
      <c r="AM376" s="3"/>
    </row>
    <row r="377" spans="12:39" ht="12.75" customHeight="1" x14ac:dyDescent="0.2">
      <c r="L377" s="5"/>
      <c r="M377" s="5"/>
      <c r="O377" s="5"/>
      <c r="P377" s="6"/>
      <c r="Q377" s="6"/>
      <c r="R377" s="5"/>
      <c r="AL377" s="3"/>
      <c r="AM377" s="3"/>
    </row>
    <row r="378" spans="12:39" ht="12.75" customHeight="1" x14ac:dyDescent="0.2">
      <c r="L378" s="5"/>
      <c r="M378" s="5"/>
      <c r="O378" s="5"/>
      <c r="P378" s="6"/>
      <c r="Q378" s="6"/>
      <c r="R378" s="5"/>
      <c r="AL378" s="3"/>
      <c r="AM378" s="3"/>
    </row>
    <row r="379" spans="12:39" ht="12.75" customHeight="1" x14ac:dyDescent="0.2">
      <c r="L379" s="5"/>
      <c r="M379" s="5"/>
      <c r="O379" s="5"/>
      <c r="P379" s="6"/>
      <c r="Q379" s="6"/>
      <c r="R379" s="5"/>
      <c r="AL379" s="3"/>
      <c r="AM379" s="3"/>
    </row>
    <row r="380" spans="12:39" ht="12.75" customHeight="1" x14ac:dyDescent="0.2">
      <c r="L380" s="5"/>
      <c r="M380" s="5"/>
      <c r="O380" s="5"/>
      <c r="P380" s="6"/>
      <c r="Q380" s="6"/>
      <c r="R380" s="5"/>
      <c r="AL380" s="3"/>
      <c r="AM380" s="3"/>
    </row>
    <row r="381" spans="12:39" ht="12.75" customHeight="1" x14ac:dyDescent="0.2">
      <c r="L381" s="5"/>
      <c r="M381" s="5"/>
      <c r="O381" s="5"/>
      <c r="P381" s="6"/>
      <c r="Q381" s="6"/>
      <c r="R381" s="5"/>
      <c r="AL381" s="3"/>
      <c r="AM381" s="3"/>
    </row>
    <row r="382" spans="12:39" ht="12.75" customHeight="1" x14ac:dyDescent="0.2">
      <c r="L382" s="5"/>
      <c r="M382" s="5"/>
      <c r="O382" s="5"/>
      <c r="P382" s="6"/>
      <c r="Q382" s="6"/>
      <c r="R382" s="5"/>
      <c r="AL382" s="3"/>
      <c r="AM382" s="3"/>
    </row>
    <row r="383" spans="12:39" ht="12.75" customHeight="1" x14ac:dyDescent="0.2">
      <c r="L383" s="5"/>
      <c r="M383" s="5"/>
      <c r="O383" s="5"/>
      <c r="P383" s="6"/>
      <c r="Q383" s="6"/>
      <c r="R383" s="5"/>
      <c r="AL383" s="3"/>
      <c r="AM383" s="3"/>
    </row>
    <row r="384" spans="12:39" ht="12.75" customHeight="1" x14ac:dyDescent="0.2">
      <c r="L384" s="5"/>
      <c r="M384" s="5"/>
      <c r="O384" s="5"/>
      <c r="P384" s="6"/>
      <c r="Q384" s="6"/>
      <c r="R384" s="5"/>
      <c r="AL384" s="3"/>
      <c r="AM384" s="3"/>
    </row>
    <row r="385" spans="12:39" ht="12.75" customHeight="1" x14ac:dyDescent="0.2">
      <c r="L385" s="5"/>
      <c r="M385" s="5"/>
      <c r="O385" s="5"/>
      <c r="P385" s="6"/>
      <c r="Q385" s="6"/>
      <c r="R385" s="5"/>
      <c r="AL385" s="3"/>
      <c r="AM385" s="3"/>
    </row>
    <row r="386" spans="12:39" ht="12.75" customHeight="1" x14ac:dyDescent="0.2">
      <c r="L386" s="5"/>
      <c r="M386" s="5"/>
      <c r="O386" s="5"/>
      <c r="P386" s="6"/>
      <c r="Q386" s="6"/>
      <c r="R386" s="5"/>
      <c r="AL386" s="3"/>
      <c r="AM386" s="3"/>
    </row>
    <row r="387" spans="12:39" ht="12.75" customHeight="1" x14ac:dyDescent="0.2">
      <c r="L387" s="5"/>
      <c r="M387" s="5"/>
      <c r="O387" s="5"/>
      <c r="P387" s="6"/>
      <c r="Q387" s="6"/>
      <c r="R387" s="5"/>
      <c r="AL387" s="3"/>
      <c r="AM387" s="3"/>
    </row>
    <row r="388" spans="12:39" ht="12.75" customHeight="1" x14ac:dyDescent="0.2">
      <c r="L388" s="5"/>
      <c r="M388" s="5"/>
      <c r="O388" s="5"/>
      <c r="P388" s="6"/>
      <c r="Q388" s="6"/>
      <c r="R388" s="5"/>
      <c r="AL388" s="3"/>
      <c r="AM388" s="3"/>
    </row>
    <row r="389" spans="12:39" ht="12.75" customHeight="1" x14ac:dyDescent="0.2">
      <c r="L389" s="5"/>
      <c r="M389" s="5"/>
      <c r="O389" s="5"/>
      <c r="P389" s="6"/>
      <c r="Q389" s="6"/>
      <c r="R389" s="5"/>
      <c r="AL389" s="3"/>
      <c r="AM389" s="3"/>
    </row>
    <row r="390" spans="12:39" ht="12.75" customHeight="1" x14ac:dyDescent="0.2">
      <c r="L390" s="5"/>
      <c r="M390" s="5"/>
      <c r="O390" s="5"/>
      <c r="P390" s="6"/>
      <c r="Q390" s="6"/>
      <c r="R390" s="5"/>
      <c r="AL390" s="3"/>
      <c r="AM390" s="3"/>
    </row>
    <row r="391" spans="12:39" ht="12.75" customHeight="1" x14ac:dyDescent="0.2">
      <c r="L391" s="5"/>
      <c r="M391" s="5"/>
      <c r="O391" s="5"/>
      <c r="P391" s="6"/>
      <c r="Q391" s="6"/>
      <c r="R391" s="5"/>
      <c r="AL391" s="3"/>
      <c r="AM391" s="3"/>
    </row>
    <row r="392" spans="12:39" ht="12.75" customHeight="1" x14ac:dyDescent="0.2">
      <c r="L392" s="5"/>
      <c r="M392" s="5"/>
      <c r="O392" s="5"/>
      <c r="P392" s="6"/>
      <c r="Q392" s="6"/>
      <c r="R392" s="5"/>
      <c r="AL392" s="3"/>
      <c r="AM392" s="3"/>
    </row>
    <row r="393" spans="12:39" ht="12.75" customHeight="1" x14ac:dyDescent="0.2">
      <c r="L393" s="5"/>
      <c r="M393" s="5"/>
      <c r="O393" s="5"/>
      <c r="P393" s="6"/>
      <c r="Q393" s="6"/>
      <c r="R393" s="5"/>
      <c r="AL393" s="3"/>
      <c r="AM393" s="3"/>
    </row>
    <row r="394" spans="12:39" ht="12.75" customHeight="1" x14ac:dyDescent="0.2">
      <c r="L394" s="5"/>
      <c r="M394" s="5"/>
      <c r="O394" s="5"/>
      <c r="P394" s="6"/>
      <c r="Q394" s="6"/>
      <c r="R394" s="5"/>
      <c r="AL394" s="3"/>
      <c r="AM394" s="3"/>
    </row>
    <row r="395" spans="12:39" ht="12.75" customHeight="1" x14ac:dyDescent="0.2">
      <c r="L395" s="5"/>
      <c r="M395" s="5"/>
      <c r="O395" s="5"/>
      <c r="P395" s="6"/>
      <c r="Q395" s="6"/>
      <c r="R395" s="5"/>
      <c r="AL395" s="3"/>
      <c r="AM395" s="3"/>
    </row>
    <row r="396" spans="12:39" ht="12.75" customHeight="1" x14ac:dyDescent="0.2">
      <c r="L396" s="5"/>
      <c r="M396" s="5"/>
      <c r="O396" s="5"/>
      <c r="P396" s="6"/>
      <c r="Q396" s="6"/>
      <c r="R396" s="5"/>
      <c r="AL396" s="3"/>
      <c r="AM396" s="3"/>
    </row>
    <row r="397" spans="12:39" ht="12.75" customHeight="1" x14ac:dyDescent="0.2">
      <c r="L397" s="5"/>
      <c r="M397" s="5"/>
      <c r="O397" s="5"/>
      <c r="P397" s="6"/>
      <c r="Q397" s="6"/>
      <c r="R397" s="5"/>
      <c r="AL397" s="3"/>
      <c r="AM397" s="3"/>
    </row>
    <row r="398" spans="12:39" ht="12.75" customHeight="1" x14ac:dyDescent="0.2">
      <c r="L398" s="5"/>
      <c r="M398" s="5"/>
      <c r="O398" s="5"/>
      <c r="P398" s="6"/>
      <c r="Q398" s="6"/>
      <c r="R398" s="5"/>
      <c r="AL398" s="3"/>
      <c r="AM398" s="3"/>
    </row>
    <row r="399" spans="12:39" ht="12.75" customHeight="1" x14ac:dyDescent="0.2">
      <c r="L399" s="5"/>
      <c r="M399" s="5"/>
      <c r="O399" s="5"/>
      <c r="P399" s="6"/>
      <c r="Q399" s="6"/>
      <c r="R399" s="5"/>
      <c r="AL399" s="3"/>
      <c r="AM399" s="3"/>
    </row>
    <row r="400" spans="12:39" ht="12.75" customHeight="1" x14ac:dyDescent="0.2">
      <c r="L400" s="5"/>
      <c r="M400" s="5"/>
      <c r="O400" s="5"/>
      <c r="P400" s="6"/>
      <c r="Q400" s="6"/>
      <c r="R400" s="5"/>
      <c r="AL400" s="3"/>
      <c r="AM400" s="3"/>
    </row>
    <row r="401" spans="12:39" ht="12.75" customHeight="1" x14ac:dyDescent="0.2">
      <c r="L401" s="5"/>
      <c r="M401" s="5"/>
      <c r="O401" s="5"/>
      <c r="P401" s="6"/>
      <c r="Q401" s="6"/>
      <c r="R401" s="5"/>
      <c r="AL401" s="3"/>
      <c r="AM401" s="3"/>
    </row>
    <row r="402" spans="12:39" ht="12.75" customHeight="1" x14ac:dyDescent="0.2">
      <c r="L402" s="5"/>
      <c r="M402" s="5"/>
      <c r="O402" s="5"/>
      <c r="P402" s="6"/>
      <c r="Q402" s="6"/>
      <c r="R402" s="5"/>
      <c r="AL402" s="3"/>
      <c r="AM402" s="3"/>
    </row>
    <row r="403" spans="12:39" ht="12.75" customHeight="1" x14ac:dyDescent="0.2">
      <c r="L403" s="5"/>
      <c r="M403" s="5"/>
      <c r="O403" s="5"/>
      <c r="P403" s="6"/>
      <c r="Q403" s="6"/>
      <c r="R403" s="5"/>
      <c r="AL403" s="3"/>
      <c r="AM403" s="3"/>
    </row>
    <row r="404" spans="12:39" ht="12.75" customHeight="1" x14ac:dyDescent="0.2">
      <c r="L404" s="5"/>
      <c r="M404" s="5"/>
      <c r="O404" s="5"/>
      <c r="P404" s="6"/>
      <c r="Q404" s="6"/>
      <c r="R404" s="5"/>
      <c r="AL404" s="3"/>
      <c r="AM404" s="3"/>
    </row>
    <row r="405" spans="12:39" ht="12.75" customHeight="1" x14ac:dyDescent="0.2">
      <c r="L405" s="5"/>
      <c r="M405" s="5"/>
      <c r="O405" s="5"/>
      <c r="P405" s="6"/>
      <c r="Q405" s="6"/>
      <c r="R405" s="5"/>
      <c r="AL405" s="3"/>
      <c r="AM405" s="3"/>
    </row>
    <row r="406" spans="12:39" ht="12.75" customHeight="1" x14ac:dyDescent="0.2">
      <c r="L406" s="5"/>
      <c r="M406" s="5"/>
      <c r="O406" s="5"/>
      <c r="P406" s="6"/>
      <c r="Q406" s="6"/>
      <c r="R406" s="5"/>
      <c r="AL406" s="3"/>
      <c r="AM406" s="3"/>
    </row>
    <row r="407" spans="12:39" ht="12.75" customHeight="1" x14ac:dyDescent="0.2">
      <c r="L407" s="5"/>
      <c r="M407" s="5"/>
      <c r="O407" s="5"/>
      <c r="P407" s="6"/>
      <c r="Q407" s="6"/>
      <c r="R407" s="5"/>
      <c r="AL407" s="3"/>
      <c r="AM407" s="3"/>
    </row>
    <row r="408" spans="12:39" ht="12.75" customHeight="1" x14ac:dyDescent="0.2">
      <c r="L408" s="5"/>
      <c r="M408" s="5"/>
      <c r="O408" s="5"/>
      <c r="P408" s="6"/>
      <c r="Q408" s="6"/>
      <c r="R408" s="5"/>
      <c r="AL408" s="3"/>
      <c r="AM408" s="3"/>
    </row>
    <row r="409" spans="12:39" ht="12.75" customHeight="1" x14ac:dyDescent="0.2">
      <c r="L409" s="5"/>
      <c r="M409" s="5"/>
      <c r="O409" s="5"/>
      <c r="P409" s="6"/>
      <c r="Q409" s="6"/>
      <c r="R409" s="5"/>
      <c r="AL409" s="3"/>
      <c r="AM409" s="3"/>
    </row>
    <row r="410" spans="12:39" ht="12.75" customHeight="1" x14ac:dyDescent="0.2">
      <c r="L410" s="5"/>
      <c r="M410" s="5"/>
      <c r="O410" s="5"/>
      <c r="P410" s="6"/>
      <c r="Q410" s="6"/>
      <c r="R410" s="5"/>
      <c r="AL410" s="3"/>
      <c r="AM410" s="3"/>
    </row>
    <row r="411" spans="12:39" ht="12.75" customHeight="1" x14ac:dyDescent="0.2">
      <c r="L411" s="5"/>
      <c r="M411" s="5"/>
      <c r="O411" s="5"/>
      <c r="P411" s="6"/>
      <c r="Q411" s="6"/>
      <c r="R411" s="5"/>
      <c r="AL411" s="3"/>
      <c r="AM411" s="3"/>
    </row>
    <row r="412" spans="12:39" ht="12.75" customHeight="1" x14ac:dyDescent="0.2">
      <c r="L412" s="5"/>
      <c r="M412" s="5"/>
      <c r="O412" s="5"/>
      <c r="P412" s="6"/>
      <c r="Q412" s="6"/>
      <c r="R412" s="5"/>
      <c r="AL412" s="3"/>
      <c r="AM412" s="3"/>
    </row>
    <row r="413" spans="12:39" ht="12.75" customHeight="1" x14ac:dyDescent="0.2">
      <c r="L413" s="5"/>
      <c r="M413" s="5"/>
      <c r="O413" s="5"/>
      <c r="P413" s="6"/>
      <c r="Q413" s="6"/>
      <c r="R413" s="5"/>
      <c r="AL413" s="3"/>
      <c r="AM413" s="3"/>
    </row>
    <row r="414" spans="12:39" ht="12.75" customHeight="1" x14ac:dyDescent="0.2">
      <c r="L414" s="5"/>
      <c r="M414" s="5"/>
      <c r="O414" s="5"/>
      <c r="P414" s="6"/>
      <c r="Q414" s="6"/>
      <c r="R414" s="5"/>
      <c r="AL414" s="3"/>
      <c r="AM414" s="3"/>
    </row>
    <row r="415" spans="12:39" ht="12.75" customHeight="1" x14ac:dyDescent="0.2">
      <c r="L415" s="5"/>
      <c r="M415" s="5"/>
      <c r="O415" s="5"/>
      <c r="P415" s="6"/>
      <c r="Q415" s="6"/>
      <c r="R415" s="5"/>
      <c r="AL415" s="3"/>
      <c r="AM415" s="3"/>
    </row>
    <row r="416" spans="12:39" ht="12.75" customHeight="1" x14ac:dyDescent="0.2">
      <c r="L416" s="5"/>
      <c r="M416" s="5"/>
      <c r="O416" s="5"/>
      <c r="P416" s="6"/>
      <c r="Q416" s="6"/>
      <c r="R416" s="5"/>
      <c r="AL416" s="3"/>
      <c r="AM416" s="3"/>
    </row>
    <row r="417" spans="12:39" ht="12.75" customHeight="1" x14ac:dyDescent="0.2">
      <c r="L417" s="5"/>
      <c r="M417" s="5"/>
      <c r="O417" s="5"/>
      <c r="P417" s="6"/>
      <c r="Q417" s="6"/>
      <c r="R417" s="5"/>
      <c r="AL417" s="3"/>
      <c r="AM417" s="3"/>
    </row>
    <row r="418" spans="12:39" ht="12.75" customHeight="1" x14ac:dyDescent="0.2">
      <c r="L418" s="5"/>
      <c r="M418" s="5"/>
      <c r="O418" s="5"/>
      <c r="P418" s="6"/>
      <c r="Q418" s="6"/>
      <c r="R418" s="5"/>
      <c r="AL418" s="3"/>
      <c r="AM418" s="3"/>
    </row>
    <row r="419" spans="12:39" ht="12.75" customHeight="1" x14ac:dyDescent="0.2">
      <c r="L419" s="5"/>
      <c r="M419" s="5"/>
      <c r="O419" s="5"/>
      <c r="P419" s="6"/>
      <c r="Q419" s="6"/>
      <c r="R419" s="5"/>
      <c r="AL419" s="3"/>
      <c r="AM419" s="3"/>
    </row>
    <row r="420" spans="12:39" ht="12.75" customHeight="1" x14ac:dyDescent="0.2">
      <c r="L420" s="5"/>
      <c r="M420" s="5"/>
      <c r="O420" s="5"/>
      <c r="P420" s="6"/>
      <c r="Q420" s="6"/>
      <c r="R420" s="5"/>
      <c r="AL420" s="3"/>
      <c r="AM420" s="3"/>
    </row>
    <row r="421" spans="12:39" ht="12.75" customHeight="1" x14ac:dyDescent="0.2">
      <c r="L421" s="5"/>
      <c r="M421" s="5"/>
      <c r="O421" s="5"/>
      <c r="P421" s="6"/>
      <c r="Q421" s="6"/>
      <c r="R421" s="5"/>
      <c r="AL421" s="3"/>
      <c r="AM421" s="3"/>
    </row>
    <row r="422" spans="12:39" ht="12.75" customHeight="1" x14ac:dyDescent="0.2">
      <c r="L422" s="5"/>
      <c r="M422" s="5"/>
      <c r="O422" s="5"/>
      <c r="P422" s="6"/>
      <c r="Q422" s="6"/>
      <c r="R422" s="5"/>
      <c r="AL422" s="3"/>
      <c r="AM422" s="3"/>
    </row>
    <row r="423" spans="12:39" ht="12.75" customHeight="1" x14ac:dyDescent="0.2">
      <c r="L423" s="5"/>
      <c r="M423" s="5"/>
      <c r="O423" s="5"/>
      <c r="P423" s="6"/>
      <c r="Q423" s="6"/>
      <c r="R423" s="5"/>
      <c r="AL423" s="3"/>
      <c r="AM423" s="3"/>
    </row>
    <row r="424" spans="12:39" ht="12.75" customHeight="1" x14ac:dyDescent="0.2">
      <c r="L424" s="5"/>
      <c r="M424" s="5"/>
      <c r="O424" s="5"/>
      <c r="P424" s="6"/>
      <c r="Q424" s="6"/>
      <c r="R424" s="5"/>
      <c r="AL424" s="3"/>
      <c r="AM424" s="3"/>
    </row>
    <row r="425" spans="12:39" ht="12.75" customHeight="1" x14ac:dyDescent="0.2">
      <c r="L425" s="5"/>
      <c r="M425" s="5"/>
      <c r="O425" s="5"/>
      <c r="P425" s="6"/>
      <c r="Q425" s="6"/>
      <c r="R425" s="5"/>
      <c r="AL425" s="3"/>
      <c r="AM425" s="3"/>
    </row>
    <row r="426" spans="12:39" ht="12.75" customHeight="1" x14ac:dyDescent="0.2">
      <c r="L426" s="5"/>
      <c r="M426" s="5"/>
      <c r="O426" s="5"/>
      <c r="P426" s="6"/>
      <c r="Q426" s="6"/>
      <c r="R426" s="5"/>
      <c r="AL426" s="3"/>
      <c r="AM426" s="3"/>
    </row>
    <row r="427" spans="12:39" ht="12.75" customHeight="1" x14ac:dyDescent="0.2">
      <c r="L427" s="5"/>
      <c r="M427" s="5"/>
      <c r="O427" s="5"/>
      <c r="P427" s="6"/>
      <c r="Q427" s="6"/>
      <c r="R427" s="5"/>
      <c r="AL427" s="3"/>
      <c r="AM427" s="3"/>
    </row>
    <row r="428" spans="12:39" ht="12.75" customHeight="1" x14ac:dyDescent="0.2">
      <c r="L428" s="5"/>
      <c r="M428" s="5"/>
      <c r="O428" s="5"/>
      <c r="P428" s="6"/>
      <c r="Q428" s="6"/>
      <c r="R428" s="5"/>
      <c r="AL428" s="3"/>
      <c r="AM428" s="3"/>
    </row>
    <row r="429" spans="12:39" ht="12.75" customHeight="1" x14ac:dyDescent="0.2">
      <c r="L429" s="5"/>
      <c r="M429" s="5"/>
      <c r="O429" s="5"/>
      <c r="P429" s="6"/>
      <c r="Q429" s="6"/>
      <c r="R429" s="5"/>
      <c r="AL429" s="3"/>
      <c r="AM429" s="3"/>
    </row>
    <row r="430" spans="12:39" ht="12.75" customHeight="1" x14ac:dyDescent="0.2">
      <c r="L430" s="5"/>
      <c r="M430" s="5"/>
      <c r="O430" s="5"/>
      <c r="P430" s="6"/>
      <c r="Q430" s="6"/>
      <c r="R430" s="5"/>
      <c r="AL430" s="3"/>
      <c r="AM430" s="3"/>
    </row>
    <row r="431" spans="12:39" ht="12.75" customHeight="1" x14ac:dyDescent="0.2">
      <c r="L431" s="5"/>
      <c r="M431" s="5"/>
      <c r="O431" s="5"/>
      <c r="P431" s="6"/>
      <c r="Q431" s="6"/>
      <c r="R431" s="5"/>
      <c r="AL431" s="3"/>
      <c r="AM431" s="3"/>
    </row>
    <row r="432" spans="12:39" ht="12.75" customHeight="1" x14ac:dyDescent="0.2">
      <c r="L432" s="5"/>
      <c r="M432" s="5"/>
      <c r="O432" s="5"/>
      <c r="P432" s="6"/>
      <c r="Q432" s="6"/>
      <c r="R432" s="5"/>
      <c r="AL432" s="3"/>
      <c r="AM432" s="3"/>
    </row>
    <row r="433" spans="12:39" ht="12.75" customHeight="1" x14ac:dyDescent="0.2">
      <c r="L433" s="5"/>
      <c r="M433" s="5"/>
      <c r="O433" s="5"/>
      <c r="P433" s="6"/>
      <c r="Q433" s="6"/>
      <c r="R433" s="5"/>
      <c r="AL433" s="3"/>
      <c r="AM433" s="3"/>
    </row>
    <row r="434" spans="12:39" ht="12.75" customHeight="1" x14ac:dyDescent="0.2">
      <c r="L434" s="5"/>
      <c r="M434" s="5"/>
      <c r="O434" s="5"/>
      <c r="P434" s="6"/>
      <c r="Q434" s="6"/>
      <c r="R434" s="5"/>
      <c r="AL434" s="3"/>
      <c r="AM434" s="3"/>
    </row>
    <row r="435" spans="12:39" ht="12.75" customHeight="1" x14ac:dyDescent="0.2">
      <c r="L435" s="5"/>
      <c r="M435" s="5"/>
      <c r="O435" s="5"/>
      <c r="P435" s="6"/>
      <c r="Q435" s="6"/>
      <c r="R435" s="5"/>
      <c r="AL435" s="3"/>
      <c r="AM435" s="3"/>
    </row>
    <row r="436" spans="12:39" ht="12.75" customHeight="1" x14ac:dyDescent="0.2">
      <c r="L436" s="5"/>
      <c r="M436" s="5"/>
      <c r="O436" s="5"/>
      <c r="P436" s="6"/>
      <c r="Q436" s="6"/>
      <c r="R436" s="5"/>
      <c r="AL436" s="3"/>
      <c r="AM436" s="3"/>
    </row>
    <row r="437" spans="12:39" ht="12.75" customHeight="1" x14ac:dyDescent="0.2">
      <c r="L437" s="5"/>
      <c r="M437" s="5"/>
      <c r="O437" s="5"/>
      <c r="P437" s="6"/>
      <c r="Q437" s="6"/>
      <c r="R437" s="5"/>
      <c r="AL437" s="3"/>
      <c r="AM437" s="3"/>
    </row>
    <row r="438" spans="12:39" ht="12.75" customHeight="1" x14ac:dyDescent="0.2">
      <c r="L438" s="5"/>
      <c r="M438" s="5"/>
      <c r="O438" s="5"/>
      <c r="P438" s="6"/>
      <c r="Q438" s="6"/>
      <c r="R438" s="5"/>
      <c r="AL438" s="3"/>
      <c r="AM438" s="3"/>
    </row>
    <row r="439" spans="12:39" ht="12.75" customHeight="1" x14ac:dyDescent="0.2">
      <c r="L439" s="5"/>
      <c r="M439" s="5"/>
      <c r="O439" s="5"/>
      <c r="P439" s="6"/>
      <c r="Q439" s="6"/>
      <c r="R439" s="5"/>
      <c r="AL439" s="3"/>
      <c r="AM439" s="3"/>
    </row>
    <row r="440" spans="12:39" ht="12.75" customHeight="1" x14ac:dyDescent="0.2">
      <c r="L440" s="5"/>
      <c r="M440" s="5"/>
      <c r="O440" s="5"/>
      <c r="P440" s="6"/>
      <c r="Q440" s="6"/>
      <c r="R440" s="5"/>
      <c r="AL440" s="3"/>
      <c r="AM440" s="3"/>
    </row>
    <row r="441" spans="12:39" ht="12.75" customHeight="1" x14ac:dyDescent="0.2">
      <c r="L441" s="5"/>
      <c r="M441" s="5"/>
      <c r="O441" s="5"/>
      <c r="P441" s="6"/>
      <c r="Q441" s="6"/>
      <c r="R441" s="5"/>
      <c r="AL441" s="3"/>
      <c r="AM441" s="3"/>
    </row>
    <row r="442" spans="12:39" ht="12.75" customHeight="1" x14ac:dyDescent="0.2">
      <c r="L442" s="5"/>
      <c r="M442" s="5"/>
      <c r="O442" s="5"/>
      <c r="P442" s="6"/>
      <c r="Q442" s="6"/>
      <c r="R442" s="5"/>
      <c r="AL442" s="3"/>
      <c r="AM442" s="3"/>
    </row>
    <row r="443" spans="12:39" ht="12.75" customHeight="1" x14ac:dyDescent="0.2">
      <c r="L443" s="5"/>
      <c r="M443" s="5"/>
      <c r="O443" s="5"/>
      <c r="P443" s="6"/>
      <c r="Q443" s="6"/>
      <c r="R443" s="5"/>
      <c r="AL443" s="3"/>
      <c r="AM443" s="3"/>
    </row>
    <row r="444" spans="12:39" ht="12.75" customHeight="1" x14ac:dyDescent="0.2">
      <c r="L444" s="5"/>
      <c r="M444" s="5"/>
      <c r="O444" s="5"/>
      <c r="P444" s="6"/>
      <c r="Q444" s="6"/>
      <c r="R444" s="5"/>
      <c r="AL444" s="3"/>
      <c r="AM444" s="3"/>
    </row>
    <row r="445" spans="12:39" ht="12.75" customHeight="1" x14ac:dyDescent="0.2">
      <c r="L445" s="5"/>
      <c r="M445" s="5"/>
      <c r="O445" s="5"/>
      <c r="P445" s="6"/>
      <c r="Q445" s="6"/>
      <c r="R445" s="5"/>
      <c r="AL445" s="3"/>
      <c r="AM445" s="3"/>
    </row>
    <row r="446" spans="12:39" ht="12.75" customHeight="1" x14ac:dyDescent="0.2">
      <c r="L446" s="5"/>
      <c r="M446" s="5"/>
      <c r="O446" s="5"/>
      <c r="P446" s="6"/>
      <c r="Q446" s="6"/>
      <c r="R446" s="5"/>
      <c r="AL446" s="3"/>
      <c r="AM446" s="3"/>
    </row>
    <row r="447" spans="12:39" ht="12.75" customHeight="1" x14ac:dyDescent="0.2">
      <c r="L447" s="5"/>
      <c r="M447" s="5"/>
      <c r="O447" s="5"/>
      <c r="P447" s="6"/>
      <c r="Q447" s="6"/>
      <c r="R447" s="5"/>
      <c r="AL447" s="3"/>
      <c r="AM447" s="3"/>
    </row>
    <row r="448" spans="12:39" ht="12.75" customHeight="1" x14ac:dyDescent="0.2">
      <c r="L448" s="5"/>
      <c r="M448" s="5"/>
      <c r="O448" s="5"/>
      <c r="P448" s="6"/>
      <c r="Q448" s="6"/>
      <c r="R448" s="5"/>
      <c r="AL448" s="3"/>
      <c r="AM448" s="3"/>
    </row>
    <row r="449" spans="12:39" ht="12.75" customHeight="1" x14ac:dyDescent="0.2">
      <c r="L449" s="5"/>
      <c r="M449" s="5"/>
      <c r="O449" s="5"/>
      <c r="P449" s="6"/>
      <c r="Q449" s="6"/>
      <c r="R449" s="5"/>
      <c r="AL449" s="3"/>
      <c r="AM449" s="3"/>
    </row>
    <row r="450" spans="12:39" ht="12.75" customHeight="1" x14ac:dyDescent="0.2">
      <c r="L450" s="5"/>
      <c r="M450" s="5"/>
      <c r="O450" s="5"/>
      <c r="P450" s="6"/>
      <c r="Q450" s="6"/>
      <c r="R450" s="5"/>
      <c r="AL450" s="3"/>
      <c r="AM450" s="3"/>
    </row>
    <row r="451" spans="12:39" ht="12.75" customHeight="1" x14ac:dyDescent="0.2">
      <c r="L451" s="5"/>
      <c r="M451" s="5"/>
      <c r="O451" s="5"/>
      <c r="P451" s="6"/>
      <c r="Q451" s="6"/>
      <c r="R451" s="5"/>
      <c r="AL451" s="3"/>
      <c r="AM451" s="3"/>
    </row>
    <row r="452" spans="12:39" ht="12.75" customHeight="1" x14ac:dyDescent="0.2">
      <c r="L452" s="5"/>
      <c r="M452" s="5"/>
      <c r="O452" s="5"/>
      <c r="P452" s="6"/>
      <c r="Q452" s="6"/>
      <c r="R452" s="5"/>
      <c r="AL452" s="3"/>
      <c r="AM452" s="3"/>
    </row>
    <row r="453" spans="12:39" ht="12.75" customHeight="1" x14ac:dyDescent="0.2">
      <c r="L453" s="5"/>
      <c r="M453" s="5"/>
      <c r="O453" s="5"/>
      <c r="P453" s="6"/>
      <c r="Q453" s="6"/>
      <c r="R453" s="5"/>
      <c r="AL453" s="3"/>
      <c r="AM453" s="3"/>
    </row>
    <row r="454" spans="12:39" ht="12.75" customHeight="1" x14ac:dyDescent="0.2">
      <c r="L454" s="5"/>
      <c r="M454" s="5"/>
      <c r="O454" s="5"/>
      <c r="P454" s="6"/>
      <c r="Q454" s="6"/>
      <c r="R454" s="5"/>
      <c r="AL454" s="3"/>
      <c r="AM454" s="3"/>
    </row>
    <row r="455" spans="12:39" ht="12.75" customHeight="1" x14ac:dyDescent="0.2">
      <c r="L455" s="5"/>
      <c r="M455" s="5"/>
      <c r="O455" s="5"/>
      <c r="P455" s="6"/>
      <c r="Q455" s="6"/>
      <c r="R455" s="5"/>
      <c r="AL455" s="3"/>
      <c r="AM455" s="3"/>
    </row>
    <row r="456" spans="12:39" ht="12.75" customHeight="1" x14ac:dyDescent="0.2">
      <c r="L456" s="5"/>
      <c r="M456" s="5"/>
      <c r="O456" s="5"/>
      <c r="P456" s="6"/>
      <c r="Q456" s="6"/>
      <c r="R456" s="5"/>
      <c r="AL456" s="3"/>
      <c r="AM456" s="3"/>
    </row>
    <row r="457" spans="12:39" ht="12.75" customHeight="1" x14ac:dyDescent="0.2">
      <c r="L457" s="5"/>
      <c r="M457" s="5"/>
      <c r="O457" s="5"/>
      <c r="P457" s="6"/>
      <c r="Q457" s="6"/>
      <c r="R457" s="5"/>
      <c r="AL457" s="3"/>
      <c r="AM457" s="3"/>
    </row>
    <row r="458" spans="12:39" ht="12.75" customHeight="1" x14ac:dyDescent="0.2">
      <c r="L458" s="5"/>
      <c r="M458" s="5"/>
      <c r="O458" s="5"/>
      <c r="P458" s="6"/>
      <c r="Q458" s="6"/>
      <c r="R458" s="5"/>
      <c r="AL458" s="3"/>
      <c r="AM458" s="3"/>
    </row>
    <row r="459" spans="12:39" ht="12.75" customHeight="1" x14ac:dyDescent="0.2">
      <c r="L459" s="5"/>
      <c r="M459" s="5"/>
      <c r="O459" s="5"/>
      <c r="P459" s="6"/>
      <c r="Q459" s="6"/>
      <c r="R459" s="5"/>
      <c r="AL459" s="3"/>
      <c r="AM459" s="3"/>
    </row>
    <row r="460" spans="12:39" ht="12.75" customHeight="1" x14ac:dyDescent="0.2">
      <c r="L460" s="5"/>
      <c r="M460" s="5"/>
      <c r="O460" s="5"/>
      <c r="P460" s="6"/>
      <c r="Q460" s="6"/>
      <c r="R460" s="5"/>
      <c r="AL460" s="3"/>
      <c r="AM460" s="3"/>
    </row>
    <row r="461" spans="12:39" ht="12.75" customHeight="1" x14ac:dyDescent="0.2">
      <c r="L461" s="5"/>
      <c r="M461" s="5"/>
      <c r="O461" s="5"/>
      <c r="P461" s="6"/>
      <c r="Q461" s="6"/>
      <c r="R461" s="5"/>
      <c r="AL461" s="3"/>
      <c r="AM461" s="3"/>
    </row>
    <row r="462" spans="12:39" ht="12.75" customHeight="1" x14ac:dyDescent="0.2">
      <c r="L462" s="5"/>
      <c r="M462" s="5"/>
      <c r="O462" s="5"/>
      <c r="P462" s="6"/>
      <c r="Q462" s="6"/>
      <c r="R462" s="5"/>
      <c r="AL462" s="3"/>
      <c r="AM462" s="3"/>
    </row>
    <row r="463" spans="12:39" ht="12.75" customHeight="1" x14ac:dyDescent="0.2">
      <c r="L463" s="5"/>
      <c r="M463" s="5"/>
      <c r="O463" s="5"/>
      <c r="P463" s="6"/>
      <c r="Q463" s="6"/>
      <c r="R463" s="5"/>
      <c r="AL463" s="3"/>
      <c r="AM463" s="3"/>
    </row>
    <row r="464" spans="12:39" ht="12.75" customHeight="1" x14ac:dyDescent="0.2">
      <c r="L464" s="5"/>
      <c r="M464" s="5"/>
      <c r="O464" s="5"/>
      <c r="P464" s="6"/>
      <c r="Q464" s="6"/>
      <c r="R464" s="5"/>
      <c r="AL464" s="3"/>
      <c r="AM464" s="3"/>
    </row>
    <row r="465" spans="12:39" ht="12.75" customHeight="1" x14ac:dyDescent="0.2">
      <c r="L465" s="5"/>
      <c r="M465" s="5"/>
      <c r="O465" s="5"/>
      <c r="P465" s="6"/>
      <c r="Q465" s="6"/>
      <c r="R465" s="5"/>
      <c r="AL465" s="3"/>
      <c r="AM465" s="3"/>
    </row>
    <row r="466" spans="12:39" ht="12.75" customHeight="1" x14ac:dyDescent="0.2">
      <c r="L466" s="5"/>
      <c r="M466" s="5"/>
      <c r="O466" s="5"/>
      <c r="P466" s="6"/>
      <c r="Q466" s="6"/>
      <c r="R466" s="5"/>
      <c r="AL466" s="3"/>
      <c r="AM466" s="3"/>
    </row>
    <row r="467" spans="12:39" ht="12.75" customHeight="1" x14ac:dyDescent="0.2">
      <c r="L467" s="5"/>
      <c r="M467" s="5"/>
      <c r="O467" s="5"/>
      <c r="P467" s="6"/>
      <c r="Q467" s="6"/>
      <c r="R467" s="5"/>
      <c r="AL467" s="3"/>
      <c r="AM467" s="3"/>
    </row>
    <row r="468" spans="12:39" ht="12.75" customHeight="1" x14ac:dyDescent="0.2">
      <c r="L468" s="5"/>
      <c r="M468" s="5"/>
      <c r="O468" s="5"/>
      <c r="P468" s="6"/>
      <c r="Q468" s="6"/>
      <c r="R468" s="5"/>
      <c r="AL468" s="3"/>
      <c r="AM468" s="3"/>
    </row>
    <row r="469" spans="12:39" ht="12.75" customHeight="1" x14ac:dyDescent="0.2">
      <c r="L469" s="5"/>
      <c r="M469" s="5"/>
      <c r="O469" s="5"/>
      <c r="P469" s="6"/>
      <c r="Q469" s="6"/>
      <c r="R469" s="5"/>
      <c r="AL469" s="3"/>
      <c r="AM469" s="3"/>
    </row>
    <row r="470" spans="12:39" ht="12.75" customHeight="1" x14ac:dyDescent="0.2">
      <c r="L470" s="5"/>
      <c r="M470" s="5"/>
      <c r="O470" s="5"/>
      <c r="P470" s="6"/>
      <c r="Q470" s="6"/>
      <c r="R470" s="5"/>
      <c r="AL470" s="3"/>
      <c r="AM470" s="3"/>
    </row>
    <row r="471" spans="12:39" ht="12.75" customHeight="1" x14ac:dyDescent="0.2">
      <c r="L471" s="5"/>
      <c r="M471" s="5"/>
      <c r="O471" s="5"/>
      <c r="P471" s="6"/>
      <c r="Q471" s="6"/>
      <c r="R471" s="5"/>
      <c r="AL471" s="3"/>
      <c r="AM471" s="3"/>
    </row>
    <row r="472" spans="12:39" ht="12.75" customHeight="1" x14ac:dyDescent="0.2">
      <c r="L472" s="5"/>
      <c r="M472" s="5"/>
      <c r="O472" s="5"/>
      <c r="P472" s="6"/>
      <c r="Q472" s="6"/>
      <c r="R472" s="5"/>
      <c r="AL472" s="3"/>
      <c r="AM472" s="3"/>
    </row>
    <row r="473" spans="12:39" ht="12.75" customHeight="1" x14ac:dyDescent="0.2">
      <c r="L473" s="5"/>
      <c r="M473" s="5"/>
      <c r="O473" s="5"/>
      <c r="P473" s="6"/>
      <c r="Q473" s="6"/>
      <c r="R473" s="5"/>
      <c r="AL473" s="3"/>
      <c r="AM473" s="3"/>
    </row>
    <row r="474" spans="12:39" ht="12.75" customHeight="1" x14ac:dyDescent="0.2">
      <c r="L474" s="5"/>
      <c r="M474" s="5"/>
      <c r="O474" s="5"/>
      <c r="P474" s="6"/>
      <c r="Q474" s="6"/>
      <c r="R474" s="5"/>
      <c r="AL474" s="3"/>
      <c r="AM474" s="3"/>
    </row>
    <row r="475" spans="12:39" ht="12.75" customHeight="1" x14ac:dyDescent="0.2">
      <c r="L475" s="5"/>
      <c r="M475" s="5"/>
      <c r="O475" s="5"/>
      <c r="P475" s="6"/>
      <c r="Q475" s="6"/>
      <c r="R475" s="5"/>
      <c r="AL475" s="3"/>
      <c r="AM475" s="3"/>
    </row>
    <row r="476" spans="12:39" ht="12.75" customHeight="1" x14ac:dyDescent="0.2">
      <c r="L476" s="5"/>
      <c r="M476" s="5"/>
      <c r="O476" s="5"/>
      <c r="P476" s="6"/>
      <c r="Q476" s="6"/>
      <c r="R476" s="5"/>
      <c r="AL476" s="3"/>
      <c r="AM476" s="3"/>
    </row>
    <row r="477" spans="12:39" ht="12.75" customHeight="1" x14ac:dyDescent="0.2">
      <c r="L477" s="5"/>
      <c r="M477" s="5"/>
      <c r="O477" s="5"/>
      <c r="P477" s="6"/>
      <c r="Q477" s="6"/>
      <c r="R477" s="5"/>
      <c r="AL477" s="3"/>
      <c r="AM477" s="3"/>
    </row>
    <row r="478" spans="12:39" ht="12.75" customHeight="1" x14ac:dyDescent="0.2">
      <c r="L478" s="5"/>
      <c r="M478" s="5"/>
      <c r="O478" s="5"/>
      <c r="P478" s="6"/>
      <c r="Q478" s="6"/>
      <c r="R478" s="5"/>
      <c r="AL478" s="3"/>
      <c r="AM478" s="3"/>
    </row>
    <row r="479" spans="12:39" ht="12.75" customHeight="1" x14ac:dyDescent="0.2">
      <c r="L479" s="5"/>
      <c r="M479" s="5"/>
      <c r="O479" s="5"/>
      <c r="P479" s="6"/>
      <c r="Q479" s="6"/>
      <c r="R479" s="5"/>
      <c r="AL479" s="3"/>
      <c r="AM479" s="3"/>
    </row>
    <row r="480" spans="12:39" ht="12.75" customHeight="1" x14ac:dyDescent="0.2">
      <c r="L480" s="5"/>
      <c r="M480" s="5"/>
      <c r="O480" s="5"/>
      <c r="P480" s="6"/>
      <c r="Q480" s="6"/>
      <c r="R480" s="5"/>
      <c r="AL480" s="3"/>
      <c r="AM480" s="3"/>
    </row>
    <row r="481" spans="12:39" ht="12.75" customHeight="1" x14ac:dyDescent="0.2">
      <c r="L481" s="5"/>
      <c r="M481" s="5"/>
      <c r="O481" s="5"/>
      <c r="P481" s="6"/>
      <c r="Q481" s="6"/>
      <c r="R481" s="5"/>
      <c r="AL481" s="3"/>
      <c r="AM481" s="3"/>
    </row>
    <row r="482" spans="12:39" ht="12.75" customHeight="1" x14ac:dyDescent="0.2">
      <c r="L482" s="5"/>
      <c r="M482" s="5"/>
      <c r="O482" s="5"/>
      <c r="P482" s="6"/>
      <c r="Q482" s="6"/>
      <c r="R482" s="5"/>
      <c r="AL482" s="3"/>
      <c r="AM482" s="3"/>
    </row>
    <row r="483" spans="12:39" ht="12.75" customHeight="1" x14ac:dyDescent="0.2">
      <c r="L483" s="5"/>
      <c r="M483" s="5"/>
      <c r="O483" s="5"/>
      <c r="P483" s="6"/>
      <c r="Q483" s="6"/>
      <c r="R483" s="5"/>
      <c r="AL483" s="3"/>
      <c r="AM483" s="3"/>
    </row>
    <row r="484" spans="12:39" ht="12.75" customHeight="1" x14ac:dyDescent="0.2">
      <c r="L484" s="5"/>
      <c r="M484" s="5"/>
      <c r="O484" s="5"/>
      <c r="P484" s="6"/>
      <c r="Q484" s="6"/>
      <c r="R484" s="5"/>
      <c r="AL484" s="3"/>
      <c r="AM484" s="3"/>
    </row>
    <row r="485" spans="12:39" ht="12.75" customHeight="1" x14ac:dyDescent="0.2">
      <c r="L485" s="5"/>
      <c r="M485" s="5"/>
      <c r="O485" s="5"/>
      <c r="P485" s="6"/>
      <c r="Q485" s="6"/>
      <c r="R485" s="5"/>
      <c r="AL485" s="3"/>
      <c r="AM485" s="3"/>
    </row>
    <row r="486" spans="12:39" ht="12.75" customHeight="1" x14ac:dyDescent="0.2">
      <c r="L486" s="5"/>
      <c r="M486" s="5"/>
      <c r="O486" s="5"/>
      <c r="P486" s="6"/>
      <c r="Q486" s="6"/>
      <c r="R486" s="5"/>
      <c r="AL486" s="3"/>
      <c r="AM486" s="3"/>
    </row>
    <row r="487" spans="12:39" ht="12.75" customHeight="1" x14ac:dyDescent="0.2">
      <c r="L487" s="5"/>
      <c r="M487" s="5"/>
      <c r="O487" s="5"/>
      <c r="P487" s="6"/>
      <c r="Q487" s="6"/>
      <c r="R487" s="5"/>
      <c r="AL487" s="3"/>
      <c r="AM487" s="3"/>
    </row>
    <row r="488" spans="12:39" ht="12.75" customHeight="1" x14ac:dyDescent="0.2">
      <c r="L488" s="5"/>
      <c r="M488" s="5"/>
      <c r="O488" s="5"/>
      <c r="P488" s="6"/>
      <c r="Q488" s="6"/>
      <c r="R488" s="5"/>
      <c r="AL488" s="3"/>
      <c r="AM488" s="3"/>
    </row>
    <row r="489" spans="12:39" ht="12.75" customHeight="1" x14ac:dyDescent="0.2">
      <c r="L489" s="5"/>
      <c r="M489" s="5"/>
      <c r="O489" s="5"/>
      <c r="P489" s="6"/>
      <c r="Q489" s="6"/>
      <c r="R489" s="5"/>
      <c r="AL489" s="3"/>
      <c r="AM489" s="3"/>
    </row>
    <row r="490" spans="12:39" ht="12.75" customHeight="1" x14ac:dyDescent="0.2">
      <c r="L490" s="5"/>
      <c r="M490" s="5"/>
      <c r="O490" s="5"/>
      <c r="P490" s="6"/>
      <c r="Q490" s="6"/>
      <c r="R490" s="5"/>
      <c r="AL490" s="3"/>
      <c r="AM490" s="3"/>
    </row>
    <row r="491" spans="12:39" ht="12.75" customHeight="1" x14ac:dyDescent="0.2">
      <c r="L491" s="5"/>
      <c r="M491" s="5"/>
      <c r="O491" s="5"/>
      <c r="P491" s="6"/>
      <c r="Q491" s="6"/>
      <c r="R491" s="5"/>
      <c r="AL491" s="3"/>
      <c r="AM491" s="3"/>
    </row>
    <row r="492" spans="12:39" ht="12.75" customHeight="1" x14ac:dyDescent="0.2">
      <c r="L492" s="5"/>
      <c r="M492" s="5"/>
      <c r="O492" s="5"/>
      <c r="P492" s="6"/>
      <c r="Q492" s="6"/>
      <c r="R492" s="5"/>
      <c r="AL492" s="3"/>
      <c r="AM492" s="3"/>
    </row>
    <row r="493" spans="12:39" ht="12.75" customHeight="1" x14ac:dyDescent="0.2">
      <c r="L493" s="5"/>
      <c r="M493" s="5"/>
      <c r="O493" s="5"/>
      <c r="P493" s="6"/>
      <c r="Q493" s="6"/>
      <c r="R493" s="5"/>
      <c r="AL493" s="3"/>
      <c r="AM493" s="3"/>
    </row>
    <row r="494" spans="12:39" ht="12.75" customHeight="1" x14ac:dyDescent="0.2">
      <c r="L494" s="5"/>
      <c r="M494" s="5"/>
      <c r="O494" s="5"/>
      <c r="P494" s="6"/>
      <c r="Q494" s="6"/>
      <c r="R494" s="5"/>
      <c r="AL494" s="3"/>
      <c r="AM494" s="3"/>
    </row>
    <row r="495" spans="12:39" ht="12.75" customHeight="1" x14ac:dyDescent="0.2">
      <c r="L495" s="5"/>
      <c r="M495" s="5"/>
      <c r="O495" s="5"/>
      <c r="P495" s="6"/>
      <c r="Q495" s="6"/>
      <c r="R495" s="5"/>
      <c r="AL495" s="3"/>
      <c r="AM495" s="3"/>
    </row>
    <row r="496" spans="12:39" ht="12.75" customHeight="1" x14ac:dyDescent="0.2">
      <c r="L496" s="5"/>
      <c r="M496" s="5"/>
      <c r="O496" s="5"/>
      <c r="P496" s="6"/>
      <c r="Q496" s="6"/>
      <c r="R496" s="5"/>
      <c r="AL496" s="3"/>
      <c r="AM496" s="3"/>
    </row>
    <row r="497" spans="12:39" ht="12.75" customHeight="1" x14ac:dyDescent="0.2">
      <c r="L497" s="5"/>
      <c r="M497" s="5"/>
      <c r="O497" s="5"/>
      <c r="P497" s="6"/>
      <c r="Q497" s="6"/>
      <c r="R497" s="5"/>
      <c r="AL497" s="3"/>
      <c r="AM497" s="3"/>
    </row>
    <row r="498" spans="12:39" ht="12.75" customHeight="1" x14ac:dyDescent="0.2">
      <c r="L498" s="5"/>
      <c r="M498" s="5"/>
      <c r="O498" s="5"/>
      <c r="P498" s="6"/>
      <c r="Q498" s="6"/>
      <c r="R498" s="5"/>
      <c r="AL498" s="3"/>
      <c r="AM498" s="3"/>
    </row>
    <row r="499" spans="12:39" ht="12.75" customHeight="1" x14ac:dyDescent="0.2">
      <c r="L499" s="5"/>
      <c r="M499" s="5"/>
      <c r="O499" s="5"/>
      <c r="P499" s="6"/>
      <c r="Q499" s="6"/>
      <c r="R499" s="5"/>
      <c r="AL499" s="3"/>
      <c r="AM499" s="3"/>
    </row>
    <row r="500" spans="12:39" ht="12.75" customHeight="1" x14ac:dyDescent="0.2">
      <c r="L500" s="5"/>
      <c r="M500" s="5"/>
      <c r="O500" s="5"/>
      <c r="P500" s="6"/>
      <c r="Q500" s="6"/>
      <c r="R500" s="5"/>
      <c r="AL500" s="3"/>
      <c r="AM500" s="3"/>
    </row>
    <row r="501" spans="12:39" ht="12.75" customHeight="1" x14ac:dyDescent="0.2">
      <c r="L501" s="5"/>
      <c r="M501" s="5"/>
      <c r="O501" s="5"/>
      <c r="P501" s="6"/>
      <c r="Q501" s="6"/>
      <c r="R501" s="5"/>
      <c r="AL501" s="3"/>
      <c r="AM501" s="3"/>
    </row>
    <row r="502" spans="12:39" ht="12.75" customHeight="1" x14ac:dyDescent="0.2">
      <c r="L502" s="5"/>
      <c r="M502" s="5"/>
      <c r="O502" s="5"/>
      <c r="P502" s="6"/>
      <c r="Q502" s="6"/>
      <c r="R502" s="5"/>
      <c r="AL502" s="3"/>
      <c r="AM502" s="3"/>
    </row>
    <row r="503" spans="12:39" ht="12.75" customHeight="1" x14ac:dyDescent="0.2">
      <c r="L503" s="5"/>
      <c r="M503" s="5"/>
      <c r="O503" s="5"/>
      <c r="P503" s="6"/>
      <c r="Q503" s="6"/>
      <c r="R503" s="5"/>
      <c r="AL503" s="3"/>
      <c r="AM503" s="3"/>
    </row>
    <row r="504" spans="12:39" ht="12.75" customHeight="1" x14ac:dyDescent="0.2">
      <c r="L504" s="5"/>
      <c r="M504" s="5"/>
      <c r="O504" s="5"/>
      <c r="P504" s="6"/>
      <c r="Q504" s="6"/>
      <c r="R504" s="5"/>
      <c r="AL504" s="3"/>
      <c r="AM504" s="3"/>
    </row>
    <row r="505" spans="12:39" ht="12.75" customHeight="1" x14ac:dyDescent="0.2">
      <c r="L505" s="5"/>
      <c r="M505" s="5"/>
      <c r="O505" s="5"/>
      <c r="P505" s="6"/>
      <c r="Q505" s="6"/>
      <c r="R505" s="5"/>
      <c r="AL505" s="3"/>
      <c r="AM505" s="3"/>
    </row>
    <row r="506" spans="12:39" ht="12.75" customHeight="1" x14ac:dyDescent="0.2">
      <c r="L506" s="5"/>
      <c r="M506" s="5"/>
      <c r="O506" s="5"/>
      <c r="P506" s="6"/>
      <c r="Q506" s="6"/>
      <c r="R506" s="5"/>
      <c r="AL506" s="3"/>
      <c r="AM506" s="3"/>
    </row>
    <row r="507" spans="12:39" ht="12.75" customHeight="1" x14ac:dyDescent="0.2">
      <c r="L507" s="5"/>
      <c r="M507" s="5"/>
      <c r="O507" s="5"/>
      <c r="P507" s="6"/>
      <c r="Q507" s="6"/>
      <c r="R507" s="5"/>
      <c r="AL507" s="3"/>
      <c r="AM507" s="3"/>
    </row>
    <row r="508" spans="12:39" ht="12.75" customHeight="1" x14ac:dyDescent="0.2">
      <c r="L508" s="5"/>
      <c r="M508" s="5"/>
      <c r="O508" s="5"/>
      <c r="P508" s="6"/>
      <c r="Q508" s="6"/>
      <c r="R508" s="5"/>
      <c r="AL508" s="3"/>
      <c r="AM508" s="3"/>
    </row>
    <row r="509" spans="12:39" ht="12.75" customHeight="1" x14ac:dyDescent="0.2">
      <c r="L509" s="5"/>
      <c r="M509" s="5"/>
      <c r="O509" s="5"/>
      <c r="P509" s="6"/>
      <c r="Q509" s="6"/>
      <c r="R509" s="5"/>
      <c r="AL509" s="3"/>
      <c r="AM509" s="3"/>
    </row>
    <row r="510" spans="12:39" ht="12.75" customHeight="1" x14ac:dyDescent="0.2">
      <c r="L510" s="5"/>
      <c r="M510" s="5"/>
      <c r="O510" s="5"/>
      <c r="P510" s="6"/>
      <c r="Q510" s="6"/>
      <c r="R510" s="5"/>
      <c r="AL510" s="3"/>
      <c r="AM510" s="3"/>
    </row>
    <row r="511" spans="12:39" ht="12.75" customHeight="1" x14ac:dyDescent="0.2">
      <c r="L511" s="5"/>
      <c r="M511" s="5"/>
      <c r="O511" s="5"/>
      <c r="P511" s="6"/>
      <c r="Q511" s="6"/>
      <c r="R511" s="5"/>
      <c r="AL511" s="3"/>
      <c r="AM511" s="3"/>
    </row>
    <row r="512" spans="12:39" ht="12.75" customHeight="1" x14ac:dyDescent="0.2">
      <c r="L512" s="5"/>
      <c r="M512" s="5"/>
      <c r="O512" s="5"/>
      <c r="P512" s="6"/>
      <c r="Q512" s="6"/>
      <c r="R512" s="5"/>
      <c r="AL512" s="3"/>
      <c r="AM512" s="3"/>
    </row>
    <row r="513" spans="12:39" ht="12.75" customHeight="1" x14ac:dyDescent="0.2">
      <c r="L513" s="5"/>
      <c r="M513" s="5"/>
      <c r="O513" s="5"/>
      <c r="P513" s="6"/>
      <c r="Q513" s="6"/>
      <c r="R513" s="5"/>
      <c r="AL513" s="3"/>
      <c r="AM513" s="3"/>
    </row>
    <row r="514" spans="12:39" ht="12.75" customHeight="1" x14ac:dyDescent="0.2">
      <c r="L514" s="5"/>
      <c r="M514" s="5"/>
      <c r="O514" s="5"/>
      <c r="P514" s="6"/>
      <c r="Q514" s="6"/>
      <c r="R514" s="5"/>
      <c r="AL514" s="3"/>
      <c r="AM514" s="3"/>
    </row>
    <row r="515" spans="12:39" ht="12.75" customHeight="1" x14ac:dyDescent="0.2">
      <c r="L515" s="5"/>
      <c r="M515" s="5"/>
      <c r="O515" s="5"/>
      <c r="P515" s="6"/>
      <c r="Q515" s="6"/>
      <c r="R515" s="5"/>
      <c r="AL515" s="3"/>
      <c r="AM515" s="3"/>
    </row>
    <row r="516" spans="12:39" ht="12.75" customHeight="1" x14ac:dyDescent="0.2">
      <c r="L516" s="5"/>
      <c r="M516" s="5"/>
      <c r="O516" s="5"/>
      <c r="P516" s="6"/>
      <c r="Q516" s="6"/>
      <c r="R516" s="5"/>
      <c r="AL516" s="3"/>
      <c r="AM516" s="3"/>
    </row>
    <row r="517" spans="12:39" ht="12.75" customHeight="1" x14ac:dyDescent="0.2">
      <c r="L517" s="5"/>
      <c r="M517" s="5"/>
      <c r="O517" s="5"/>
      <c r="P517" s="6"/>
      <c r="Q517" s="6"/>
      <c r="R517" s="5"/>
      <c r="AL517" s="3"/>
      <c r="AM517" s="3"/>
    </row>
    <row r="518" spans="12:39" ht="12.75" customHeight="1" x14ac:dyDescent="0.2">
      <c r="L518" s="5"/>
      <c r="M518" s="5"/>
      <c r="O518" s="5"/>
      <c r="P518" s="6"/>
      <c r="Q518" s="6"/>
      <c r="R518" s="5"/>
      <c r="AL518" s="3"/>
      <c r="AM518" s="3"/>
    </row>
    <row r="519" spans="12:39" ht="12.75" customHeight="1" x14ac:dyDescent="0.2">
      <c r="L519" s="5"/>
      <c r="M519" s="5"/>
      <c r="O519" s="5"/>
      <c r="P519" s="6"/>
      <c r="Q519" s="6"/>
      <c r="R519" s="5"/>
      <c r="AL519" s="3"/>
      <c r="AM519" s="3"/>
    </row>
    <row r="520" spans="12:39" ht="12.75" customHeight="1" x14ac:dyDescent="0.2">
      <c r="L520" s="5"/>
      <c r="M520" s="5"/>
      <c r="O520" s="5"/>
      <c r="P520" s="6"/>
      <c r="Q520" s="6"/>
      <c r="R520" s="5"/>
      <c r="AL520" s="3"/>
      <c r="AM520" s="3"/>
    </row>
    <row r="521" spans="12:39" ht="12.75" customHeight="1" x14ac:dyDescent="0.2">
      <c r="L521" s="5"/>
      <c r="M521" s="5"/>
      <c r="O521" s="5"/>
      <c r="P521" s="6"/>
      <c r="Q521" s="6"/>
      <c r="R521" s="5"/>
      <c r="AL521" s="3"/>
      <c r="AM521" s="3"/>
    </row>
    <row r="522" spans="12:39" ht="12.75" customHeight="1" x14ac:dyDescent="0.2">
      <c r="L522" s="5"/>
      <c r="M522" s="5"/>
      <c r="O522" s="5"/>
      <c r="P522" s="6"/>
      <c r="Q522" s="6"/>
      <c r="R522" s="5"/>
      <c r="AL522" s="3"/>
      <c r="AM522" s="3"/>
    </row>
    <row r="523" spans="12:39" ht="12.75" customHeight="1" x14ac:dyDescent="0.2">
      <c r="L523" s="5"/>
      <c r="M523" s="5"/>
      <c r="O523" s="5"/>
      <c r="P523" s="6"/>
      <c r="Q523" s="6"/>
      <c r="R523" s="5"/>
      <c r="AL523" s="3"/>
      <c r="AM523" s="3"/>
    </row>
    <row r="524" spans="12:39" ht="12.75" customHeight="1" x14ac:dyDescent="0.2">
      <c r="L524" s="5"/>
      <c r="M524" s="5"/>
      <c r="O524" s="5"/>
      <c r="P524" s="6"/>
      <c r="Q524" s="6"/>
      <c r="R524" s="5"/>
      <c r="AL524" s="3"/>
      <c r="AM524" s="3"/>
    </row>
    <row r="525" spans="12:39" ht="12.75" customHeight="1" x14ac:dyDescent="0.2">
      <c r="L525" s="5"/>
      <c r="M525" s="5"/>
      <c r="O525" s="5"/>
      <c r="P525" s="6"/>
      <c r="Q525" s="6"/>
      <c r="R525" s="5"/>
      <c r="AL525" s="3"/>
      <c r="AM525" s="3"/>
    </row>
    <row r="526" spans="12:39" ht="12.75" customHeight="1" x14ac:dyDescent="0.2">
      <c r="L526" s="5"/>
      <c r="M526" s="5"/>
      <c r="O526" s="5"/>
      <c r="P526" s="6"/>
      <c r="Q526" s="6"/>
      <c r="R526" s="5"/>
      <c r="AL526" s="3"/>
      <c r="AM526" s="3"/>
    </row>
    <row r="527" spans="12:39" ht="12.75" customHeight="1" x14ac:dyDescent="0.2">
      <c r="L527" s="5"/>
      <c r="M527" s="5"/>
      <c r="O527" s="5"/>
      <c r="P527" s="6"/>
      <c r="Q527" s="6"/>
      <c r="R527" s="5"/>
      <c r="AL527" s="3"/>
      <c r="AM527" s="3"/>
    </row>
    <row r="528" spans="12:39" ht="12.75" customHeight="1" x14ac:dyDescent="0.2">
      <c r="L528" s="5"/>
      <c r="M528" s="5"/>
      <c r="O528" s="5"/>
      <c r="P528" s="6"/>
      <c r="Q528" s="6"/>
      <c r="R528" s="5"/>
      <c r="AL528" s="3"/>
      <c r="AM528" s="3"/>
    </row>
    <row r="529" spans="12:39" ht="12.75" customHeight="1" x14ac:dyDescent="0.2">
      <c r="L529" s="5"/>
      <c r="M529" s="5"/>
      <c r="O529" s="5"/>
      <c r="P529" s="6"/>
      <c r="Q529" s="6"/>
      <c r="R529" s="5"/>
      <c r="AL529" s="3"/>
      <c r="AM529" s="3"/>
    </row>
    <row r="530" spans="12:39" ht="12.75" customHeight="1" x14ac:dyDescent="0.2">
      <c r="L530" s="5"/>
      <c r="M530" s="5"/>
      <c r="O530" s="5"/>
      <c r="P530" s="6"/>
      <c r="Q530" s="6"/>
      <c r="R530" s="5"/>
      <c r="AL530" s="3"/>
      <c r="AM530" s="3"/>
    </row>
    <row r="531" spans="12:39" ht="12.75" customHeight="1" x14ac:dyDescent="0.2">
      <c r="L531" s="5"/>
      <c r="M531" s="5"/>
      <c r="O531" s="5"/>
      <c r="P531" s="6"/>
      <c r="Q531" s="6"/>
      <c r="R531" s="5"/>
      <c r="AL531" s="3"/>
      <c r="AM531" s="3"/>
    </row>
    <row r="532" spans="12:39" ht="12.75" customHeight="1" x14ac:dyDescent="0.2">
      <c r="L532" s="5"/>
      <c r="M532" s="5"/>
      <c r="O532" s="5"/>
      <c r="P532" s="6"/>
      <c r="Q532" s="6"/>
      <c r="R532" s="5"/>
      <c r="AL532" s="3"/>
      <c r="AM532" s="3"/>
    </row>
    <row r="533" spans="12:39" ht="12.75" customHeight="1" x14ac:dyDescent="0.2">
      <c r="L533" s="5"/>
      <c r="M533" s="5"/>
      <c r="O533" s="5"/>
      <c r="P533" s="6"/>
      <c r="Q533" s="6"/>
      <c r="R533" s="5"/>
      <c r="AL533" s="3"/>
      <c r="AM533" s="3"/>
    </row>
    <row r="534" spans="12:39" ht="12.75" customHeight="1" x14ac:dyDescent="0.2">
      <c r="L534" s="5"/>
      <c r="M534" s="5"/>
      <c r="O534" s="5"/>
      <c r="P534" s="6"/>
      <c r="Q534" s="6"/>
      <c r="R534" s="5"/>
      <c r="AL534" s="3"/>
      <c r="AM534" s="3"/>
    </row>
    <row r="535" spans="12:39" ht="12.75" customHeight="1" x14ac:dyDescent="0.2">
      <c r="L535" s="5"/>
      <c r="M535" s="5"/>
      <c r="O535" s="5"/>
      <c r="P535" s="6"/>
      <c r="Q535" s="6"/>
      <c r="R535" s="5"/>
      <c r="AL535" s="3"/>
      <c r="AM535" s="3"/>
    </row>
    <row r="536" spans="12:39" ht="12.75" customHeight="1" x14ac:dyDescent="0.2">
      <c r="L536" s="5"/>
      <c r="M536" s="5"/>
      <c r="O536" s="5"/>
      <c r="P536" s="6"/>
      <c r="Q536" s="6"/>
      <c r="R536" s="5"/>
      <c r="AL536" s="3"/>
      <c r="AM536" s="3"/>
    </row>
    <row r="537" spans="12:39" ht="12.75" customHeight="1" x14ac:dyDescent="0.2">
      <c r="L537" s="5"/>
      <c r="M537" s="5"/>
      <c r="O537" s="5"/>
      <c r="P537" s="6"/>
      <c r="Q537" s="6"/>
      <c r="R537" s="5"/>
      <c r="AL537" s="3"/>
      <c r="AM537" s="3"/>
    </row>
    <row r="538" spans="12:39" ht="12.75" customHeight="1" x14ac:dyDescent="0.2">
      <c r="L538" s="5"/>
      <c r="M538" s="5"/>
      <c r="O538" s="5"/>
      <c r="P538" s="6"/>
      <c r="Q538" s="6"/>
      <c r="R538" s="5"/>
      <c r="AL538" s="3"/>
      <c r="AM538" s="3"/>
    </row>
    <row r="539" spans="12:39" ht="12.75" customHeight="1" x14ac:dyDescent="0.2">
      <c r="L539" s="5"/>
      <c r="M539" s="5"/>
      <c r="O539" s="5"/>
      <c r="P539" s="6"/>
      <c r="Q539" s="6"/>
      <c r="R539" s="5"/>
      <c r="AL539" s="3"/>
      <c r="AM539" s="3"/>
    </row>
    <row r="540" spans="12:39" ht="12.75" customHeight="1" x14ac:dyDescent="0.2">
      <c r="L540" s="5"/>
      <c r="M540" s="5"/>
      <c r="O540" s="5"/>
      <c r="P540" s="6"/>
      <c r="Q540" s="6"/>
      <c r="R540" s="5"/>
      <c r="AL540" s="3"/>
      <c r="AM540" s="3"/>
    </row>
    <row r="541" spans="12:39" ht="12.75" customHeight="1" x14ac:dyDescent="0.2">
      <c r="L541" s="5"/>
      <c r="M541" s="5"/>
      <c r="O541" s="5"/>
      <c r="P541" s="6"/>
      <c r="Q541" s="6"/>
      <c r="R541" s="5"/>
      <c r="AL541" s="3"/>
      <c r="AM541" s="3"/>
    </row>
    <row r="542" spans="12:39" ht="12.75" customHeight="1" x14ac:dyDescent="0.2">
      <c r="L542" s="5"/>
      <c r="M542" s="5"/>
      <c r="O542" s="5"/>
      <c r="P542" s="6"/>
      <c r="Q542" s="6"/>
      <c r="R542" s="5"/>
      <c r="AL542" s="3"/>
      <c r="AM542" s="3"/>
    </row>
    <row r="543" spans="12:39" ht="12.75" customHeight="1" x14ac:dyDescent="0.2">
      <c r="L543" s="5"/>
      <c r="M543" s="5"/>
      <c r="O543" s="5"/>
      <c r="P543" s="6"/>
      <c r="Q543" s="6"/>
      <c r="R543" s="5"/>
      <c r="AL543" s="3"/>
      <c r="AM543" s="3"/>
    </row>
    <row r="544" spans="12:39" ht="12.75" customHeight="1" x14ac:dyDescent="0.2">
      <c r="L544" s="5"/>
      <c r="M544" s="5"/>
      <c r="O544" s="5"/>
      <c r="P544" s="6"/>
      <c r="Q544" s="6"/>
      <c r="R544" s="5"/>
      <c r="AL544" s="3"/>
      <c r="AM544" s="3"/>
    </row>
    <row r="545" spans="12:39" ht="12.75" customHeight="1" x14ac:dyDescent="0.2">
      <c r="L545" s="5"/>
      <c r="M545" s="5"/>
      <c r="O545" s="5"/>
      <c r="P545" s="6"/>
      <c r="Q545" s="6"/>
      <c r="R545" s="5"/>
      <c r="AL545" s="3"/>
      <c r="AM545" s="3"/>
    </row>
    <row r="546" spans="12:39" ht="12.75" customHeight="1" x14ac:dyDescent="0.2">
      <c r="L546" s="5"/>
      <c r="M546" s="5"/>
      <c r="O546" s="5"/>
      <c r="P546" s="6"/>
      <c r="Q546" s="6"/>
      <c r="R546" s="5"/>
      <c r="AL546" s="3"/>
      <c r="AM546" s="3"/>
    </row>
    <row r="547" spans="12:39" ht="12.75" customHeight="1" x14ac:dyDescent="0.2">
      <c r="L547" s="5"/>
      <c r="M547" s="5"/>
      <c r="O547" s="5"/>
      <c r="P547" s="6"/>
      <c r="Q547" s="6"/>
      <c r="R547" s="5"/>
      <c r="AL547" s="3"/>
      <c r="AM547" s="3"/>
    </row>
    <row r="548" spans="12:39" ht="12.75" customHeight="1" x14ac:dyDescent="0.2">
      <c r="L548" s="5"/>
      <c r="M548" s="5"/>
      <c r="O548" s="5"/>
      <c r="P548" s="6"/>
      <c r="Q548" s="6"/>
      <c r="R548" s="5"/>
      <c r="AL548" s="3"/>
      <c r="AM548" s="3"/>
    </row>
    <row r="549" spans="12:39" ht="12.75" customHeight="1" x14ac:dyDescent="0.2">
      <c r="L549" s="5"/>
      <c r="M549" s="5"/>
      <c r="O549" s="5"/>
      <c r="P549" s="6"/>
      <c r="Q549" s="6"/>
      <c r="R549" s="5"/>
      <c r="AL549" s="3"/>
      <c r="AM549" s="3"/>
    </row>
    <row r="550" spans="12:39" ht="12.75" customHeight="1" x14ac:dyDescent="0.2">
      <c r="L550" s="5"/>
      <c r="M550" s="5"/>
      <c r="O550" s="5"/>
      <c r="P550" s="6"/>
      <c r="Q550" s="6"/>
      <c r="R550" s="5"/>
      <c r="AL550" s="3"/>
      <c r="AM550" s="3"/>
    </row>
    <row r="551" spans="12:39" ht="12.75" customHeight="1" x14ac:dyDescent="0.2">
      <c r="L551" s="5"/>
      <c r="M551" s="5"/>
      <c r="O551" s="5"/>
      <c r="P551" s="6"/>
      <c r="Q551" s="6"/>
      <c r="R551" s="5"/>
      <c r="AL551" s="3"/>
      <c r="AM551" s="3"/>
    </row>
    <row r="552" spans="12:39" ht="12.75" customHeight="1" x14ac:dyDescent="0.2">
      <c r="L552" s="5"/>
      <c r="M552" s="5"/>
      <c r="O552" s="5"/>
      <c r="P552" s="6"/>
      <c r="Q552" s="6"/>
      <c r="R552" s="5"/>
      <c r="AL552" s="3"/>
      <c r="AM552" s="3"/>
    </row>
    <row r="553" spans="12:39" ht="12.75" customHeight="1" x14ac:dyDescent="0.2">
      <c r="L553" s="5"/>
      <c r="M553" s="5"/>
      <c r="O553" s="5"/>
      <c r="P553" s="6"/>
      <c r="Q553" s="6"/>
      <c r="R553" s="5"/>
      <c r="AL553" s="3"/>
      <c r="AM553" s="3"/>
    </row>
    <row r="554" spans="12:39" ht="12.75" customHeight="1" x14ac:dyDescent="0.2">
      <c r="L554" s="5"/>
      <c r="M554" s="5"/>
      <c r="O554" s="5"/>
      <c r="P554" s="6"/>
      <c r="Q554" s="6"/>
      <c r="R554" s="5"/>
      <c r="AL554" s="3"/>
      <c r="AM554" s="3"/>
    </row>
    <row r="555" spans="12:39" ht="12.75" customHeight="1" x14ac:dyDescent="0.2">
      <c r="L555" s="5"/>
      <c r="M555" s="5"/>
      <c r="O555" s="5"/>
      <c r="P555" s="6"/>
      <c r="Q555" s="6"/>
      <c r="R555" s="5"/>
      <c r="AL555" s="3"/>
      <c r="AM555" s="3"/>
    </row>
    <row r="556" spans="12:39" ht="12.75" customHeight="1" x14ac:dyDescent="0.2">
      <c r="L556" s="5"/>
      <c r="M556" s="5"/>
      <c r="O556" s="5"/>
      <c r="P556" s="6"/>
      <c r="Q556" s="6"/>
      <c r="R556" s="5"/>
      <c r="AL556" s="3"/>
      <c r="AM556" s="3"/>
    </row>
    <row r="557" spans="12:39" ht="12.75" customHeight="1" x14ac:dyDescent="0.2">
      <c r="L557" s="5"/>
      <c r="M557" s="5"/>
      <c r="O557" s="5"/>
      <c r="P557" s="6"/>
      <c r="Q557" s="6"/>
      <c r="R557" s="5"/>
      <c r="AL557" s="3"/>
      <c r="AM557" s="3"/>
    </row>
    <row r="558" spans="12:39" ht="12.75" customHeight="1" x14ac:dyDescent="0.2">
      <c r="L558" s="5"/>
      <c r="M558" s="5"/>
      <c r="O558" s="5"/>
      <c r="P558" s="6"/>
      <c r="Q558" s="6"/>
      <c r="R558" s="5"/>
      <c r="AL558" s="3"/>
      <c r="AM558" s="3"/>
    </row>
    <row r="559" spans="12:39" ht="12.75" customHeight="1" x14ac:dyDescent="0.2">
      <c r="L559" s="5"/>
      <c r="M559" s="5"/>
      <c r="O559" s="5"/>
      <c r="P559" s="6"/>
      <c r="Q559" s="6"/>
      <c r="R559" s="5"/>
      <c r="AL559" s="3"/>
      <c r="AM559" s="3"/>
    </row>
    <row r="560" spans="12:39" ht="12.75" customHeight="1" x14ac:dyDescent="0.2">
      <c r="L560" s="5"/>
      <c r="M560" s="5"/>
      <c r="O560" s="5"/>
      <c r="P560" s="6"/>
      <c r="Q560" s="6"/>
      <c r="R560" s="5"/>
      <c r="AL560" s="3"/>
      <c r="AM560" s="3"/>
    </row>
    <row r="561" spans="12:39" ht="12.75" customHeight="1" x14ac:dyDescent="0.2">
      <c r="L561" s="5"/>
      <c r="M561" s="5"/>
      <c r="O561" s="5"/>
      <c r="P561" s="6"/>
      <c r="Q561" s="6"/>
      <c r="R561" s="5"/>
      <c r="AL561" s="3"/>
      <c r="AM561" s="3"/>
    </row>
    <row r="562" spans="12:39" ht="12.75" customHeight="1" x14ac:dyDescent="0.2">
      <c r="L562" s="5"/>
      <c r="M562" s="5"/>
      <c r="O562" s="5"/>
      <c r="P562" s="6"/>
      <c r="Q562" s="6"/>
      <c r="R562" s="5"/>
      <c r="AL562" s="3"/>
      <c r="AM562" s="3"/>
    </row>
    <row r="563" spans="12:39" ht="12.75" customHeight="1" x14ac:dyDescent="0.2">
      <c r="L563" s="5"/>
      <c r="M563" s="5"/>
      <c r="O563" s="5"/>
      <c r="P563" s="6"/>
      <c r="Q563" s="6"/>
      <c r="R563" s="5"/>
      <c r="AL563" s="3"/>
      <c r="AM563" s="3"/>
    </row>
    <row r="564" spans="12:39" ht="12.75" customHeight="1" x14ac:dyDescent="0.2">
      <c r="L564" s="5"/>
      <c r="M564" s="5"/>
      <c r="O564" s="5"/>
      <c r="P564" s="6"/>
      <c r="Q564" s="6"/>
      <c r="R564" s="5"/>
      <c r="AL564" s="3"/>
      <c r="AM564" s="3"/>
    </row>
    <row r="565" spans="12:39" ht="12.75" customHeight="1" x14ac:dyDescent="0.2">
      <c r="L565" s="5"/>
      <c r="M565" s="5"/>
      <c r="O565" s="5"/>
      <c r="P565" s="6"/>
      <c r="Q565" s="6"/>
      <c r="R565" s="5"/>
      <c r="AL565" s="3"/>
      <c r="AM565" s="3"/>
    </row>
    <row r="566" spans="12:39" ht="12.75" customHeight="1" x14ac:dyDescent="0.2">
      <c r="L566" s="5"/>
      <c r="M566" s="5"/>
      <c r="O566" s="5"/>
      <c r="P566" s="6"/>
      <c r="Q566" s="6"/>
      <c r="R566" s="5"/>
      <c r="AL566" s="3"/>
      <c r="AM566" s="3"/>
    </row>
    <row r="567" spans="12:39" ht="12.75" customHeight="1" x14ac:dyDescent="0.2">
      <c r="L567" s="5"/>
      <c r="M567" s="5"/>
      <c r="O567" s="5"/>
      <c r="P567" s="6"/>
      <c r="Q567" s="6"/>
      <c r="R567" s="5"/>
      <c r="AL567" s="3"/>
      <c r="AM567" s="3"/>
    </row>
    <row r="568" spans="12:39" ht="12.75" customHeight="1" x14ac:dyDescent="0.2">
      <c r="L568" s="5"/>
      <c r="M568" s="5"/>
      <c r="O568" s="5"/>
      <c r="P568" s="6"/>
      <c r="Q568" s="6"/>
      <c r="R568" s="5"/>
      <c r="AL568" s="3"/>
      <c r="AM568" s="3"/>
    </row>
    <row r="569" spans="12:39" ht="12.75" customHeight="1" x14ac:dyDescent="0.2">
      <c r="L569" s="5"/>
      <c r="M569" s="5"/>
      <c r="O569" s="5"/>
      <c r="P569" s="6"/>
      <c r="Q569" s="6"/>
      <c r="R569" s="5"/>
      <c r="AL569" s="3"/>
      <c r="AM569" s="3"/>
    </row>
    <row r="570" spans="12:39" ht="12.75" customHeight="1" x14ac:dyDescent="0.2">
      <c r="L570" s="5"/>
      <c r="M570" s="5"/>
      <c r="O570" s="5"/>
      <c r="P570" s="6"/>
      <c r="Q570" s="6"/>
      <c r="R570" s="5"/>
      <c r="AL570" s="3"/>
      <c r="AM570" s="3"/>
    </row>
    <row r="571" spans="12:39" ht="12.75" customHeight="1" x14ac:dyDescent="0.2">
      <c r="L571" s="5"/>
      <c r="M571" s="5"/>
      <c r="O571" s="5"/>
      <c r="P571" s="6"/>
      <c r="Q571" s="6"/>
      <c r="R571" s="5"/>
      <c r="AL571" s="3"/>
      <c r="AM571" s="3"/>
    </row>
    <row r="572" spans="12:39" ht="12.75" customHeight="1" x14ac:dyDescent="0.2">
      <c r="L572" s="5"/>
      <c r="M572" s="5"/>
      <c r="O572" s="5"/>
      <c r="P572" s="6"/>
      <c r="Q572" s="6"/>
      <c r="R572" s="5"/>
      <c r="AL572" s="3"/>
      <c r="AM572" s="3"/>
    </row>
    <row r="573" spans="12:39" ht="12.75" customHeight="1" x14ac:dyDescent="0.2">
      <c r="L573" s="5"/>
      <c r="M573" s="5"/>
      <c r="O573" s="5"/>
      <c r="P573" s="6"/>
      <c r="Q573" s="6"/>
      <c r="R573" s="5"/>
      <c r="AL573" s="3"/>
      <c r="AM573" s="3"/>
    </row>
    <row r="574" spans="12:39" ht="12.75" customHeight="1" x14ac:dyDescent="0.2">
      <c r="L574" s="5"/>
      <c r="M574" s="5"/>
      <c r="O574" s="5"/>
      <c r="P574" s="6"/>
      <c r="Q574" s="6"/>
      <c r="R574" s="5"/>
      <c r="AL574" s="3"/>
      <c r="AM574" s="3"/>
    </row>
    <row r="575" spans="12:39" ht="12.75" customHeight="1" x14ac:dyDescent="0.2">
      <c r="L575" s="5"/>
      <c r="M575" s="5"/>
      <c r="O575" s="5"/>
      <c r="P575" s="6"/>
      <c r="Q575" s="6"/>
      <c r="R575" s="5"/>
      <c r="AL575" s="3"/>
      <c r="AM575" s="3"/>
    </row>
    <row r="576" spans="12:39" ht="12.75" customHeight="1" x14ac:dyDescent="0.2">
      <c r="L576" s="5"/>
      <c r="M576" s="5"/>
      <c r="O576" s="5"/>
      <c r="P576" s="6"/>
      <c r="Q576" s="6"/>
      <c r="R576" s="5"/>
      <c r="AL576" s="3"/>
      <c r="AM576" s="3"/>
    </row>
    <row r="577" spans="12:39" ht="12.75" customHeight="1" x14ac:dyDescent="0.2">
      <c r="L577" s="5"/>
      <c r="M577" s="5"/>
      <c r="O577" s="5"/>
      <c r="P577" s="6"/>
      <c r="Q577" s="6"/>
      <c r="R577" s="5"/>
      <c r="AL577" s="3"/>
      <c r="AM577" s="3"/>
    </row>
    <row r="578" spans="12:39" ht="12.75" customHeight="1" x14ac:dyDescent="0.2">
      <c r="L578" s="5"/>
      <c r="M578" s="5"/>
      <c r="O578" s="5"/>
      <c r="P578" s="6"/>
      <c r="Q578" s="6"/>
      <c r="R578" s="5"/>
      <c r="AL578" s="3"/>
      <c r="AM578" s="3"/>
    </row>
    <row r="579" spans="12:39" ht="12.75" customHeight="1" x14ac:dyDescent="0.2">
      <c r="L579" s="5"/>
      <c r="M579" s="5"/>
      <c r="O579" s="5"/>
      <c r="P579" s="6"/>
      <c r="Q579" s="6"/>
      <c r="R579" s="5"/>
      <c r="AL579" s="3"/>
      <c r="AM579" s="3"/>
    </row>
    <row r="580" spans="12:39" ht="12.75" customHeight="1" x14ac:dyDescent="0.2">
      <c r="L580" s="5"/>
      <c r="M580" s="5"/>
      <c r="O580" s="5"/>
      <c r="P580" s="6"/>
      <c r="Q580" s="6"/>
      <c r="R580" s="5"/>
      <c r="AL580" s="3"/>
      <c r="AM580" s="3"/>
    </row>
    <row r="581" spans="12:39" ht="12.75" customHeight="1" x14ac:dyDescent="0.2">
      <c r="L581" s="5"/>
      <c r="M581" s="5"/>
      <c r="O581" s="5"/>
      <c r="P581" s="6"/>
      <c r="Q581" s="6"/>
      <c r="R581" s="5"/>
      <c r="AL581" s="3"/>
      <c r="AM581" s="3"/>
    </row>
    <row r="582" spans="12:39" ht="12.75" customHeight="1" x14ac:dyDescent="0.2">
      <c r="L582" s="5"/>
      <c r="M582" s="5"/>
      <c r="O582" s="5"/>
      <c r="P582" s="6"/>
      <c r="Q582" s="6"/>
      <c r="R582" s="5"/>
      <c r="AL582" s="3"/>
      <c r="AM582" s="3"/>
    </row>
    <row r="583" spans="12:39" ht="12.75" customHeight="1" x14ac:dyDescent="0.2">
      <c r="L583" s="5"/>
      <c r="M583" s="5"/>
      <c r="O583" s="5"/>
      <c r="P583" s="6"/>
      <c r="Q583" s="6"/>
      <c r="R583" s="5"/>
      <c r="AL583" s="3"/>
      <c r="AM583" s="3"/>
    </row>
    <row r="584" spans="12:39" ht="12.75" customHeight="1" x14ac:dyDescent="0.2">
      <c r="L584" s="5"/>
      <c r="M584" s="5"/>
      <c r="O584" s="5"/>
      <c r="P584" s="6"/>
      <c r="Q584" s="6"/>
      <c r="R584" s="5"/>
      <c r="AL584" s="3"/>
      <c r="AM584" s="3"/>
    </row>
    <row r="585" spans="12:39" ht="12.75" customHeight="1" x14ac:dyDescent="0.2">
      <c r="L585" s="5"/>
      <c r="M585" s="5"/>
      <c r="O585" s="5"/>
      <c r="P585" s="6"/>
      <c r="Q585" s="6"/>
      <c r="R585" s="5"/>
      <c r="AL585" s="3"/>
      <c r="AM585" s="3"/>
    </row>
    <row r="586" spans="12:39" ht="12.75" customHeight="1" x14ac:dyDescent="0.2">
      <c r="L586" s="5"/>
      <c r="M586" s="5"/>
      <c r="O586" s="5"/>
      <c r="P586" s="6"/>
      <c r="Q586" s="6"/>
      <c r="R586" s="5"/>
      <c r="AL586" s="3"/>
      <c r="AM586" s="3"/>
    </row>
    <row r="587" spans="12:39" ht="12.75" customHeight="1" x14ac:dyDescent="0.2">
      <c r="L587" s="5"/>
      <c r="M587" s="5"/>
      <c r="O587" s="5"/>
      <c r="P587" s="6"/>
      <c r="Q587" s="6"/>
      <c r="R587" s="5"/>
      <c r="AL587" s="3"/>
      <c r="AM587" s="3"/>
    </row>
    <row r="588" spans="12:39" ht="12.75" customHeight="1" x14ac:dyDescent="0.2">
      <c r="L588" s="5"/>
      <c r="M588" s="5"/>
      <c r="O588" s="5"/>
      <c r="P588" s="6"/>
      <c r="Q588" s="6"/>
      <c r="R588" s="5"/>
      <c r="AL588" s="3"/>
      <c r="AM588" s="3"/>
    </row>
    <row r="589" spans="12:39" ht="12.75" customHeight="1" x14ac:dyDescent="0.2">
      <c r="L589" s="5"/>
      <c r="M589" s="5"/>
      <c r="O589" s="5"/>
      <c r="P589" s="6"/>
      <c r="Q589" s="6"/>
      <c r="R589" s="5"/>
      <c r="AL589" s="3"/>
      <c r="AM589" s="3"/>
    </row>
    <row r="590" spans="12:39" ht="12.75" customHeight="1" x14ac:dyDescent="0.2">
      <c r="L590" s="5"/>
      <c r="M590" s="5"/>
      <c r="O590" s="5"/>
      <c r="P590" s="6"/>
      <c r="Q590" s="6"/>
      <c r="R590" s="5"/>
      <c r="AL590" s="3"/>
      <c r="AM590" s="3"/>
    </row>
    <row r="591" spans="12:39" ht="12.75" customHeight="1" x14ac:dyDescent="0.2">
      <c r="L591" s="5"/>
      <c r="M591" s="5"/>
      <c r="O591" s="5"/>
      <c r="P591" s="6"/>
      <c r="Q591" s="6"/>
      <c r="R591" s="5"/>
      <c r="AL591" s="3"/>
      <c r="AM591" s="3"/>
    </row>
    <row r="592" spans="12:39" ht="12.75" customHeight="1" x14ac:dyDescent="0.2">
      <c r="L592" s="5"/>
      <c r="M592" s="5"/>
      <c r="O592" s="5"/>
      <c r="P592" s="6"/>
      <c r="Q592" s="6"/>
      <c r="R592" s="5"/>
      <c r="AL592" s="3"/>
      <c r="AM592" s="3"/>
    </row>
    <row r="593" spans="12:39" ht="12.75" customHeight="1" x14ac:dyDescent="0.2">
      <c r="L593" s="5"/>
      <c r="M593" s="5"/>
      <c r="O593" s="5"/>
      <c r="P593" s="6"/>
      <c r="Q593" s="6"/>
      <c r="R593" s="5"/>
      <c r="AL593" s="3"/>
      <c r="AM593" s="3"/>
    </row>
    <row r="594" spans="12:39" ht="12.75" customHeight="1" x14ac:dyDescent="0.2">
      <c r="L594" s="5"/>
      <c r="M594" s="5"/>
      <c r="O594" s="5"/>
      <c r="P594" s="6"/>
      <c r="Q594" s="6"/>
      <c r="R594" s="5"/>
      <c r="AL594" s="3"/>
      <c r="AM594" s="3"/>
    </row>
    <row r="595" spans="12:39" ht="12.75" customHeight="1" x14ac:dyDescent="0.2">
      <c r="L595" s="5"/>
      <c r="M595" s="5"/>
      <c r="O595" s="5"/>
      <c r="P595" s="6"/>
      <c r="Q595" s="6"/>
      <c r="R595" s="5"/>
      <c r="AL595" s="3"/>
      <c r="AM595" s="3"/>
    </row>
    <row r="596" spans="12:39" ht="12.75" customHeight="1" x14ac:dyDescent="0.2">
      <c r="L596" s="5"/>
      <c r="M596" s="5"/>
      <c r="O596" s="5"/>
      <c r="P596" s="6"/>
      <c r="Q596" s="6"/>
      <c r="R596" s="5"/>
      <c r="AL596" s="3"/>
      <c r="AM596" s="3"/>
    </row>
    <row r="597" spans="12:39" ht="12.75" customHeight="1" x14ac:dyDescent="0.2">
      <c r="L597" s="5"/>
      <c r="M597" s="5"/>
      <c r="O597" s="5"/>
      <c r="P597" s="6"/>
      <c r="Q597" s="6"/>
      <c r="R597" s="5"/>
      <c r="AL597" s="3"/>
      <c r="AM597" s="3"/>
    </row>
    <row r="598" spans="12:39" ht="12.75" customHeight="1" x14ac:dyDescent="0.2">
      <c r="L598" s="5"/>
      <c r="M598" s="5"/>
      <c r="O598" s="5"/>
      <c r="P598" s="6"/>
      <c r="Q598" s="6"/>
      <c r="R598" s="5"/>
      <c r="AL598" s="3"/>
      <c r="AM598" s="3"/>
    </row>
    <row r="599" spans="12:39" ht="12.75" customHeight="1" x14ac:dyDescent="0.2">
      <c r="L599" s="5"/>
      <c r="M599" s="5"/>
      <c r="O599" s="5"/>
      <c r="P599" s="6"/>
      <c r="Q599" s="6"/>
      <c r="R599" s="5"/>
      <c r="AL599" s="3"/>
      <c r="AM599" s="3"/>
    </row>
    <row r="600" spans="12:39" ht="12.75" customHeight="1" x14ac:dyDescent="0.2">
      <c r="L600" s="5"/>
      <c r="M600" s="5"/>
      <c r="O600" s="5"/>
      <c r="P600" s="6"/>
      <c r="Q600" s="6"/>
      <c r="R600" s="5"/>
      <c r="AL600" s="3"/>
      <c r="AM600" s="3"/>
    </row>
    <row r="601" spans="12:39" ht="12.75" customHeight="1" x14ac:dyDescent="0.2">
      <c r="L601" s="5"/>
      <c r="M601" s="5"/>
      <c r="O601" s="5"/>
      <c r="P601" s="6"/>
      <c r="Q601" s="6"/>
      <c r="R601" s="5"/>
      <c r="AL601" s="3"/>
      <c r="AM601" s="3"/>
    </row>
    <row r="602" spans="12:39" ht="12.75" customHeight="1" x14ac:dyDescent="0.2">
      <c r="L602" s="5"/>
      <c r="M602" s="5"/>
      <c r="O602" s="5"/>
      <c r="P602" s="6"/>
      <c r="Q602" s="6"/>
      <c r="R602" s="5"/>
      <c r="AL602" s="3"/>
      <c r="AM602" s="3"/>
    </row>
    <row r="603" spans="12:39" ht="12.75" customHeight="1" x14ac:dyDescent="0.2">
      <c r="L603" s="5"/>
      <c r="M603" s="5"/>
      <c r="O603" s="5"/>
      <c r="P603" s="6"/>
      <c r="Q603" s="6"/>
      <c r="R603" s="5"/>
      <c r="AL603" s="3"/>
      <c r="AM603" s="3"/>
    </row>
    <row r="604" spans="12:39" ht="12.75" customHeight="1" x14ac:dyDescent="0.2">
      <c r="L604" s="5"/>
      <c r="M604" s="5"/>
      <c r="O604" s="5"/>
      <c r="P604" s="6"/>
      <c r="Q604" s="6"/>
      <c r="R604" s="5"/>
      <c r="AL604" s="3"/>
      <c r="AM604" s="3"/>
    </row>
    <row r="605" spans="12:39" ht="12.75" customHeight="1" x14ac:dyDescent="0.2">
      <c r="L605" s="5"/>
      <c r="M605" s="5"/>
      <c r="O605" s="5"/>
      <c r="P605" s="6"/>
      <c r="Q605" s="6"/>
      <c r="R605" s="5"/>
      <c r="AL605" s="3"/>
      <c r="AM605" s="3"/>
    </row>
    <row r="606" spans="12:39" ht="12.75" customHeight="1" x14ac:dyDescent="0.2">
      <c r="L606" s="5"/>
      <c r="M606" s="5"/>
      <c r="O606" s="5"/>
      <c r="P606" s="6"/>
      <c r="Q606" s="6"/>
      <c r="R606" s="5"/>
      <c r="AL606" s="3"/>
      <c r="AM606" s="3"/>
    </row>
    <row r="607" spans="12:39" ht="12.75" customHeight="1" x14ac:dyDescent="0.2">
      <c r="L607" s="5"/>
      <c r="M607" s="5"/>
      <c r="O607" s="5"/>
      <c r="P607" s="6"/>
      <c r="Q607" s="6"/>
      <c r="R607" s="5"/>
      <c r="AL607" s="3"/>
      <c r="AM607" s="3"/>
    </row>
    <row r="608" spans="12:39" ht="12.75" customHeight="1" x14ac:dyDescent="0.2">
      <c r="L608" s="5"/>
      <c r="M608" s="5"/>
      <c r="O608" s="5"/>
      <c r="P608" s="6"/>
      <c r="Q608" s="6"/>
      <c r="R608" s="5"/>
      <c r="AL608" s="3"/>
      <c r="AM608" s="3"/>
    </row>
    <row r="609" spans="12:39" ht="12.75" customHeight="1" x14ac:dyDescent="0.2">
      <c r="L609" s="5"/>
      <c r="M609" s="5"/>
      <c r="O609" s="5"/>
      <c r="P609" s="6"/>
      <c r="Q609" s="6"/>
      <c r="R609" s="5"/>
      <c r="AL609" s="3"/>
      <c r="AM609" s="3"/>
    </row>
    <row r="610" spans="12:39" ht="12.75" customHeight="1" x14ac:dyDescent="0.2">
      <c r="L610" s="5"/>
      <c r="M610" s="5"/>
      <c r="O610" s="5"/>
      <c r="P610" s="6"/>
      <c r="Q610" s="6"/>
      <c r="R610" s="5"/>
      <c r="AL610" s="3"/>
      <c r="AM610" s="3"/>
    </row>
    <row r="611" spans="12:39" ht="12.75" customHeight="1" x14ac:dyDescent="0.2">
      <c r="L611" s="5"/>
      <c r="M611" s="5"/>
      <c r="O611" s="5"/>
      <c r="P611" s="6"/>
      <c r="Q611" s="6"/>
      <c r="R611" s="5"/>
      <c r="AL611" s="3"/>
      <c r="AM611" s="3"/>
    </row>
    <row r="612" spans="12:39" ht="12.75" customHeight="1" x14ac:dyDescent="0.2">
      <c r="L612" s="5"/>
      <c r="M612" s="5"/>
      <c r="O612" s="5"/>
      <c r="P612" s="6"/>
      <c r="Q612" s="6"/>
      <c r="R612" s="5"/>
      <c r="AL612" s="3"/>
      <c r="AM612" s="3"/>
    </row>
    <row r="613" spans="12:39" ht="12.75" customHeight="1" x14ac:dyDescent="0.2">
      <c r="L613" s="5"/>
      <c r="M613" s="5"/>
      <c r="O613" s="5"/>
      <c r="P613" s="6"/>
      <c r="Q613" s="6"/>
      <c r="R613" s="5"/>
      <c r="AL613" s="3"/>
      <c r="AM613" s="3"/>
    </row>
    <row r="614" spans="12:39" ht="12.75" customHeight="1" x14ac:dyDescent="0.2">
      <c r="L614" s="5"/>
      <c r="M614" s="5"/>
      <c r="O614" s="5"/>
      <c r="P614" s="6"/>
      <c r="Q614" s="6"/>
      <c r="R614" s="5"/>
      <c r="AL614" s="3"/>
      <c r="AM614" s="3"/>
    </row>
    <row r="615" spans="12:39" ht="12.75" customHeight="1" x14ac:dyDescent="0.2">
      <c r="L615" s="5"/>
      <c r="M615" s="5"/>
      <c r="O615" s="5"/>
      <c r="P615" s="6"/>
      <c r="Q615" s="6"/>
      <c r="R615" s="5"/>
      <c r="AL615" s="3"/>
      <c r="AM615" s="3"/>
    </row>
    <row r="616" spans="12:39" ht="12.75" customHeight="1" x14ac:dyDescent="0.2">
      <c r="L616" s="5"/>
      <c r="M616" s="5"/>
      <c r="O616" s="5"/>
      <c r="P616" s="6"/>
      <c r="Q616" s="6"/>
      <c r="R616" s="5"/>
      <c r="AL616" s="3"/>
      <c r="AM616" s="3"/>
    </row>
    <row r="617" spans="12:39" ht="12.75" customHeight="1" x14ac:dyDescent="0.2">
      <c r="L617" s="5"/>
      <c r="M617" s="5"/>
      <c r="O617" s="5"/>
      <c r="P617" s="6"/>
      <c r="Q617" s="6"/>
      <c r="R617" s="5"/>
      <c r="AL617" s="3"/>
      <c r="AM617" s="3"/>
    </row>
    <row r="618" spans="12:39" ht="12.75" customHeight="1" x14ac:dyDescent="0.2">
      <c r="L618" s="5"/>
      <c r="M618" s="5"/>
      <c r="O618" s="5"/>
      <c r="P618" s="6"/>
      <c r="Q618" s="6"/>
      <c r="R618" s="5"/>
      <c r="AL618" s="3"/>
      <c r="AM618" s="3"/>
    </row>
    <row r="619" spans="12:39" ht="12.75" customHeight="1" x14ac:dyDescent="0.2">
      <c r="L619" s="5"/>
      <c r="M619" s="5"/>
      <c r="O619" s="5"/>
      <c r="P619" s="6"/>
      <c r="Q619" s="6"/>
      <c r="R619" s="5"/>
      <c r="AL619" s="3"/>
      <c r="AM619" s="3"/>
    </row>
    <row r="620" spans="12:39" ht="12.75" customHeight="1" x14ac:dyDescent="0.2">
      <c r="L620" s="5"/>
      <c r="M620" s="5"/>
      <c r="O620" s="5"/>
      <c r="P620" s="6"/>
      <c r="Q620" s="6"/>
      <c r="R620" s="5"/>
      <c r="AL620" s="3"/>
      <c r="AM620" s="3"/>
    </row>
    <row r="621" spans="12:39" ht="12.75" customHeight="1" x14ac:dyDescent="0.2">
      <c r="L621" s="5"/>
      <c r="M621" s="5"/>
      <c r="O621" s="5"/>
      <c r="P621" s="6"/>
      <c r="Q621" s="6"/>
      <c r="R621" s="5"/>
      <c r="AL621" s="3"/>
      <c r="AM621" s="3"/>
    </row>
    <row r="622" spans="12:39" ht="12.75" customHeight="1" x14ac:dyDescent="0.2">
      <c r="L622" s="5"/>
      <c r="M622" s="5"/>
      <c r="O622" s="5"/>
      <c r="P622" s="6"/>
      <c r="Q622" s="6"/>
      <c r="R622" s="5"/>
      <c r="AL622" s="3"/>
      <c r="AM622" s="3"/>
    </row>
    <row r="623" spans="12:39" ht="12.75" customHeight="1" x14ac:dyDescent="0.2">
      <c r="L623" s="5"/>
      <c r="M623" s="5"/>
      <c r="O623" s="5"/>
      <c r="P623" s="6"/>
      <c r="Q623" s="6"/>
      <c r="R623" s="5"/>
      <c r="AL623" s="3"/>
      <c r="AM623" s="3"/>
    </row>
    <row r="624" spans="12:39" ht="12.75" customHeight="1" x14ac:dyDescent="0.2">
      <c r="L624" s="5"/>
      <c r="M624" s="5"/>
      <c r="O624" s="5"/>
      <c r="P624" s="6"/>
      <c r="Q624" s="6"/>
      <c r="R624" s="5"/>
      <c r="AL624" s="3"/>
      <c r="AM624" s="3"/>
    </row>
    <row r="625" spans="12:39" ht="12.75" customHeight="1" x14ac:dyDescent="0.2">
      <c r="L625" s="5"/>
      <c r="M625" s="5"/>
      <c r="O625" s="5"/>
      <c r="P625" s="6"/>
      <c r="Q625" s="6"/>
      <c r="R625" s="5"/>
      <c r="AL625" s="3"/>
      <c r="AM625" s="3"/>
    </row>
    <row r="626" spans="12:39" ht="12.75" customHeight="1" x14ac:dyDescent="0.2">
      <c r="L626" s="5"/>
      <c r="M626" s="5"/>
      <c r="O626" s="5"/>
      <c r="P626" s="6"/>
      <c r="Q626" s="6"/>
      <c r="R626" s="5"/>
      <c r="AL626" s="3"/>
      <c r="AM626" s="3"/>
    </row>
    <row r="627" spans="12:39" ht="12.75" customHeight="1" x14ac:dyDescent="0.2">
      <c r="L627" s="5"/>
      <c r="M627" s="5"/>
      <c r="O627" s="5"/>
      <c r="P627" s="6"/>
      <c r="Q627" s="6"/>
      <c r="R627" s="5"/>
      <c r="AL627" s="3"/>
      <c r="AM627" s="3"/>
    </row>
    <row r="628" spans="12:39" ht="12.75" customHeight="1" x14ac:dyDescent="0.2">
      <c r="L628" s="5"/>
      <c r="M628" s="5"/>
      <c r="O628" s="5"/>
      <c r="P628" s="6"/>
      <c r="Q628" s="6"/>
      <c r="R628" s="5"/>
      <c r="AL628" s="3"/>
      <c r="AM628" s="3"/>
    </row>
    <row r="629" spans="12:39" ht="12.75" customHeight="1" x14ac:dyDescent="0.2">
      <c r="L629" s="5"/>
      <c r="M629" s="5"/>
      <c r="O629" s="5"/>
      <c r="P629" s="6"/>
      <c r="Q629" s="6"/>
      <c r="R629" s="5"/>
      <c r="AL629" s="3"/>
      <c r="AM629" s="3"/>
    </row>
    <row r="630" spans="12:39" ht="12.75" customHeight="1" x14ac:dyDescent="0.2">
      <c r="L630" s="5"/>
      <c r="M630" s="5"/>
      <c r="O630" s="5"/>
      <c r="P630" s="6"/>
      <c r="Q630" s="6"/>
      <c r="R630" s="5"/>
      <c r="AL630" s="3"/>
      <c r="AM630" s="3"/>
    </row>
    <row r="631" spans="12:39" ht="12.75" customHeight="1" x14ac:dyDescent="0.2">
      <c r="L631" s="5"/>
      <c r="M631" s="5"/>
      <c r="O631" s="5"/>
      <c r="P631" s="6"/>
      <c r="Q631" s="6"/>
      <c r="R631" s="5"/>
      <c r="AL631" s="3"/>
      <c r="AM631" s="3"/>
    </row>
    <row r="632" spans="12:39" ht="12.75" customHeight="1" x14ac:dyDescent="0.2">
      <c r="L632" s="5"/>
      <c r="M632" s="5"/>
      <c r="O632" s="5"/>
      <c r="P632" s="6"/>
      <c r="Q632" s="6"/>
      <c r="R632" s="5"/>
      <c r="AL632" s="3"/>
      <c r="AM632" s="3"/>
    </row>
    <row r="633" spans="12:39" ht="12.75" customHeight="1" x14ac:dyDescent="0.2">
      <c r="L633" s="5"/>
      <c r="M633" s="5"/>
      <c r="O633" s="5"/>
      <c r="P633" s="6"/>
      <c r="Q633" s="6"/>
      <c r="R633" s="5"/>
      <c r="AL633" s="3"/>
      <c r="AM633" s="3"/>
    </row>
    <row r="634" spans="12:39" ht="12.75" customHeight="1" x14ac:dyDescent="0.2">
      <c r="L634" s="5"/>
      <c r="M634" s="5"/>
      <c r="O634" s="5"/>
      <c r="P634" s="6"/>
      <c r="Q634" s="6"/>
      <c r="R634" s="5"/>
      <c r="AL634" s="3"/>
      <c r="AM634" s="3"/>
    </row>
    <row r="635" spans="12:39" ht="12.75" customHeight="1" x14ac:dyDescent="0.2">
      <c r="L635" s="5"/>
      <c r="M635" s="5"/>
      <c r="O635" s="5"/>
      <c r="P635" s="6"/>
      <c r="Q635" s="6"/>
      <c r="R635" s="5"/>
      <c r="AL635" s="3"/>
      <c r="AM635" s="3"/>
    </row>
    <row r="636" spans="12:39" ht="12.75" customHeight="1" x14ac:dyDescent="0.2">
      <c r="L636" s="5"/>
      <c r="M636" s="5"/>
      <c r="O636" s="5"/>
      <c r="P636" s="6"/>
      <c r="Q636" s="6"/>
      <c r="R636" s="5"/>
      <c r="AL636" s="3"/>
      <c r="AM636" s="3"/>
    </row>
    <row r="637" spans="12:39" ht="12.75" customHeight="1" x14ac:dyDescent="0.2">
      <c r="L637" s="5"/>
      <c r="M637" s="5"/>
      <c r="O637" s="5"/>
      <c r="P637" s="6"/>
      <c r="Q637" s="6"/>
      <c r="R637" s="5"/>
      <c r="AL637" s="3"/>
      <c r="AM637" s="3"/>
    </row>
    <row r="638" spans="12:39" ht="12.75" customHeight="1" x14ac:dyDescent="0.2">
      <c r="L638" s="5"/>
      <c r="M638" s="5"/>
      <c r="O638" s="5"/>
      <c r="P638" s="6"/>
      <c r="Q638" s="6"/>
      <c r="R638" s="5"/>
      <c r="AL638" s="3"/>
      <c r="AM638" s="3"/>
    </row>
    <row r="639" spans="12:39" ht="12.75" customHeight="1" x14ac:dyDescent="0.2">
      <c r="L639" s="5"/>
      <c r="M639" s="5"/>
      <c r="O639" s="5"/>
      <c r="P639" s="6"/>
      <c r="Q639" s="6"/>
      <c r="R639" s="5"/>
      <c r="AL639" s="3"/>
      <c r="AM639" s="3"/>
    </row>
    <row r="640" spans="12:39" ht="12.75" customHeight="1" x14ac:dyDescent="0.2">
      <c r="L640" s="5"/>
      <c r="M640" s="5"/>
      <c r="O640" s="5"/>
      <c r="P640" s="6"/>
      <c r="Q640" s="6"/>
      <c r="R640" s="5"/>
      <c r="AL640" s="3"/>
      <c r="AM640" s="3"/>
    </row>
    <row r="641" spans="12:39" ht="12.75" customHeight="1" x14ac:dyDescent="0.2">
      <c r="L641" s="5"/>
      <c r="M641" s="5"/>
      <c r="O641" s="5"/>
      <c r="P641" s="6"/>
      <c r="Q641" s="6"/>
      <c r="R641" s="5"/>
      <c r="AL641" s="3"/>
      <c r="AM641" s="3"/>
    </row>
    <row r="642" spans="12:39" ht="12.75" customHeight="1" x14ac:dyDescent="0.2">
      <c r="L642" s="5"/>
      <c r="M642" s="5"/>
      <c r="O642" s="5"/>
      <c r="P642" s="6"/>
      <c r="Q642" s="6"/>
      <c r="R642" s="5"/>
      <c r="AL642" s="3"/>
      <c r="AM642" s="3"/>
    </row>
    <row r="643" spans="12:39" ht="12.75" customHeight="1" x14ac:dyDescent="0.2">
      <c r="L643" s="5"/>
      <c r="M643" s="5"/>
      <c r="O643" s="5"/>
      <c r="P643" s="6"/>
      <c r="Q643" s="6"/>
      <c r="R643" s="5"/>
      <c r="AL643" s="3"/>
      <c r="AM643" s="3"/>
    </row>
    <row r="644" spans="12:39" ht="12.75" customHeight="1" x14ac:dyDescent="0.2">
      <c r="L644" s="5"/>
      <c r="M644" s="5"/>
      <c r="O644" s="5"/>
      <c r="P644" s="6"/>
      <c r="Q644" s="6"/>
      <c r="R644" s="5"/>
      <c r="AL644" s="3"/>
      <c r="AM644" s="3"/>
    </row>
    <row r="645" spans="12:39" ht="12.75" customHeight="1" x14ac:dyDescent="0.2">
      <c r="L645" s="5"/>
      <c r="M645" s="5"/>
      <c r="O645" s="5"/>
      <c r="P645" s="6"/>
      <c r="Q645" s="6"/>
      <c r="R645" s="5"/>
      <c r="AL645" s="3"/>
      <c r="AM645" s="3"/>
    </row>
    <row r="646" spans="12:39" ht="12.75" customHeight="1" x14ac:dyDescent="0.2">
      <c r="L646" s="5"/>
      <c r="M646" s="5"/>
      <c r="O646" s="5"/>
      <c r="P646" s="6"/>
      <c r="Q646" s="6"/>
      <c r="R646" s="5"/>
      <c r="AL646" s="3"/>
      <c r="AM646" s="3"/>
    </row>
    <row r="647" spans="12:39" ht="12.75" customHeight="1" x14ac:dyDescent="0.2">
      <c r="L647" s="5"/>
      <c r="M647" s="5"/>
      <c r="O647" s="5"/>
      <c r="P647" s="6"/>
      <c r="Q647" s="6"/>
      <c r="R647" s="5"/>
      <c r="AL647" s="3"/>
      <c r="AM647" s="3"/>
    </row>
    <row r="648" spans="12:39" ht="12.75" customHeight="1" x14ac:dyDescent="0.2">
      <c r="L648" s="5"/>
      <c r="M648" s="5"/>
      <c r="O648" s="5"/>
      <c r="P648" s="6"/>
      <c r="Q648" s="6"/>
      <c r="R648" s="5"/>
      <c r="AL648" s="3"/>
      <c r="AM648" s="3"/>
    </row>
    <row r="649" spans="12:39" ht="12.75" customHeight="1" x14ac:dyDescent="0.2">
      <c r="L649" s="5"/>
      <c r="M649" s="5"/>
      <c r="O649" s="5"/>
      <c r="P649" s="6"/>
      <c r="Q649" s="6"/>
      <c r="R649" s="5"/>
      <c r="AL649" s="3"/>
      <c r="AM649" s="3"/>
    </row>
    <row r="650" spans="12:39" ht="12.75" customHeight="1" x14ac:dyDescent="0.2">
      <c r="L650" s="5"/>
      <c r="M650" s="5"/>
      <c r="O650" s="5"/>
      <c r="P650" s="6"/>
      <c r="Q650" s="6"/>
      <c r="R650" s="5"/>
      <c r="AL650" s="3"/>
      <c r="AM650" s="3"/>
    </row>
    <row r="651" spans="12:39" ht="12.75" customHeight="1" x14ac:dyDescent="0.2">
      <c r="L651" s="5"/>
      <c r="M651" s="5"/>
      <c r="O651" s="5"/>
      <c r="P651" s="6"/>
      <c r="Q651" s="6"/>
      <c r="R651" s="5"/>
      <c r="AL651" s="3"/>
      <c r="AM651" s="3"/>
    </row>
    <row r="652" spans="12:39" ht="12.75" customHeight="1" x14ac:dyDescent="0.2">
      <c r="L652" s="5"/>
      <c r="M652" s="5"/>
      <c r="O652" s="5"/>
      <c r="P652" s="6"/>
      <c r="Q652" s="6"/>
      <c r="R652" s="5"/>
      <c r="AL652" s="3"/>
      <c r="AM652" s="3"/>
    </row>
    <row r="653" spans="12:39" ht="12.75" customHeight="1" x14ac:dyDescent="0.2">
      <c r="L653" s="5"/>
      <c r="M653" s="5"/>
      <c r="O653" s="5"/>
      <c r="P653" s="6"/>
      <c r="Q653" s="6"/>
      <c r="R653" s="5"/>
      <c r="AL653" s="3"/>
      <c r="AM653" s="3"/>
    </row>
    <row r="654" spans="12:39" ht="12.75" customHeight="1" x14ac:dyDescent="0.2">
      <c r="L654" s="5"/>
      <c r="M654" s="5"/>
      <c r="O654" s="5"/>
      <c r="P654" s="6"/>
      <c r="Q654" s="6"/>
      <c r="R654" s="5"/>
      <c r="AL654" s="3"/>
      <c r="AM654" s="3"/>
    </row>
    <row r="655" spans="12:39" ht="12.75" customHeight="1" x14ac:dyDescent="0.2">
      <c r="L655" s="5"/>
      <c r="M655" s="5"/>
      <c r="O655" s="5"/>
      <c r="P655" s="6"/>
      <c r="Q655" s="6"/>
      <c r="R655" s="5"/>
      <c r="AL655" s="3"/>
      <c r="AM655" s="3"/>
    </row>
    <row r="656" spans="12:39" ht="12.75" customHeight="1" x14ac:dyDescent="0.2">
      <c r="L656" s="5"/>
      <c r="M656" s="5"/>
      <c r="O656" s="5"/>
      <c r="P656" s="6"/>
      <c r="Q656" s="6"/>
      <c r="R656" s="5"/>
      <c r="AL656" s="3"/>
      <c r="AM656" s="3"/>
    </row>
    <row r="657" spans="12:39" ht="12.75" customHeight="1" x14ac:dyDescent="0.2">
      <c r="L657" s="5"/>
      <c r="M657" s="5"/>
      <c r="O657" s="5"/>
      <c r="P657" s="6"/>
      <c r="Q657" s="6"/>
      <c r="R657" s="5"/>
      <c r="AL657" s="3"/>
      <c r="AM657" s="3"/>
    </row>
    <row r="658" spans="12:39" ht="12.75" customHeight="1" x14ac:dyDescent="0.2">
      <c r="L658" s="5"/>
      <c r="M658" s="5"/>
      <c r="O658" s="5"/>
      <c r="P658" s="6"/>
      <c r="Q658" s="6"/>
      <c r="R658" s="5"/>
      <c r="AL658" s="3"/>
      <c r="AM658" s="3"/>
    </row>
    <row r="659" spans="12:39" ht="12.75" customHeight="1" x14ac:dyDescent="0.2">
      <c r="L659" s="5"/>
      <c r="M659" s="5"/>
      <c r="O659" s="5"/>
      <c r="P659" s="6"/>
      <c r="Q659" s="6"/>
      <c r="R659" s="5"/>
      <c r="AL659" s="3"/>
      <c r="AM659" s="3"/>
    </row>
    <row r="660" spans="12:39" ht="12.75" customHeight="1" x14ac:dyDescent="0.2">
      <c r="L660" s="5"/>
      <c r="M660" s="5"/>
      <c r="O660" s="5"/>
      <c r="P660" s="6"/>
      <c r="Q660" s="6"/>
      <c r="R660" s="5"/>
      <c r="AL660" s="3"/>
      <c r="AM660" s="3"/>
    </row>
    <row r="661" spans="12:39" ht="12.75" customHeight="1" x14ac:dyDescent="0.2">
      <c r="L661" s="5"/>
      <c r="M661" s="5"/>
      <c r="O661" s="5"/>
      <c r="P661" s="6"/>
      <c r="Q661" s="6"/>
      <c r="R661" s="5"/>
      <c r="AL661" s="3"/>
      <c r="AM661" s="3"/>
    </row>
    <row r="662" spans="12:39" ht="12.75" customHeight="1" x14ac:dyDescent="0.2">
      <c r="L662" s="5"/>
      <c r="M662" s="5"/>
      <c r="O662" s="5"/>
      <c r="P662" s="6"/>
      <c r="Q662" s="6"/>
      <c r="R662" s="5"/>
      <c r="AL662" s="3"/>
      <c r="AM662" s="3"/>
    </row>
    <row r="663" spans="12:39" ht="12.75" customHeight="1" x14ac:dyDescent="0.2">
      <c r="L663" s="5"/>
      <c r="M663" s="5"/>
      <c r="O663" s="5"/>
      <c r="P663" s="6"/>
      <c r="Q663" s="6"/>
      <c r="R663" s="5"/>
      <c r="AL663" s="3"/>
      <c r="AM663" s="3"/>
    </row>
    <row r="664" spans="12:39" ht="12.75" customHeight="1" x14ac:dyDescent="0.2">
      <c r="L664" s="5"/>
      <c r="M664" s="5"/>
      <c r="O664" s="5"/>
      <c r="P664" s="6"/>
      <c r="Q664" s="6"/>
      <c r="R664" s="5"/>
      <c r="AL664" s="3"/>
      <c r="AM664" s="3"/>
    </row>
    <row r="665" spans="12:39" ht="12.75" customHeight="1" x14ac:dyDescent="0.2">
      <c r="L665" s="5"/>
      <c r="M665" s="5"/>
      <c r="O665" s="5"/>
      <c r="P665" s="6"/>
      <c r="Q665" s="6"/>
      <c r="R665" s="5"/>
      <c r="AL665" s="3"/>
      <c r="AM665" s="3"/>
    </row>
    <row r="666" spans="12:39" ht="12.75" customHeight="1" x14ac:dyDescent="0.2">
      <c r="L666" s="5"/>
      <c r="M666" s="5"/>
      <c r="O666" s="5"/>
      <c r="P666" s="6"/>
      <c r="Q666" s="6"/>
      <c r="R666" s="5"/>
      <c r="AL666" s="3"/>
      <c r="AM666" s="3"/>
    </row>
    <row r="667" spans="12:39" ht="12.75" customHeight="1" x14ac:dyDescent="0.2">
      <c r="L667" s="5"/>
      <c r="M667" s="5"/>
      <c r="O667" s="5"/>
      <c r="P667" s="6"/>
      <c r="Q667" s="6"/>
      <c r="R667" s="5"/>
      <c r="AL667" s="3"/>
      <c r="AM667" s="3"/>
    </row>
    <row r="668" spans="12:39" ht="12.75" customHeight="1" x14ac:dyDescent="0.2">
      <c r="L668" s="5"/>
      <c r="M668" s="5"/>
      <c r="O668" s="5"/>
      <c r="P668" s="6"/>
      <c r="Q668" s="6"/>
      <c r="R668" s="5"/>
      <c r="AL668" s="3"/>
      <c r="AM668" s="3"/>
    </row>
    <row r="669" spans="12:39" ht="12.75" customHeight="1" x14ac:dyDescent="0.2">
      <c r="L669" s="5"/>
      <c r="M669" s="5"/>
      <c r="O669" s="5"/>
      <c r="P669" s="6"/>
      <c r="Q669" s="6"/>
      <c r="R669" s="5"/>
      <c r="AL669" s="3"/>
      <c r="AM669" s="3"/>
    </row>
    <row r="670" spans="12:39" ht="12.75" customHeight="1" x14ac:dyDescent="0.2">
      <c r="L670" s="5"/>
      <c r="M670" s="5"/>
      <c r="O670" s="5"/>
      <c r="P670" s="6"/>
      <c r="Q670" s="6"/>
      <c r="R670" s="5"/>
      <c r="AL670" s="3"/>
      <c r="AM670" s="3"/>
    </row>
    <row r="671" spans="12:39" ht="12.75" customHeight="1" x14ac:dyDescent="0.2">
      <c r="L671" s="5"/>
      <c r="M671" s="5"/>
      <c r="O671" s="5"/>
      <c r="P671" s="6"/>
      <c r="Q671" s="6"/>
      <c r="R671" s="5"/>
      <c r="AL671" s="3"/>
      <c r="AM671" s="3"/>
    </row>
    <row r="672" spans="12:39" ht="12.75" customHeight="1" x14ac:dyDescent="0.2">
      <c r="L672" s="5"/>
      <c r="M672" s="5"/>
      <c r="O672" s="5"/>
      <c r="P672" s="6"/>
      <c r="Q672" s="6"/>
      <c r="R672" s="5"/>
      <c r="AL672" s="3"/>
      <c r="AM672" s="3"/>
    </row>
    <row r="673" spans="12:39" ht="12.75" customHeight="1" x14ac:dyDescent="0.2">
      <c r="L673" s="5"/>
      <c r="M673" s="5"/>
      <c r="O673" s="5"/>
      <c r="P673" s="6"/>
      <c r="Q673" s="6"/>
      <c r="R673" s="5"/>
      <c r="AL673" s="3"/>
      <c r="AM673" s="3"/>
    </row>
    <row r="674" spans="12:39" ht="12.75" customHeight="1" x14ac:dyDescent="0.2">
      <c r="L674" s="5"/>
      <c r="M674" s="5"/>
      <c r="O674" s="5"/>
      <c r="P674" s="6"/>
      <c r="Q674" s="6"/>
      <c r="R674" s="5"/>
      <c r="AL674" s="3"/>
      <c r="AM674" s="3"/>
    </row>
    <row r="675" spans="12:39" ht="12.75" customHeight="1" x14ac:dyDescent="0.2">
      <c r="L675" s="5"/>
      <c r="M675" s="5"/>
      <c r="O675" s="5"/>
      <c r="P675" s="6"/>
      <c r="Q675" s="6"/>
      <c r="R675" s="5"/>
      <c r="AL675" s="3"/>
      <c r="AM675" s="3"/>
    </row>
    <row r="676" spans="12:39" ht="12.75" customHeight="1" x14ac:dyDescent="0.2">
      <c r="L676" s="5"/>
      <c r="M676" s="5"/>
      <c r="O676" s="5"/>
      <c r="P676" s="6"/>
      <c r="Q676" s="6"/>
      <c r="R676" s="5"/>
      <c r="AL676" s="3"/>
      <c r="AM676" s="3"/>
    </row>
    <row r="677" spans="12:39" ht="12.75" customHeight="1" x14ac:dyDescent="0.2">
      <c r="L677" s="5"/>
      <c r="M677" s="5"/>
      <c r="O677" s="5"/>
      <c r="P677" s="6"/>
      <c r="Q677" s="6"/>
      <c r="R677" s="5"/>
      <c r="AL677" s="3"/>
      <c r="AM677" s="3"/>
    </row>
    <row r="678" spans="12:39" ht="12.75" customHeight="1" x14ac:dyDescent="0.2">
      <c r="L678" s="5"/>
      <c r="M678" s="5"/>
      <c r="O678" s="5"/>
      <c r="P678" s="6"/>
      <c r="Q678" s="6"/>
      <c r="R678" s="5"/>
      <c r="AL678" s="3"/>
      <c r="AM678" s="3"/>
    </row>
    <row r="679" spans="12:39" ht="12.75" customHeight="1" x14ac:dyDescent="0.2">
      <c r="L679" s="5"/>
      <c r="M679" s="5"/>
      <c r="O679" s="5"/>
      <c r="P679" s="6"/>
      <c r="Q679" s="6"/>
      <c r="R679" s="5"/>
      <c r="AL679" s="3"/>
      <c r="AM679" s="3"/>
    </row>
    <row r="680" spans="12:39" ht="12.75" customHeight="1" x14ac:dyDescent="0.2">
      <c r="L680" s="5"/>
      <c r="M680" s="5"/>
      <c r="O680" s="5"/>
      <c r="P680" s="6"/>
      <c r="Q680" s="6"/>
      <c r="R680" s="5"/>
      <c r="AL680" s="3"/>
      <c r="AM680" s="3"/>
    </row>
    <row r="681" spans="12:39" ht="12.75" customHeight="1" x14ac:dyDescent="0.2">
      <c r="L681" s="5"/>
      <c r="M681" s="5"/>
      <c r="O681" s="5"/>
      <c r="P681" s="6"/>
      <c r="Q681" s="6"/>
      <c r="R681" s="5"/>
      <c r="AL681" s="3"/>
      <c r="AM681" s="3"/>
    </row>
    <row r="682" spans="12:39" ht="12.75" customHeight="1" x14ac:dyDescent="0.2">
      <c r="L682" s="5"/>
      <c r="M682" s="5"/>
      <c r="O682" s="5"/>
      <c r="P682" s="6"/>
      <c r="Q682" s="6"/>
      <c r="R682" s="5"/>
      <c r="AL682" s="3"/>
      <c r="AM682" s="3"/>
    </row>
    <row r="683" spans="12:39" ht="12.75" customHeight="1" x14ac:dyDescent="0.2">
      <c r="L683" s="5"/>
      <c r="M683" s="5"/>
      <c r="O683" s="5"/>
      <c r="P683" s="6"/>
      <c r="Q683" s="6"/>
      <c r="R683" s="5"/>
      <c r="AL683" s="3"/>
      <c r="AM683" s="3"/>
    </row>
    <row r="684" spans="12:39" ht="12.75" customHeight="1" x14ac:dyDescent="0.2">
      <c r="L684" s="5"/>
      <c r="M684" s="5"/>
      <c r="O684" s="5"/>
      <c r="P684" s="6"/>
      <c r="Q684" s="6"/>
      <c r="R684" s="5"/>
      <c r="AL684" s="3"/>
      <c r="AM684" s="3"/>
    </row>
    <row r="685" spans="12:39" ht="12.75" customHeight="1" x14ac:dyDescent="0.2">
      <c r="L685" s="5"/>
      <c r="M685" s="5"/>
      <c r="O685" s="5"/>
      <c r="P685" s="6"/>
      <c r="Q685" s="6"/>
      <c r="R685" s="5"/>
      <c r="AL685" s="3"/>
      <c r="AM685" s="3"/>
    </row>
    <row r="686" spans="12:39" ht="12.75" customHeight="1" x14ac:dyDescent="0.2">
      <c r="L686" s="5"/>
      <c r="M686" s="5"/>
      <c r="O686" s="5"/>
      <c r="P686" s="6"/>
      <c r="Q686" s="6"/>
      <c r="R686" s="5"/>
      <c r="AL686" s="3"/>
      <c r="AM686" s="3"/>
    </row>
    <row r="687" spans="12:39" ht="12.75" customHeight="1" x14ac:dyDescent="0.2">
      <c r="L687" s="5"/>
      <c r="M687" s="5"/>
      <c r="O687" s="5"/>
      <c r="P687" s="6"/>
      <c r="Q687" s="6"/>
      <c r="R687" s="5"/>
      <c r="AL687" s="3"/>
      <c r="AM687" s="3"/>
    </row>
    <row r="688" spans="12:39" ht="12.75" customHeight="1" x14ac:dyDescent="0.2">
      <c r="L688" s="5"/>
      <c r="M688" s="5"/>
      <c r="O688" s="5"/>
      <c r="P688" s="6"/>
      <c r="Q688" s="6"/>
      <c r="R688" s="5"/>
      <c r="AL688" s="3"/>
      <c r="AM688" s="3"/>
    </row>
    <row r="689" spans="12:39" ht="12.75" customHeight="1" x14ac:dyDescent="0.2">
      <c r="L689" s="5"/>
      <c r="M689" s="5"/>
      <c r="O689" s="5"/>
      <c r="P689" s="6"/>
      <c r="Q689" s="6"/>
      <c r="R689" s="5"/>
      <c r="AL689" s="3"/>
      <c r="AM689" s="3"/>
    </row>
    <row r="690" spans="12:39" ht="12.75" customHeight="1" x14ac:dyDescent="0.2">
      <c r="L690" s="5"/>
      <c r="M690" s="5"/>
      <c r="O690" s="5"/>
      <c r="P690" s="6"/>
      <c r="Q690" s="6"/>
      <c r="R690" s="5"/>
      <c r="AL690" s="3"/>
      <c r="AM690" s="3"/>
    </row>
    <row r="691" spans="12:39" ht="12.75" customHeight="1" x14ac:dyDescent="0.2">
      <c r="L691" s="5"/>
      <c r="M691" s="5"/>
      <c r="O691" s="5"/>
      <c r="P691" s="6"/>
      <c r="Q691" s="6"/>
      <c r="R691" s="5"/>
      <c r="AL691" s="3"/>
      <c r="AM691" s="3"/>
    </row>
    <row r="692" spans="12:39" ht="12.75" customHeight="1" x14ac:dyDescent="0.2">
      <c r="L692" s="5"/>
      <c r="M692" s="5"/>
      <c r="O692" s="5"/>
      <c r="P692" s="6"/>
      <c r="Q692" s="6"/>
      <c r="R692" s="5"/>
      <c r="AL692" s="3"/>
      <c r="AM692" s="3"/>
    </row>
    <row r="693" spans="12:39" ht="12.75" customHeight="1" x14ac:dyDescent="0.2">
      <c r="L693" s="5"/>
      <c r="M693" s="5"/>
      <c r="O693" s="5"/>
      <c r="P693" s="6"/>
      <c r="Q693" s="6"/>
      <c r="R693" s="5"/>
      <c r="AL693" s="3"/>
      <c r="AM693" s="3"/>
    </row>
    <row r="694" spans="12:39" ht="12.75" customHeight="1" x14ac:dyDescent="0.2">
      <c r="L694" s="5"/>
      <c r="M694" s="5"/>
      <c r="O694" s="5"/>
      <c r="P694" s="6"/>
      <c r="Q694" s="6"/>
      <c r="R694" s="5"/>
      <c r="AL694" s="3"/>
      <c r="AM694" s="3"/>
    </row>
    <row r="695" spans="12:39" ht="12.75" customHeight="1" x14ac:dyDescent="0.2">
      <c r="L695" s="5"/>
      <c r="M695" s="5"/>
      <c r="O695" s="5"/>
      <c r="P695" s="6"/>
      <c r="Q695" s="6"/>
      <c r="R695" s="5"/>
      <c r="AL695" s="3"/>
      <c r="AM695" s="3"/>
    </row>
    <row r="696" spans="12:39" ht="12.75" customHeight="1" x14ac:dyDescent="0.2">
      <c r="L696" s="5"/>
      <c r="M696" s="5"/>
      <c r="O696" s="5"/>
      <c r="P696" s="6"/>
      <c r="Q696" s="6"/>
      <c r="R696" s="5"/>
      <c r="AL696" s="3"/>
      <c r="AM696" s="3"/>
    </row>
    <row r="697" spans="12:39" ht="12.75" customHeight="1" x14ac:dyDescent="0.2">
      <c r="L697" s="5"/>
      <c r="M697" s="5"/>
      <c r="O697" s="5"/>
      <c r="P697" s="6"/>
      <c r="Q697" s="6"/>
      <c r="R697" s="5"/>
      <c r="AL697" s="3"/>
      <c r="AM697" s="3"/>
    </row>
    <row r="698" spans="12:39" ht="12.75" customHeight="1" x14ac:dyDescent="0.2">
      <c r="L698" s="5"/>
      <c r="M698" s="5"/>
      <c r="O698" s="5"/>
      <c r="P698" s="6"/>
      <c r="Q698" s="6"/>
      <c r="R698" s="5"/>
      <c r="AL698" s="3"/>
      <c r="AM698" s="3"/>
    </row>
    <row r="699" spans="12:39" ht="12.75" customHeight="1" x14ac:dyDescent="0.2">
      <c r="L699" s="5"/>
      <c r="M699" s="5"/>
      <c r="O699" s="5"/>
      <c r="P699" s="6"/>
      <c r="Q699" s="6"/>
      <c r="R699" s="5"/>
      <c r="AL699" s="3"/>
      <c r="AM699" s="3"/>
    </row>
    <row r="700" spans="12:39" ht="12.75" customHeight="1" x14ac:dyDescent="0.2">
      <c r="L700" s="5"/>
      <c r="M700" s="5"/>
      <c r="O700" s="5"/>
      <c r="P700" s="6"/>
      <c r="Q700" s="6"/>
      <c r="R700" s="5"/>
      <c r="AL700" s="3"/>
      <c r="AM700" s="3"/>
    </row>
    <row r="701" spans="12:39" ht="12.75" customHeight="1" x14ac:dyDescent="0.2">
      <c r="L701" s="5"/>
      <c r="M701" s="5"/>
      <c r="O701" s="5"/>
      <c r="P701" s="6"/>
      <c r="Q701" s="6"/>
      <c r="R701" s="5"/>
      <c r="AL701" s="3"/>
      <c r="AM701" s="3"/>
    </row>
    <row r="702" spans="12:39" ht="12.75" customHeight="1" x14ac:dyDescent="0.2">
      <c r="L702" s="5"/>
      <c r="M702" s="5"/>
      <c r="O702" s="5"/>
      <c r="P702" s="6"/>
      <c r="Q702" s="6"/>
      <c r="R702" s="5"/>
      <c r="AL702" s="3"/>
      <c r="AM702" s="3"/>
    </row>
    <row r="703" spans="12:39" ht="12.75" customHeight="1" x14ac:dyDescent="0.2">
      <c r="L703" s="5"/>
      <c r="M703" s="5"/>
      <c r="O703" s="5"/>
      <c r="P703" s="6"/>
      <c r="Q703" s="6"/>
      <c r="R703" s="5"/>
      <c r="AL703" s="3"/>
      <c r="AM703" s="3"/>
    </row>
    <row r="704" spans="12:39" ht="12.75" customHeight="1" x14ac:dyDescent="0.2">
      <c r="L704" s="5"/>
      <c r="M704" s="5"/>
      <c r="O704" s="5"/>
      <c r="P704" s="6"/>
      <c r="Q704" s="6"/>
      <c r="R704" s="5"/>
      <c r="AL704" s="3"/>
      <c r="AM704" s="3"/>
    </row>
    <row r="705" spans="12:39" ht="12.75" customHeight="1" x14ac:dyDescent="0.2">
      <c r="L705" s="5"/>
      <c r="M705" s="5"/>
      <c r="O705" s="5"/>
      <c r="P705" s="6"/>
      <c r="Q705" s="6"/>
      <c r="R705" s="5"/>
      <c r="AL705" s="3"/>
      <c r="AM705" s="3"/>
    </row>
    <row r="706" spans="12:39" ht="12.75" customHeight="1" x14ac:dyDescent="0.2">
      <c r="L706" s="5"/>
      <c r="M706" s="5"/>
      <c r="O706" s="5"/>
      <c r="P706" s="6"/>
      <c r="Q706" s="6"/>
      <c r="R706" s="5"/>
      <c r="AL706" s="3"/>
      <c r="AM706" s="3"/>
    </row>
    <row r="707" spans="12:39" ht="12.75" customHeight="1" x14ac:dyDescent="0.2">
      <c r="L707" s="5"/>
      <c r="M707" s="5"/>
      <c r="O707" s="5"/>
      <c r="P707" s="6"/>
      <c r="Q707" s="6"/>
      <c r="R707" s="5"/>
      <c r="AL707" s="3"/>
      <c r="AM707" s="3"/>
    </row>
    <row r="708" spans="12:39" ht="12.75" customHeight="1" x14ac:dyDescent="0.2">
      <c r="L708" s="5"/>
      <c r="M708" s="5"/>
      <c r="O708" s="5"/>
      <c r="P708" s="6"/>
      <c r="Q708" s="6"/>
      <c r="R708" s="5"/>
      <c r="AL708" s="3"/>
      <c r="AM708" s="3"/>
    </row>
    <row r="709" spans="12:39" ht="12.75" customHeight="1" x14ac:dyDescent="0.2">
      <c r="L709" s="5"/>
      <c r="M709" s="5"/>
      <c r="O709" s="5"/>
      <c r="P709" s="6"/>
      <c r="Q709" s="6"/>
      <c r="R709" s="5"/>
      <c r="AL709" s="3"/>
      <c r="AM709" s="3"/>
    </row>
    <row r="710" spans="12:39" ht="12.75" customHeight="1" x14ac:dyDescent="0.2">
      <c r="L710" s="5"/>
      <c r="M710" s="5"/>
      <c r="O710" s="5"/>
      <c r="P710" s="6"/>
      <c r="Q710" s="6"/>
      <c r="R710" s="5"/>
      <c r="AL710" s="3"/>
      <c r="AM710" s="3"/>
    </row>
    <row r="711" spans="12:39" ht="12.75" customHeight="1" x14ac:dyDescent="0.2">
      <c r="L711" s="5"/>
      <c r="M711" s="5"/>
      <c r="O711" s="5"/>
      <c r="P711" s="6"/>
      <c r="Q711" s="6"/>
      <c r="R711" s="5"/>
      <c r="AL711" s="3"/>
      <c r="AM711" s="3"/>
    </row>
    <row r="712" spans="12:39" ht="12.75" customHeight="1" x14ac:dyDescent="0.2">
      <c r="L712" s="5"/>
      <c r="M712" s="5"/>
      <c r="O712" s="5"/>
      <c r="P712" s="6"/>
      <c r="Q712" s="6"/>
      <c r="R712" s="5"/>
      <c r="AL712" s="3"/>
      <c r="AM712" s="3"/>
    </row>
    <row r="713" spans="12:39" ht="12.75" customHeight="1" x14ac:dyDescent="0.2">
      <c r="L713" s="5"/>
      <c r="M713" s="5"/>
      <c r="O713" s="5"/>
      <c r="P713" s="6"/>
      <c r="Q713" s="6"/>
      <c r="R713" s="5"/>
      <c r="AL713" s="3"/>
      <c r="AM713" s="3"/>
    </row>
    <row r="714" spans="12:39" ht="12.75" customHeight="1" x14ac:dyDescent="0.2">
      <c r="L714" s="5"/>
      <c r="M714" s="5"/>
      <c r="O714" s="5"/>
      <c r="P714" s="6"/>
      <c r="Q714" s="6"/>
      <c r="R714" s="5"/>
      <c r="AL714" s="3"/>
      <c r="AM714" s="3"/>
    </row>
    <row r="715" spans="12:39" ht="12.75" customHeight="1" x14ac:dyDescent="0.2">
      <c r="L715" s="5"/>
      <c r="M715" s="5"/>
      <c r="O715" s="5"/>
      <c r="P715" s="6"/>
      <c r="Q715" s="6"/>
      <c r="R715" s="5"/>
      <c r="AL715" s="3"/>
      <c r="AM715" s="3"/>
    </row>
    <row r="716" spans="12:39" ht="12.75" customHeight="1" x14ac:dyDescent="0.2">
      <c r="L716" s="5"/>
      <c r="M716" s="5"/>
      <c r="O716" s="5"/>
      <c r="P716" s="6"/>
      <c r="Q716" s="6"/>
      <c r="R716" s="5"/>
      <c r="AL716" s="3"/>
      <c r="AM716" s="3"/>
    </row>
    <row r="717" spans="12:39" ht="12.75" customHeight="1" x14ac:dyDescent="0.2">
      <c r="L717" s="5"/>
      <c r="M717" s="5"/>
      <c r="O717" s="5"/>
      <c r="P717" s="6"/>
      <c r="Q717" s="6"/>
      <c r="R717" s="5"/>
      <c r="AL717" s="3"/>
      <c r="AM717" s="3"/>
    </row>
    <row r="718" spans="12:39" ht="12.75" customHeight="1" x14ac:dyDescent="0.2">
      <c r="L718" s="5"/>
      <c r="M718" s="5"/>
      <c r="O718" s="5"/>
      <c r="P718" s="6"/>
      <c r="Q718" s="6"/>
      <c r="R718" s="5"/>
      <c r="AL718" s="3"/>
      <c r="AM718" s="3"/>
    </row>
    <row r="719" spans="12:39" ht="12.75" customHeight="1" x14ac:dyDescent="0.2">
      <c r="L719" s="5"/>
      <c r="M719" s="5"/>
      <c r="O719" s="5"/>
      <c r="P719" s="6"/>
      <c r="Q719" s="6"/>
      <c r="R719" s="5"/>
      <c r="AL719" s="3"/>
      <c r="AM719" s="3"/>
    </row>
    <row r="720" spans="12:39" ht="12.75" customHeight="1" x14ac:dyDescent="0.2">
      <c r="L720" s="5"/>
      <c r="M720" s="5"/>
      <c r="O720" s="5"/>
      <c r="P720" s="6"/>
      <c r="Q720" s="6"/>
      <c r="R720" s="5"/>
      <c r="AL720" s="3"/>
      <c r="AM720" s="3"/>
    </row>
    <row r="721" spans="12:39" ht="12.75" customHeight="1" x14ac:dyDescent="0.2">
      <c r="L721" s="5"/>
      <c r="M721" s="5"/>
      <c r="O721" s="5"/>
      <c r="P721" s="6"/>
      <c r="Q721" s="6"/>
      <c r="R721" s="5"/>
      <c r="AL721" s="3"/>
      <c r="AM721" s="3"/>
    </row>
    <row r="722" spans="12:39" ht="12.75" customHeight="1" x14ac:dyDescent="0.2">
      <c r="L722" s="5"/>
      <c r="M722" s="5"/>
      <c r="O722" s="5"/>
      <c r="P722" s="6"/>
      <c r="Q722" s="6"/>
      <c r="R722" s="5"/>
      <c r="AL722" s="3"/>
      <c r="AM722" s="3"/>
    </row>
    <row r="723" spans="12:39" ht="12.75" customHeight="1" x14ac:dyDescent="0.2">
      <c r="L723" s="5"/>
      <c r="M723" s="5"/>
      <c r="O723" s="5"/>
      <c r="P723" s="6"/>
      <c r="Q723" s="6"/>
      <c r="R723" s="5"/>
      <c r="AL723" s="3"/>
      <c r="AM723" s="3"/>
    </row>
    <row r="724" spans="12:39" ht="12.75" customHeight="1" x14ac:dyDescent="0.2">
      <c r="L724" s="5"/>
      <c r="M724" s="5"/>
      <c r="O724" s="5"/>
      <c r="P724" s="6"/>
      <c r="Q724" s="6"/>
      <c r="R724" s="5"/>
      <c r="AL724" s="3"/>
      <c r="AM724" s="3"/>
    </row>
    <row r="725" spans="12:39" ht="12.75" customHeight="1" x14ac:dyDescent="0.2">
      <c r="L725" s="5"/>
      <c r="M725" s="5"/>
      <c r="O725" s="5"/>
      <c r="P725" s="6"/>
      <c r="Q725" s="6"/>
      <c r="R725" s="5"/>
      <c r="AL725" s="3"/>
      <c r="AM725" s="3"/>
    </row>
    <row r="726" spans="12:39" ht="12.75" customHeight="1" x14ac:dyDescent="0.2">
      <c r="L726" s="5"/>
      <c r="M726" s="5"/>
      <c r="O726" s="5"/>
      <c r="P726" s="6"/>
      <c r="Q726" s="6"/>
      <c r="R726" s="5"/>
      <c r="AL726" s="3"/>
      <c r="AM726" s="3"/>
    </row>
    <row r="727" spans="12:39" ht="12.75" customHeight="1" x14ac:dyDescent="0.2">
      <c r="L727" s="5"/>
      <c r="M727" s="5"/>
      <c r="O727" s="5"/>
      <c r="P727" s="6"/>
      <c r="Q727" s="6"/>
      <c r="R727" s="5"/>
      <c r="AL727" s="3"/>
      <c r="AM727" s="3"/>
    </row>
    <row r="728" spans="12:39" ht="12.75" customHeight="1" x14ac:dyDescent="0.2">
      <c r="L728" s="5"/>
      <c r="M728" s="5"/>
      <c r="O728" s="5"/>
      <c r="P728" s="6"/>
      <c r="Q728" s="6"/>
      <c r="R728" s="5"/>
      <c r="AL728" s="3"/>
      <c r="AM728" s="3"/>
    </row>
    <row r="729" spans="12:39" ht="12.75" customHeight="1" x14ac:dyDescent="0.2">
      <c r="L729" s="5"/>
      <c r="M729" s="5"/>
      <c r="O729" s="5"/>
      <c r="P729" s="6"/>
      <c r="Q729" s="6"/>
      <c r="R729" s="5"/>
      <c r="AL729" s="3"/>
      <c r="AM729" s="3"/>
    </row>
    <row r="730" spans="12:39" ht="12.75" customHeight="1" x14ac:dyDescent="0.2">
      <c r="L730" s="5"/>
      <c r="M730" s="5"/>
      <c r="O730" s="5"/>
      <c r="P730" s="6"/>
      <c r="Q730" s="6"/>
      <c r="R730" s="5"/>
      <c r="AL730" s="3"/>
      <c r="AM730" s="3"/>
    </row>
    <row r="731" spans="12:39" ht="12.75" customHeight="1" x14ac:dyDescent="0.2">
      <c r="L731" s="5"/>
      <c r="M731" s="5"/>
      <c r="O731" s="5"/>
      <c r="P731" s="6"/>
      <c r="Q731" s="6"/>
      <c r="R731" s="5"/>
      <c r="AL731" s="3"/>
      <c r="AM731" s="3"/>
    </row>
    <row r="732" spans="12:39" ht="12.75" customHeight="1" x14ac:dyDescent="0.2">
      <c r="L732" s="5"/>
      <c r="M732" s="5"/>
      <c r="O732" s="5"/>
      <c r="P732" s="6"/>
      <c r="Q732" s="6"/>
      <c r="R732" s="5"/>
      <c r="AL732" s="3"/>
      <c r="AM732" s="3"/>
    </row>
    <row r="733" spans="12:39" ht="12.75" customHeight="1" x14ac:dyDescent="0.2">
      <c r="L733" s="5"/>
      <c r="M733" s="5"/>
      <c r="O733" s="5"/>
      <c r="P733" s="6"/>
      <c r="Q733" s="6"/>
      <c r="R733" s="5"/>
      <c r="AL733" s="3"/>
      <c r="AM733" s="3"/>
    </row>
    <row r="734" spans="12:39" ht="12.75" customHeight="1" x14ac:dyDescent="0.2">
      <c r="L734" s="5"/>
      <c r="M734" s="5"/>
      <c r="O734" s="5"/>
      <c r="P734" s="6"/>
      <c r="Q734" s="6"/>
      <c r="R734" s="5"/>
      <c r="AL734" s="3"/>
      <c r="AM734" s="3"/>
    </row>
    <row r="735" spans="12:39" ht="12.75" customHeight="1" x14ac:dyDescent="0.2">
      <c r="L735" s="5"/>
      <c r="M735" s="5"/>
      <c r="O735" s="5"/>
      <c r="P735" s="6"/>
      <c r="Q735" s="6"/>
      <c r="R735" s="5"/>
      <c r="AL735" s="3"/>
      <c r="AM735" s="3"/>
    </row>
    <row r="736" spans="12:39" ht="12.75" customHeight="1" x14ac:dyDescent="0.2">
      <c r="L736" s="5"/>
      <c r="M736" s="5"/>
      <c r="O736" s="5"/>
      <c r="P736" s="6"/>
      <c r="Q736" s="6"/>
      <c r="R736" s="5"/>
      <c r="AL736" s="3"/>
      <c r="AM736" s="3"/>
    </row>
    <row r="737" spans="12:39" ht="12.75" customHeight="1" x14ac:dyDescent="0.2">
      <c r="L737" s="5"/>
      <c r="M737" s="5"/>
      <c r="O737" s="5"/>
      <c r="P737" s="6"/>
      <c r="Q737" s="6"/>
      <c r="R737" s="5"/>
      <c r="AL737" s="3"/>
      <c r="AM737" s="3"/>
    </row>
    <row r="738" spans="12:39" ht="12.75" customHeight="1" x14ac:dyDescent="0.2">
      <c r="L738" s="5"/>
      <c r="M738" s="5"/>
      <c r="O738" s="5"/>
      <c r="P738" s="6"/>
      <c r="Q738" s="6"/>
      <c r="R738" s="5"/>
      <c r="AL738" s="3"/>
      <c r="AM738" s="3"/>
    </row>
    <row r="739" spans="12:39" ht="12.75" customHeight="1" x14ac:dyDescent="0.2">
      <c r="L739" s="5"/>
      <c r="M739" s="5"/>
      <c r="O739" s="5"/>
      <c r="P739" s="6"/>
      <c r="Q739" s="6"/>
      <c r="R739" s="5"/>
      <c r="AL739" s="3"/>
      <c r="AM739" s="3"/>
    </row>
    <row r="740" spans="12:39" ht="12.75" customHeight="1" x14ac:dyDescent="0.2">
      <c r="L740" s="5"/>
      <c r="M740" s="5"/>
      <c r="O740" s="5"/>
      <c r="P740" s="6"/>
      <c r="Q740" s="6"/>
      <c r="R740" s="5"/>
      <c r="AL740" s="3"/>
      <c r="AM740" s="3"/>
    </row>
    <row r="741" spans="12:39" ht="12.75" customHeight="1" x14ac:dyDescent="0.2">
      <c r="L741" s="5"/>
      <c r="M741" s="5"/>
      <c r="O741" s="5"/>
      <c r="P741" s="6"/>
      <c r="Q741" s="6"/>
      <c r="R741" s="5"/>
      <c r="AL741" s="3"/>
      <c r="AM741" s="3"/>
    </row>
    <row r="742" spans="12:39" ht="12.75" customHeight="1" x14ac:dyDescent="0.2">
      <c r="L742" s="5"/>
      <c r="M742" s="5"/>
      <c r="O742" s="5"/>
      <c r="P742" s="6"/>
      <c r="Q742" s="6"/>
      <c r="R742" s="5"/>
      <c r="AL742" s="3"/>
      <c r="AM742" s="3"/>
    </row>
    <row r="743" spans="12:39" ht="12.75" customHeight="1" x14ac:dyDescent="0.2">
      <c r="L743" s="5"/>
      <c r="M743" s="5"/>
      <c r="O743" s="5"/>
      <c r="P743" s="6"/>
      <c r="Q743" s="6"/>
      <c r="R743" s="5"/>
      <c r="AL743" s="3"/>
      <c r="AM743" s="3"/>
    </row>
    <row r="744" spans="12:39" ht="12.75" customHeight="1" x14ac:dyDescent="0.2">
      <c r="L744" s="5"/>
      <c r="M744" s="5"/>
      <c r="O744" s="5"/>
      <c r="P744" s="6"/>
      <c r="Q744" s="6"/>
      <c r="R744" s="5"/>
      <c r="AL744" s="3"/>
      <c r="AM744" s="3"/>
    </row>
    <row r="745" spans="12:39" ht="12.75" customHeight="1" x14ac:dyDescent="0.2">
      <c r="L745" s="5"/>
      <c r="M745" s="5"/>
      <c r="O745" s="5"/>
      <c r="P745" s="6"/>
      <c r="Q745" s="6"/>
      <c r="R745" s="5"/>
      <c r="AL745" s="3"/>
      <c r="AM745" s="3"/>
    </row>
    <row r="746" spans="12:39" ht="12.75" customHeight="1" x14ac:dyDescent="0.2">
      <c r="L746" s="5"/>
      <c r="M746" s="5"/>
      <c r="O746" s="5"/>
      <c r="P746" s="6"/>
      <c r="Q746" s="6"/>
      <c r="R746" s="5"/>
      <c r="AL746" s="3"/>
      <c r="AM746" s="3"/>
    </row>
    <row r="747" spans="12:39" ht="12.75" customHeight="1" x14ac:dyDescent="0.2">
      <c r="L747" s="5"/>
      <c r="M747" s="5"/>
      <c r="O747" s="5"/>
      <c r="P747" s="6"/>
      <c r="Q747" s="6"/>
      <c r="R747" s="5"/>
      <c r="AL747" s="3"/>
      <c r="AM747" s="3"/>
    </row>
    <row r="748" spans="12:39" ht="12.75" customHeight="1" x14ac:dyDescent="0.2">
      <c r="L748" s="5"/>
      <c r="M748" s="5"/>
      <c r="O748" s="5"/>
      <c r="P748" s="6"/>
      <c r="Q748" s="6"/>
      <c r="R748" s="5"/>
      <c r="AL748" s="3"/>
      <c r="AM748" s="3"/>
    </row>
    <row r="749" spans="12:39" ht="12.75" customHeight="1" x14ac:dyDescent="0.2">
      <c r="L749" s="5"/>
      <c r="M749" s="5"/>
      <c r="O749" s="5"/>
      <c r="P749" s="6"/>
      <c r="Q749" s="6"/>
      <c r="R749" s="5"/>
      <c r="AL749" s="3"/>
      <c r="AM749" s="3"/>
    </row>
    <row r="750" spans="12:39" ht="12.75" customHeight="1" x14ac:dyDescent="0.2">
      <c r="L750" s="5"/>
      <c r="M750" s="5"/>
      <c r="O750" s="5"/>
      <c r="P750" s="6"/>
      <c r="Q750" s="6"/>
      <c r="R750" s="5"/>
      <c r="AL750" s="3"/>
      <c r="AM750" s="3"/>
    </row>
    <row r="751" spans="12:39" ht="12.75" customHeight="1" x14ac:dyDescent="0.2">
      <c r="L751" s="5"/>
      <c r="M751" s="5"/>
      <c r="O751" s="5"/>
      <c r="P751" s="6"/>
      <c r="Q751" s="6"/>
      <c r="R751" s="5"/>
      <c r="AL751" s="3"/>
      <c r="AM751" s="3"/>
    </row>
    <row r="752" spans="12:39" ht="12.75" customHeight="1" x14ac:dyDescent="0.2">
      <c r="L752" s="5"/>
      <c r="M752" s="5"/>
      <c r="O752" s="5"/>
      <c r="P752" s="6"/>
      <c r="Q752" s="6"/>
      <c r="R752" s="5"/>
      <c r="AL752" s="3"/>
      <c r="AM752" s="3"/>
    </row>
    <row r="753" spans="12:39" ht="12.75" customHeight="1" x14ac:dyDescent="0.2">
      <c r="L753" s="5"/>
      <c r="M753" s="5"/>
      <c r="O753" s="5"/>
      <c r="P753" s="6"/>
      <c r="Q753" s="6"/>
      <c r="R753" s="5"/>
      <c r="AL753" s="3"/>
      <c r="AM753" s="3"/>
    </row>
    <row r="754" spans="12:39" ht="12.75" customHeight="1" x14ac:dyDescent="0.2">
      <c r="L754" s="5"/>
      <c r="M754" s="5"/>
      <c r="O754" s="5"/>
      <c r="P754" s="6"/>
      <c r="Q754" s="6"/>
      <c r="R754" s="5"/>
      <c r="AL754" s="3"/>
      <c r="AM754" s="3"/>
    </row>
    <row r="755" spans="12:39" ht="12.75" customHeight="1" x14ac:dyDescent="0.2">
      <c r="L755" s="5"/>
      <c r="M755" s="5"/>
      <c r="O755" s="5"/>
      <c r="P755" s="6"/>
      <c r="Q755" s="6"/>
      <c r="R755" s="5"/>
      <c r="AL755" s="3"/>
      <c r="AM755" s="3"/>
    </row>
    <row r="756" spans="12:39" ht="12.75" customHeight="1" x14ac:dyDescent="0.2">
      <c r="L756" s="5"/>
      <c r="M756" s="5"/>
      <c r="O756" s="5"/>
      <c r="P756" s="6"/>
      <c r="Q756" s="6"/>
      <c r="R756" s="5"/>
      <c r="AL756" s="3"/>
      <c r="AM756" s="3"/>
    </row>
    <row r="757" spans="12:39" ht="12.75" customHeight="1" x14ac:dyDescent="0.2">
      <c r="L757" s="5"/>
      <c r="M757" s="5"/>
      <c r="O757" s="5"/>
      <c r="P757" s="6"/>
      <c r="Q757" s="6"/>
      <c r="R757" s="5"/>
      <c r="AL757" s="3"/>
      <c r="AM757" s="3"/>
    </row>
    <row r="758" spans="12:39" ht="12.75" customHeight="1" x14ac:dyDescent="0.2">
      <c r="L758" s="5"/>
      <c r="M758" s="5"/>
      <c r="O758" s="5"/>
      <c r="P758" s="6"/>
      <c r="Q758" s="6"/>
      <c r="R758" s="5"/>
      <c r="AL758" s="3"/>
      <c r="AM758" s="3"/>
    </row>
    <row r="759" spans="12:39" ht="12.75" customHeight="1" x14ac:dyDescent="0.2">
      <c r="L759" s="5"/>
      <c r="M759" s="5"/>
      <c r="O759" s="5"/>
      <c r="P759" s="6"/>
      <c r="Q759" s="6"/>
      <c r="R759" s="5"/>
      <c r="AL759" s="3"/>
      <c r="AM759" s="3"/>
    </row>
    <row r="760" spans="12:39" ht="12.75" customHeight="1" x14ac:dyDescent="0.2">
      <c r="L760" s="5"/>
      <c r="M760" s="5"/>
      <c r="O760" s="5"/>
      <c r="P760" s="6"/>
      <c r="Q760" s="6"/>
      <c r="R760" s="5"/>
      <c r="AL760" s="3"/>
      <c r="AM760" s="3"/>
    </row>
    <row r="761" spans="12:39" ht="12.75" customHeight="1" x14ac:dyDescent="0.2">
      <c r="L761" s="5"/>
      <c r="M761" s="5"/>
      <c r="O761" s="5"/>
      <c r="P761" s="6"/>
      <c r="Q761" s="6"/>
      <c r="R761" s="5"/>
      <c r="AL761" s="3"/>
      <c r="AM761" s="3"/>
    </row>
    <row r="762" spans="12:39" ht="12.75" customHeight="1" x14ac:dyDescent="0.2">
      <c r="L762" s="5"/>
      <c r="M762" s="5"/>
      <c r="O762" s="5"/>
      <c r="P762" s="6"/>
      <c r="Q762" s="6"/>
      <c r="R762" s="5"/>
      <c r="AL762" s="3"/>
      <c r="AM762" s="3"/>
    </row>
    <row r="763" spans="12:39" ht="12.75" customHeight="1" x14ac:dyDescent="0.2">
      <c r="L763" s="5"/>
      <c r="M763" s="5"/>
      <c r="O763" s="5"/>
      <c r="P763" s="6"/>
      <c r="Q763" s="6"/>
      <c r="R763" s="5"/>
      <c r="AL763" s="3"/>
      <c r="AM763" s="3"/>
    </row>
    <row r="764" spans="12:39" ht="12.75" customHeight="1" x14ac:dyDescent="0.2">
      <c r="L764" s="5"/>
      <c r="M764" s="5"/>
      <c r="O764" s="5"/>
      <c r="P764" s="6"/>
      <c r="Q764" s="6"/>
      <c r="R764" s="5"/>
      <c r="AL764" s="3"/>
      <c r="AM764" s="3"/>
    </row>
    <row r="765" spans="12:39" ht="12.75" customHeight="1" x14ac:dyDescent="0.2">
      <c r="L765" s="5"/>
      <c r="M765" s="5"/>
      <c r="O765" s="5"/>
      <c r="P765" s="6"/>
      <c r="Q765" s="6"/>
      <c r="R765" s="5"/>
      <c r="AL765" s="3"/>
      <c r="AM765" s="3"/>
    </row>
    <row r="766" spans="12:39" ht="12.75" customHeight="1" x14ac:dyDescent="0.2">
      <c r="L766" s="5"/>
      <c r="M766" s="5"/>
      <c r="O766" s="5"/>
      <c r="P766" s="6"/>
      <c r="Q766" s="6"/>
      <c r="R766" s="5"/>
      <c r="AL766" s="3"/>
      <c r="AM766" s="3"/>
    </row>
    <row r="767" spans="12:39" ht="12.75" customHeight="1" x14ac:dyDescent="0.2">
      <c r="L767" s="5"/>
      <c r="M767" s="5"/>
      <c r="O767" s="5"/>
      <c r="P767" s="6"/>
      <c r="Q767" s="6"/>
      <c r="R767" s="5"/>
      <c r="AL767" s="3"/>
      <c r="AM767" s="3"/>
    </row>
    <row r="768" spans="12:39" ht="12.75" customHeight="1" x14ac:dyDescent="0.2">
      <c r="L768" s="5"/>
      <c r="M768" s="5"/>
      <c r="O768" s="5"/>
      <c r="P768" s="6"/>
      <c r="Q768" s="6"/>
      <c r="R768" s="5"/>
      <c r="AL768" s="3"/>
      <c r="AM768" s="3"/>
    </row>
    <row r="769" spans="12:39" ht="12.75" customHeight="1" x14ac:dyDescent="0.2">
      <c r="L769" s="5"/>
      <c r="M769" s="5"/>
      <c r="O769" s="5"/>
      <c r="P769" s="6"/>
      <c r="Q769" s="6"/>
      <c r="R769" s="5"/>
      <c r="AL769" s="3"/>
      <c r="AM769" s="3"/>
    </row>
    <row r="770" spans="12:39" ht="12.75" customHeight="1" x14ac:dyDescent="0.2">
      <c r="L770" s="5"/>
      <c r="M770" s="5"/>
      <c r="O770" s="5"/>
      <c r="P770" s="6"/>
      <c r="Q770" s="6"/>
      <c r="R770" s="5"/>
      <c r="AL770" s="3"/>
      <c r="AM770" s="3"/>
    </row>
    <row r="771" spans="12:39" ht="12.75" customHeight="1" x14ac:dyDescent="0.2">
      <c r="L771" s="5"/>
      <c r="M771" s="5"/>
      <c r="O771" s="5"/>
      <c r="P771" s="6"/>
      <c r="Q771" s="6"/>
      <c r="R771" s="5"/>
      <c r="AL771" s="3"/>
      <c r="AM771" s="3"/>
    </row>
    <row r="772" spans="12:39" ht="12.75" customHeight="1" x14ac:dyDescent="0.2">
      <c r="L772" s="5"/>
      <c r="M772" s="5"/>
      <c r="O772" s="5"/>
      <c r="P772" s="6"/>
      <c r="Q772" s="6"/>
      <c r="R772" s="5"/>
      <c r="AL772" s="3"/>
      <c r="AM772" s="3"/>
    </row>
    <row r="773" spans="12:39" ht="12.75" customHeight="1" x14ac:dyDescent="0.2">
      <c r="L773" s="5"/>
      <c r="M773" s="5"/>
      <c r="O773" s="5"/>
      <c r="P773" s="6"/>
      <c r="Q773" s="6"/>
      <c r="R773" s="5"/>
      <c r="AL773" s="3"/>
      <c r="AM773" s="3"/>
    </row>
    <row r="774" spans="12:39" ht="12.75" customHeight="1" x14ac:dyDescent="0.2">
      <c r="L774" s="5"/>
      <c r="M774" s="5"/>
      <c r="O774" s="5"/>
      <c r="P774" s="6"/>
      <c r="Q774" s="6"/>
      <c r="R774" s="5"/>
      <c r="AL774" s="3"/>
      <c r="AM774" s="3"/>
    </row>
    <row r="775" spans="12:39" ht="12.75" customHeight="1" x14ac:dyDescent="0.2">
      <c r="L775" s="5"/>
      <c r="M775" s="5"/>
      <c r="O775" s="5"/>
      <c r="P775" s="6"/>
      <c r="Q775" s="6"/>
      <c r="R775" s="5"/>
      <c r="AL775" s="3"/>
      <c r="AM775" s="3"/>
    </row>
    <row r="776" spans="12:39" ht="12.75" customHeight="1" x14ac:dyDescent="0.2">
      <c r="L776" s="5"/>
      <c r="M776" s="5"/>
      <c r="O776" s="5"/>
      <c r="P776" s="6"/>
      <c r="Q776" s="6"/>
      <c r="R776" s="5"/>
      <c r="AL776" s="3"/>
      <c r="AM776" s="3"/>
    </row>
    <row r="777" spans="12:39" ht="12.75" customHeight="1" x14ac:dyDescent="0.2">
      <c r="L777" s="5"/>
      <c r="M777" s="5"/>
      <c r="O777" s="5"/>
      <c r="P777" s="6"/>
      <c r="Q777" s="6"/>
      <c r="R777" s="5"/>
      <c r="AL777" s="3"/>
      <c r="AM777" s="3"/>
    </row>
    <row r="778" spans="12:39" ht="12.75" customHeight="1" x14ac:dyDescent="0.2">
      <c r="L778" s="5"/>
      <c r="M778" s="5"/>
      <c r="O778" s="5"/>
      <c r="P778" s="6"/>
      <c r="Q778" s="6"/>
      <c r="R778" s="5"/>
      <c r="AL778" s="3"/>
      <c r="AM778" s="3"/>
    </row>
    <row r="779" spans="12:39" ht="12.75" customHeight="1" x14ac:dyDescent="0.2">
      <c r="L779" s="5"/>
      <c r="M779" s="5"/>
      <c r="O779" s="5"/>
      <c r="P779" s="6"/>
      <c r="Q779" s="6"/>
      <c r="R779" s="5"/>
      <c r="AL779" s="3"/>
      <c r="AM779" s="3"/>
    </row>
    <row r="780" spans="12:39" ht="12.75" customHeight="1" x14ac:dyDescent="0.2">
      <c r="L780" s="5"/>
      <c r="M780" s="5"/>
      <c r="O780" s="5"/>
      <c r="P780" s="6"/>
      <c r="Q780" s="6"/>
      <c r="R780" s="5"/>
      <c r="AL780" s="3"/>
      <c r="AM780" s="3"/>
    </row>
    <row r="781" spans="12:39" ht="12.75" customHeight="1" x14ac:dyDescent="0.2">
      <c r="L781" s="5"/>
      <c r="M781" s="5"/>
      <c r="O781" s="5"/>
      <c r="P781" s="6"/>
      <c r="Q781" s="6"/>
      <c r="R781" s="5"/>
      <c r="AL781" s="3"/>
      <c r="AM781" s="3"/>
    </row>
    <row r="782" spans="12:39" ht="12.75" customHeight="1" x14ac:dyDescent="0.2">
      <c r="L782" s="5"/>
      <c r="M782" s="5"/>
      <c r="O782" s="5"/>
      <c r="P782" s="6"/>
      <c r="Q782" s="6"/>
      <c r="R782" s="5"/>
      <c r="AL782" s="3"/>
      <c r="AM782" s="3"/>
    </row>
    <row r="783" spans="12:39" ht="12.75" customHeight="1" x14ac:dyDescent="0.2">
      <c r="L783" s="5"/>
      <c r="M783" s="5"/>
      <c r="O783" s="5"/>
      <c r="P783" s="6"/>
      <c r="Q783" s="6"/>
      <c r="R783" s="5"/>
      <c r="AL783" s="3"/>
      <c r="AM783" s="3"/>
    </row>
    <row r="784" spans="12:39" ht="12.75" customHeight="1" x14ac:dyDescent="0.2">
      <c r="L784" s="5"/>
      <c r="M784" s="5"/>
      <c r="O784" s="5"/>
      <c r="P784" s="6"/>
      <c r="Q784" s="6"/>
      <c r="R784" s="5"/>
      <c r="AL784" s="3"/>
      <c r="AM784" s="3"/>
    </row>
    <row r="785" spans="12:39" ht="12.75" customHeight="1" x14ac:dyDescent="0.2">
      <c r="L785" s="5"/>
      <c r="M785" s="5"/>
      <c r="O785" s="5"/>
      <c r="P785" s="6"/>
      <c r="Q785" s="6"/>
      <c r="R785" s="5"/>
      <c r="AL785" s="3"/>
      <c r="AM785" s="3"/>
    </row>
    <row r="786" spans="12:39" ht="12.75" customHeight="1" x14ac:dyDescent="0.2">
      <c r="L786" s="5"/>
      <c r="M786" s="5"/>
      <c r="O786" s="5"/>
      <c r="P786" s="6"/>
      <c r="Q786" s="6"/>
      <c r="R786" s="5"/>
      <c r="AL786" s="3"/>
      <c r="AM786" s="3"/>
    </row>
    <row r="787" spans="12:39" ht="12.75" customHeight="1" x14ac:dyDescent="0.2">
      <c r="L787" s="5"/>
      <c r="M787" s="5"/>
      <c r="O787" s="5"/>
      <c r="P787" s="6"/>
      <c r="Q787" s="6"/>
      <c r="R787" s="5"/>
      <c r="AL787" s="3"/>
      <c r="AM787" s="3"/>
    </row>
    <row r="788" spans="12:39" ht="12.75" customHeight="1" x14ac:dyDescent="0.2">
      <c r="L788" s="5"/>
      <c r="M788" s="5"/>
      <c r="O788" s="5"/>
      <c r="P788" s="6"/>
      <c r="Q788" s="6"/>
      <c r="R788" s="5"/>
      <c r="AL788" s="3"/>
      <c r="AM788" s="3"/>
    </row>
    <row r="789" spans="12:39" ht="12.75" customHeight="1" x14ac:dyDescent="0.2">
      <c r="L789" s="5"/>
      <c r="M789" s="5"/>
      <c r="O789" s="5"/>
      <c r="P789" s="6"/>
      <c r="Q789" s="6"/>
      <c r="R789" s="5"/>
      <c r="AL789" s="3"/>
      <c r="AM789" s="3"/>
    </row>
    <row r="790" spans="12:39" ht="12.75" customHeight="1" x14ac:dyDescent="0.2">
      <c r="L790" s="5"/>
      <c r="M790" s="5"/>
      <c r="O790" s="5"/>
      <c r="P790" s="6"/>
      <c r="Q790" s="6"/>
      <c r="R790" s="5"/>
      <c r="AL790" s="3"/>
      <c r="AM790" s="3"/>
    </row>
    <row r="791" spans="12:39" ht="12.75" customHeight="1" x14ac:dyDescent="0.2">
      <c r="L791" s="5"/>
      <c r="M791" s="5"/>
      <c r="O791" s="5"/>
      <c r="P791" s="6"/>
      <c r="Q791" s="6"/>
      <c r="R791" s="5"/>
      <c r="AL791" s="3"/>
      <c r="AM791" s="3"/>
    </row>
    <row r="792" spans="12:39" ht="12.75" customHeight="1" x14ac:dyDescent="0.2">
      <c r="L792" s="5"/>
      <c r="M792" s="5"/>
      <c r="O792" s="5"/>
      <c r="P792" s="6"/>
      <c r="Q792" s="6"/>
      <c r="R792" s="5"/>
      <c r="AL792" s="3"/>
      <c r="AM792" s="3"/>
    </row>
    <row r="793" spans="12:39" ht="12.75" customHeight="1" x14ac:dyDescent="0.2">
      <c r="L793" s="5"/>
      <c r="M793" s="5"/>
      <c r="O793" s="5"/>
      <c r="P793" s="6"/>
      <c r="Q793" s="6"/>
      <c r="R793" s="5"/>
      <c r="AL793" s="3"/>
      <c r="AM793" s="3"/>
    </row>
    <row r="794" spans="12:39" ht="12.75" customHeight="1" x14ac:dyDescent="0.2">
      <c r="L794" s="5"/>
      <c r="M794" s="5"/>
      <c r="O794" s="5"/>
      <c r="P794" s="6"/>
      <c r="Q794" s="6"/>
      <c r="R794" s="5"/>
      <c r="AL794" s="3"/>
      <c r="AM794" s="3"/>
    </row>
    <row r="795" spans="12:39" ht="12.75" customHeight="1" x14ac:dyDescent="0.2">
      <c r="L795" s="5"/>
      <c r="M795" s="5"/>
      <c r="O795" s="5"/>
      <c r="P795" s="6"/>
      <c r="Q795" s="6"/>
      <c r="R795" s="5"/>
      <c r="AL795" s="3"/>
      <c r="AM795" s="3"/>
    </row>
    <row r="796" spans="12:39" ht="12.75" customHeight="1" x14ac:dyDescent="0.2">
      <c r="L796" s="5"/>
      <c r="M796" s="5"/>
      <c r="O796" s="5"/>
      <c r="P796" s="6"/>
      <c r="Q796" s="6"/>
      <c r="R796" s="5"/>
      <c r="AL796" s="3"/>
      <c r="AM796" s="3"/>
    </row>
    <row r="797" spans="12:39" ht="12.75" customHeight="1" x14ac:dyDescent="0.2">
      <c r="L797" s="5"/>
      <c r="M797" s="5"/>
      <c r="O797" s="5"/>
      <c r="P797" s="6"/>
      <c r="Q797" s="6"/>
      <c r="R797" s="5"/>
      <c r="AL797" s="3"/>
      <c r="AM797" s="3"/>
    </row>
    <row r="798" spans="12:39" ht="12.75" customHeight="1" x14ac:dyDescent="0.2">
      <c r="L798" s="5"/>
      <c r="M798" s="5"/>
      <c r="O798" s="5"/>
      <c r="P798" s="6"/>
      <c r="Q798" s="6"/>
      <c r="R798" s="5"/>
      <c r="AL798" s="3"/>
      <c r="AM798" s="3"/>
    </row>
    <row r="799" spans="12:39" ht="12.75" customHeight="1" x14ac:dyDescent="0.2">
      <c r="L799" s="5"/>
      <c r="M799" s="5"/>
      <c r="O799" s="5"/>
      <c r="P799" s="6"/>
      <c r="Q799" s="6"/>
      <c r="R799" s="5"/>
      <c r="AL799" s="3"/>
      <c r="AM799" s="3"/>
    </row>
    <row r="800" spans="12:39" ht="12.75" customHeight="1" x14ac:dyDescent="0.2">
      <c r="L800" s="5"/>
      <c r="M800" s="5"/>
      <c r="O800" s="5"/>
      <c r="P800" s="6"/>
      <c r="Q800" s="6"/>
      <c r="R800" s="5"/>
      <c r="AL800" s="3"/>
      <c r="AM800" s="3"/>
    </row>
    <row r="801" spans="12:39" ht="12.75" customHeight="1" x14ac:dyDescent="0.2">
      <c r="L801" s="5"/>
      <c r="M801" s="5"/>
      <c r="O801" s="5"/>
      <c r="P801" s="6"/>
      <c r="Q801" s="6"/>
      <c r="R801" s="5"/>
      <c r="AL801" s="3"/>
      <c r="AM801" s="3"/>
    </row>
    <row r="802" spans="12:39" ht="12.75" customHeight="1" x14ac:dyDescent="0.2">
      <c r="L802" s="5"/>
      <c r="M802" s="5"/>
      <c r="O802" s="5"/>
      <c r="P802" s="6"/>
      <c r="Q802" s="6"/>
      <c r="R802" s="5"/>
      <c r="AL802" s="3"/>
      <c r="AM802" s="3"/>
    </row>
    <row r="803" spans="12:39" ht="12.75" customHeight="1" x14ac:dyDescent="0.2">
      <c r="L803" s="5"/>
      <c r="M803" s="5"/>
      <c r="O803" s="5"/>
      <c r="P803" s="6"/>
      <c r="Q803" s="6"/>
      <c r="R803" s="5"/>
      <c r="AL803" s="3"/>
      <c r="AM803" s="3"/>
    </row>
    <row r="804" spans="12:39" ht="12.75" customHeight="1" x14ac:dyDescent="0.2">
      <c r="L804" s="5"/>
      <c r="M804" s="5"/>
      <c r="O804" s="5"/>
      <c r="P804" s="6"/>
      <c r="Q804" s="6"/>
      <c r="R804" s="5"/>
      <c r="AL804" s="3"/>
      <c r="AM804" s="3"/>
    </row>
    <row r="805" spans="12:39" ht="12.75" customHeight="1" x14ac:dyDescent="0.2">
      <c r="L805" s="5"/>
      <c r="M805" s="5"/>
      <c r="O805" s="5"/>
      <c r="P805" s="6"/>
      <c r="Q805" s="6"/>
      <c r="R805" s="5"/>
      <c r="AL805" s="3"/>
      <c r="AM805" s="3"/>
    </row>
    <row r="806" spans="12:39" ht="12.75" customHeight="1" x14ac:dyDescent="0.2">
      <c r="L806" s="5"/>
      <c r="M806" s="5"/>
      <c r="O806" s="5"/>
      <c r="P806" s="6"/>
      <c r="Q806" s="6"/>
      <c r="R806" s="5"/>
      <c r="AL806" s="3"/>
      <c r="AM806" s="3"/>
    </row>
    <row r="807" spans="12:39" ht="12.75" customHeight="1" x14ac:dyDescent="0.2">
      <c r="L807" s="5"/>
      <c r="M807" s="5"/>
      <c r="O807" s="5"/>
      <c r="P807" s="6"/>
      <c r="Q807" s="6"/>
      <c r="R807" s="5"/>
      <c r="AL807" s="3"/>
      <c r="AM807" s="3"/>
    </row>
    <row r="808" spans="12:39" ht="12.75" customHeight="1" x14ac:dyDescent="0.2">
      <c r="L808" s="5"/>
      <c r="M808" s="5"/>
      <c r="O808" s="5"/>
      <c r="P808" s="6"/>
      <c r="Q808" s="6"/>
      <c r="R808" s="5"/>
      <c r="AL808" s="3"/>
      <c r="AM808" s="3"/>
    </row>
    <row r="809" spans="12:39" ht="12.75" customHeight="1" x14ac:dyDescent="0.2">
      <c r="L809" s="5"/>
      <c r="M809" s="5"/>
      <c r="O809" s="5"/>
      <c r="P809" s="6"/>
      <c r="Q809" s="6"/>
      <c r="R809" s="5"/>
      <c r="AL809" s="3"/>
      <c r="AM809" s="3"/>
    </row>
    <row r="810" spans="12:39" ht="12.75" customHeight="1" x14ac:dyDescent="0.2">
      <c r="L810" s="5"/>
      <c r="M810" s="5"/>
      <c r="O810" s="5"/>
      <c r="P810" s="6"/>
      <c r="Q810" s="6"/>
      <c r="R810" s="5"/>
      <c r="AL810" s="3"/>
      <c r="AM810" s="3"/>
    </row>
    <row r="811" spans="12:39" ht="12.75" customHeight="1" x14ac:dyDescent="0.2">
      <c r="L811" s="5"/>
      <c r="M811" s="5"/>
      <c r="O811" s="5"/>
      <c r="P811" s="6"/>
      <c r="Q811" s="6"/>
      <c r="R811" s="5"/>
      <c r="AL811" s="3"/>
      <c r="AM811" s="3"/>
    </row>
    <row r="812" spans="12:39" ht="12.75" customHeight="1" x14ac:dyDescent="0.2">
      <c r="L812" s="5"/>
      <c r="M812" s="5"/>
      <c r="O812" s="5"/>
      <c r="P812" s="6"/>
      <c r="Q812" s="6"/>
      <c r="R812" s="5"/>
      <c r="AL812" s="3"/>
      <c r="AM812" s="3"/>
    </row>
    <row r="813" spans="12:39" ht="12.75" customHeight="1" x14ac:dyDescent="0.2">
      <c r="L813" s="5"/>
      <c r="M813" s="5"/>
      <c r="O813" s="5"/>
      <c r="P813" s="6"/>
      <c r="Q813" s="6"/>
      <c r="R813" s="5"/>
      <c r="AL813" s="3"/>
      <c r="AM813" s="3"/>
    </row>
    <row r="814" spans="12:39" ht="12.75" customHeight="1" x14ac:dyDescent="0.2">
      <c r="L814" s="5"/>
      <c r="M814" s="5"/>
      <c r="O814" s="5"/>
      <c r="P814" s="6"/>
      <c r="Q814" s="6"/>
      <c r="R814" s="5"/>
      <c r="AL814" s="3"/>
      <c r="AM814" s="3"/>
    </row>
    <row r="815" spans="12:39" ht="12.75" customHeight="1" x14ac:dyDescent="0.2">
      <c r="L815" s="5"/>
      <c r="M815" s="5"/>
      <c r="O815" s="5"/>
      <c r="P815" s="6"/>
      <c r="Q815" s="6"/>
      <c r="R815" s="5"/>
      <c r="AL815" s="3"/>
      <c r="AM815" s="3"/>
    </row>
    <row r="816" spans="12:39" ht="12.75" customHeight="1" x14ac:dyDescent="0.2">
      <c r="L816" s="5"/>
      <c r="M816" s="5"/>
      <c r="O816" s="5"/>
      <c r="P816" s="6"/>
      <c r="Q816" s="6"/>
      <c r="R816" s="5"/>
      <c r="AL816" s="3"/>
      <c r="AM816" s="3"/>
    </row>
    <row r="817" spans="12:39" ht="12.75" customHeight="1" x14ac:dyDescent="0.2">
      <c r="L817" s="5"/>
      <c r="M817" s="5"/>
      <c r="O817" s="5"/>
      <c r="P817" s="6"/>
      <c r="Q817" s="6"/>
      <c r="R817" s="5"/>
      <c r="AL817" s="3"/>
      <c r="AM817" s="3"/>
    </row>
    <row r="818" spans="12:39" ht="12.75" customHeight="1" x14ac:dyDescent="0.2">
      <c r="L818" s="5"/>
      <c r="M818" s="5"/>
      <c r="O818" s="5"/>
      <c r="P818" s="6"/>
      <c r="Q818" s="6"/>
      <c r="R818" s="5"/>
      <c r="AL818" s="3"/>
      <c r="AM818" s="3"/>
    </row>
    <row r="819" spans="12:39" ht="12.75" customHeight="1" x14ac:dyDescent="0.2">
      <c r="L819" s="5"/>
      <c r="M819" s="5"/>
      <c r="O819" s="5"/>
      <c r="P819" s="6"/>
      <c r="Q819" s="6"/>
      <c r="R819" s="5"/>
      <c r="AL819" s="3"/>
      <c r="AM819" s="3"/>
    </row>
    <row r="820" spans="12:39" ht="12.75" customHeight="1" x14ac:dyDescent="0.2">
      <c r="L820" s="5"/>
      <c r="M820" s="5"/>
      <c r="O820" s="5"/>
      <c r="P820" s="6"/>
      <c r="Q820" s="6"/>
      <c r="R820" s="5"/>
      <c r="AL820" s="3"/>
      <c r="AM820" s="3"/>
    </row>
    <row r="821" spans="12:39" ht="12.75" customHeight="1" x14ac:dyDescent="0.2">
      <c r="L821" s="5"/>
      <c r="M821" s="5"/>
      <c r="O821" s="5"/>
      <c r="P821" s="6"/>
      <c r="Q821" s="6"/>
      <c r="R821" s="5"/>
      <c r="AL821" s="3"/>
      <c r="AM821" s="3"/>
    </row>
    <row r="822" spans="12:39" ht="12.75" customHeight="1" x14ac:dyDescent="0.2">
      <c r="L822" s="5"/>
      <c r="M822" s="5"/>
      <c r="O822" s="5"/>
      <c r="P822" s="6"/>
      <c r="Q822" s="6"/>
      <c r="R822" s="5"/>
      <c r="AL822" s="3"/>
      <c r="AM822" s="3"/>
    </row>
    <row r="823" spans="12:39" ht="12.75" customHeight="1" x14ac:dyDescent="0.2">
      <c r="L823" s="5"/>
      <c r="M823" s="5"/>
      <c r="O823" s="5"/>
      <c r="P823" s="6"/>
      <c r="Q823" s="6"/>
      <c r="R823" s="5"/>
      <c r="AL823" s="3"/>
      <c r="AM823" s="3"/>
    </row>
    <row r="824" spans="12:39" ht="12.75" customHeight="1" x14ac:dyDescent="0.2">
      <c r="L824" s="5"/>
      <c r="M824" s="5"/>
      <c r="O824" s="5"/>
      <c r="P824" s="6"/>
      <c r="Q824" s="6"/>
      <c r="R824" s="5"/>
      <c r="AL824" s="3"/>
      <c r="AM824" s="3"/>
    </row>
    <row r="825" spans="12:39" ht="12.75" customHeight="1" x14ac:dyDescent="0.2">
      <c r="L825" s="5"/>
      <c r="M825" s="5"/>
      <c r="O825" s="5"/>
      <c r="P825" s="6"/>
      <c r="Q825" s="6"/>
      <c r="R825" s="5"/>
      <c r="AL825" s="3"/>
      <c r="AM825" s="3"/>
    </row>
    <row r="826" spans="12:39" ht="12.75" customHeight="1" x14ac:dyDescent="0.2">
      <c r="L826" s="5"/>
      <c r="M826" s="5"/>
      <c r="O826" s="5"/>
      <c r="P826" s="6"/>
      <c r="Q826" s="6"/>
      <c r="R826" s="5"/>
      <c r="AL826" s="3"/>
      <c r="AM826" s="3"/>
    </row>
    <row r="827" spans="12:39" ht="12.75" customHeight="1" x14ac:dyDescent="0.2">
      <c r="L827" s="5"/>
      <c r="M827" s="5"/>
      <c r="O827" s="5"/>
      <c r="P827" s="6"/>
      <c r="Q827" s="6"/>
      <c r="R827" s="5"/>
      <c r="AL827" s="3"/>
      <c r="AM827" s="3"/>
    </row>
    <row r="828" spans="12:39" ht="12.75" customHeight="1" x14ac:dyDescent="0.2">
      <c r="L828" s="5"/>
      <c r="M828" s="5"/>
      <c r="O828" s="5"/>
      <c r="P828" s="6"/>
      <c r="Q828" s="6"/>
      <c r="R828" s="5"/>
      <c r="AL828" s="3"/>
      <c r="AM828" s="3"/>
    </row>
    <row r="829" spans="12:39" ht="12.75" customHeight="1" x14ac:dyDescent="0.2">
      <c r="L829" s="5"/>
      <c r="M829" s="5"/>
      <c r="O829" s="5"/>
      <c r="P829" s="6"/>
      <c r="Q829" s="6"/>
      <c r="R829" s="5"/>
      <c r="AL829" s="3"/>
      <c r="AM829" s="3"/>
    </row>
    <row r="830" spans="12:39" ht="12.75" customHeight="1" x14ac:dyDescent="0.2">
      <c r="L830" s="5"/>
      <c r="M830" s="5"/>
      <c r="O830" s="5"/>
      <c r="P830" s="6"/>
      <c r="Q830" s="6"/>
      <c r="R830" s="5"/>
      <c r="AL830" s="3"/>
      <c r="AM830" s="3"/>
    </row>
    <row r="831" spans="12:39" ht="12.75" customHeight="1" x14ac:dyDescent="0.2">
      <c r="L831" s="5"/>
      <c r="M831" s="5"/>
      <c r="O831" s="5"/>
      <c r="P831" s="6"/>
      <c r="Q831" s="6"/>
      <c r="R831" s="5"/>
      <c r="AL831" s="3"/>
      <c r="AM831" s="3"/>
    </row>
    <row r="832" spans="12:39" ht="12.75" customHeight="1" x14ac:dyDescent="0.2">
      <c r="L832" s="5"/>
      <c r="M832" s="5"/>
      <c r="O832" s="5"/>
      <c r="P832" s="6"/>
      <c r="Q832" s="6"/>
      <c r="R832" s="5"/>
      <c r="AL832" s="3"/>
      <c r="AM832" s="3"/>
    </row>
    <row r="833" spans="12:39" ht="12.75" customHeight="1" x14ac:dyDescent="0.2">
      <c r="L833" s="5"/>
      <c r="M833" s="5"/>
      <c r="O833" s="5"/>
      <c r="P833" s="6"/>
      <c r="Q833" s="6"/>
      <c r="R833" s="5"/>
      <c r="AL833" s="3"/>
      <c r="AM833" s="3"/>
    </row>
    <row r="834" spans="12:39" ht="12.75" customHeight="1" x14ac:dyDescent="0.2">
      <c r="L834" s="5"/>
      <c r="M834" s="5"/>
      <c r="O834" s="5"/>
      <c r="P834" s="6"/>
      <c r="Q834" s="6"/>
      <c r="R834" s="5"/>
      <c r="AL834" s="3"/>
      <c r="AM834" s="3"/>
    </row>
    <row r="835" spans="12:39" ht="12.75" customHeight="1" x14ac:dyDescent="0.2">
      <c r="L835" s="5"/>
      <c r="M835" s="5"/>
      <c r="O835" s="5"/>
      <c r="P835" s="6"/>
      <c r="Q835" s="6"/>
      <c r="R835" s="5"/>
      <c r="AL835" s="3"/>
      <c r="AM835" s="3"/>
    </row>
    <row r="836" spans="12:39" ht="12.75" customHeight="1" x14ac:dyDescent="0.2">
      <c r="L836" s="5"/>
      <c r="M836" s="5"/>
      <c r="O836" s="5"/>
      <c r="P836" s="6"/>
      <c r="Q836" s="6"/>
      <c r="R836" s="5"/>
      <c r="AL836" s="3"/>
      <c r="AM836" s="3"/>
    </row>
    <row r="837" spans="12:39" ht="12.75" customHeight="1" x14ac:dyDescent="0.2">
      <c r="L837" s="5"/>
      <c r="M837" s="5"/>
      <c r="O837" s="5"/>
      <c r="P837" s="6"/>
      <c r="Q837" s="6"/>
      <c r="R837" s="5"/>
      <c r="AL837" s="3"/>
      <c r="AM837" s="3"/>
    </row>
    <row r="838" spans="12:39" ht="12.75" customHeight="1" x14ac:dyDescent="0.2">
      <c r="L838" s="5"/>
      <c r="M838" s="5"/>
      <c r="O838" s="5"/>
      <c r="P838" s="6"/>
      <c r="Q838" s="6"/>
      <c r="R838" s="5"/>
      <c r="AL838" s="3"/>
      <c r="AM838" s="3"/>
    </row>
    <row r="839" spans="12:39" ht="12.75" customHeight="1" x14ac:dyDescent="0.2">
      <c r="L839" s="5"/>
      <c r="M839" s="5"/>
      <c r="O839" s="5"/>
      <c r="P839" s="6"/>
      <c r="Q839" s="6"/>
      <c r="R839" s="5"/>
      <c r="AL839" s="3"/>
      <c r="AM839" s="3"/>
    </row>
    <row r="840" spans="12:39" ht="12.75" customHeight="1" x14ac:dyDescent="0.2">
      <c r="L840" s="5"/>
      <c r="M840" s="5"/>
      <c r="O840" s="5"/>
      <c r="P840" s="6"/>
      <c r="Q840" s="6"/>
      <c r="R840" s="5"/>
      <c r="AL840" s="3"/>
      <c r="AM840" s="3"/>
    </row>
    <row r="841" spans="12:39" ht="12.75" customHeight="1" x14ac:dyDescent="0.2">
      <c r="L841" s="5"/>
      <c r="M841" s="5"/>
      <c r="O841" s="5"/>
      <c r="P841" s="6"/>
      <c r="Q841" s="6"/>
      <c r="R841" s="5"/>
      <c r="AL841" s="3"/>
      <c r="AM841" s="3"/>
    </row>
    <row r="842" spans="12:39" ht="12.75" customHeight="1" x14ac:dyDescent="0.2">
      <c r="L842" s="5"/>
      <c r="M842" s="5"/>
      <c r="O842" s="5"/>
      <c r="P842" s="6"/>
      <c r="Q842" s="6"/>
      <c r="R842" s="5"/>
      <c r="AL842" s="3"/>
      <c r="AM842" s="3"/>
    </row>
    <row r="843" spans="12:39" ht="12.75" customHeight="1" x14ac:dyDescent="0.2">
      <c r="L843" s="5"/>
      <c r="M843" s="5"/>
      <c r="O843" s="5"/>
      <c r="P843" s="6"/>
      <c r="Q843" s="6"/>
      <c r="R843" s="5"/>
      <c r="AL843" s="3"/>
      <c r="AM843" s="3"/>
    </row>
    <row r="844" spans="12:39" ht="12.75" customHeight="1" x14ac:dyDescent="0.2">
      <c r="L844" s="5"/>
      <c r="M844" s="5"/>
      <c r="O844" s="5"/>
      <c r="P844" s="6"/>
      <c r="Q844" s="6"/>
      <c r="R844" s="5"/>
      <c r="AL844" s="3"/>
      <c r="AM844" s="3"/>
    </row>
    <row r="845" spans="12:39" ht="12.75" customHeight="1" x14ac:dyDescent="0.2">
      <c r="L845" s="5"/>
      <c r="M845" s="5"/>
      <c r="O845" s="5"/>
      <c r="P845" s="6"/>
      <c r="Q845" s="6"/>
      <c r="R845" s="5"/>
      <c r="AL845" s="3"/>
      <c r="AM845" s="3"/>
    </row>
    <row r="846" spans="12:39" ht="12.75" customHeight="1" x14ac:dyDescent="0.2">
      <c r="L846" s="5"/>
      <c r="M846" s="5"/>
      <c r="O846" s="5"/>
      <c r="P846" s="6"/>
      <c r="Q846" s="6"/>
      <c r="R846" s="5"/>
      <c r="AL846" s="3"/>
      <c r="AM846" s="3"/>
    </row>
    <row r="847" spans="12:39" ht="12.75" customHeight="1" x14ac:dyDescent="0.2">
      <c r="L847" s="5"/>
      <c r="M847" s="5"/>
      <c r="O847" s="5"/>
      <c r="P847" s="6"/>
      <c r="Q847" s="6"/>
      <c r="R847" s="5"/>
      <c r="AL847" s="3"/>
      <c r="AM847" s="3"/>
    </row>
    <row r="848" spans="12:39" ht="12.75" customHeight="1" x14ac:dyDescent="0.2">
      <c r="L848" s="5"/>
      <c r="M848" s="5"/>
      <c r="O848" s="5"/>
      <c r="P848" s="6"/>
      <c r="Q848" s="6"/>
      <c r="R848" s="5"/>
      <c r="AL848" s="3"/>
      <c r="AM848" s="3"/>
    </row>
    <row r="849" spans="12:39" ht="12.75" customHeight="1" x14ac:dyDescent="0.2">
      <c r="L849" s="5"/>
      <c r="M849" s="5"/>
      <c r="O849" s="5"/>
      <c r="P849" s="6"/>
      <c r="Q849" s="6"/>
      <c r="R849" s="5"/>
      <c r="AL849" s="3"/>
      <c r="AM849" s="3"/>
    </row>
    <row r="850" spans="12:39" ht="12.75" customHeight="1" x14ac:dyDescent="0.2">
      <c r="L850" s="5"/>
      <c r="M850" s="5"/>
      <c r="O850" s="5"/>
      <c r="P850" s="6"/>
      <c r="Q850" s="6"/>
      <c r="R850" s="5"/>
      <c r="AL850" s="3"/>
      <c r="AM850" s="3"/>
    </row>
    <row r="851" spans="12:39" ht="12.75" customHeight="1" x14ac:dyDescent="0.2">
      <c r="L851" s="5"/>
      <c r="M851" s="5"/>
      <c r="O851" s="5"/>
      <c r="P851" s="6"/>
      <c r="Q851" s="6"/>
      <c r="R851" s="5"/>
      <c r="AL851" s="3"/>
      <c r="AM851" s="3"/>
    </row>
    <row r="852" spans="12:39" ht="12.75" customHeight="1" x14ac:dyDescent="0.2">
      <c r="L852" s="5"/>
      <c r="M852" s="5"/>
      <c r="O852" s="5"/>
      <c r="P852" s="6"/>
      <c r="Q852" s="6"/>
      <c r="R852" s="5"/>
      <c r="AL852" s="3"/>
      <c r="AM852" s="3"/>
    </row>
    <row r="853" spans="12:39" ht="12.75" customHeight="1" x14ac:dyDescent="0.2">
      <c r="L853" s="5"/>
      <c r="M853" s="5"/>
      <c r="O853" s="5"/>
      <c r="P853" s="6"/>
      <c r="Q853" s="6"/>
      <c r="R853" s="5"/>
      <c r="AL853" s="3"/>
      <c r="AM853" s="3"/>
    </row>
    <row r="854" spans="12:39" ht="12.75" customHeight="1" x14ac:dyDescent="0.2">
      <c r="L854" s="5"/>
      <c r="M854" s="5"/>
      <c r="O854" s="5"/>
      <c r="P854" s="6"/>
      <c r="Q854" s="6"/>
      <c r="R854" s="5"/>
      <c r="AL854" s="3"/>
      <c r="AM854" s="3"/>
    </row>
    <row r="855" spans="12:39" ht="12.75" customHeight="1" x14ac:dyDescent="0.2">
      <c r="L855" s="5"/>
      <c r="M855" s="5"/>
      <c r="O855" s="5"/>
      <c r="P855" s="6"/>
      <c r="Q855" s="6"/>
      <c r="R855" s="5"/>
      <c r="AL855" s="3"/>
      <c r="AM855" s="3"/>
    </row>
    <row r="856" spans="12:39" ht="12.75" customHeight="1" x14ac:dyDescent="0.2">
      <c r="L856" s="5"/>
      <c r="M856" s="5"/>
      <c r="O856" s="5"/>
      <c r="P856" s="6"/>
      <c r="Q856" s="6"/>
      <c r="R856" s="5"/>
      <c r="AL856" s="3"/>
      <c r="AM856" s="3"/>
    </row>
    <row r="857" spans="12:39" ht="12.75" customHeight="1" x14ac:dyDescent="0.2">
      <c r="L857" s="5"/>
      <c r="M857" s="5"/>
      <c r="O857" s="5"/>
      <c r="P857" s="6"/>
      <c r="Q857" s="6"/>
      <c r="R857" s="5"/>
      <c r="AL857" s="3"/>
      <c r="AM857" s="3"/>
    </row>
    <row r="858" spans="12:39" ht="12.75" customHeight="1" x14ac:dyDescent="0.2">
      <c r="L858" s="5"/>
      <c r="M858" s="5"/>
      <c r="O858" s="5"/>
      <c r="P858" s="6"/>
      <c r="Q858" s="6"/>
      <c r="R858" s="5"/>
      <c r="AL858" s="3"/>
      <c r="AM858" s="3"/>
    </row>
    <row r="859" spans="12:39" ht="12.75" customHeight="1" x14ac:dyDescent="0.2">
      <c r="L859" s="5"/>
      <c r="M859" s="5"/>
      <c r="O859" s="5"/>
      <c r="P859" s="6"/>
      <c r="Q859" s="6"/>
      <c r="R859" s="5"/>
      <c r="AL859" s="3"/>
      <c r="AM859" s="3"/>
    </row>
    <row r="860" spans="12:39" ht="12.75" customHeight="1" x14ac:dyDescent="0.2">
      <c r="L860" s="5"/>
      <c r="M860" s="5"/>
      <c r="O860" s="5"/>
      <c r="P860" s="6"/>
      <c r="Q860" s="6"/>
      <c r="R860" s="5"/>
      <c r="AL860" s="3"/>
      <c r="AM860" s="3"/>
    </row>
    <row r="861" spans="12:39" ht="12.75" customHeight="1" x14ac:dyDescent="0.2">
      <c r="L861" s="5"/>
      <c r="M861" s="5"/>
      <c r="O861" s="5"/>
      <c r="P861" s="6"/>
      <c r="Q861" s="6"/>
      <c r="R861" s="5"/>
      <c r="AL861" s="3"/>
      <c r="AM861" s="3"/>
    </row>
    <row r="862" spans="12:39" ht="12.75" customHeight="1" x14ac:dyDescent="0.2">
      <c r="L862" s="5"/>
      <c r="M862" s="5"/>
      <c r="O862" s="5"/>
      <c r="P862" s="6"/>
      <c r="Q862" s="6"/>
      <c r="R862" s="5"/>
      <c r="AL862" s="3"/>
      <c r="AM862" s="3"/>
    </row>
    <row r="863" spans="12:39" ht="12.75" customHeight="1" x14ac:dyDescent="0.2">
      <c r="L863" s="5"/>
      <c r="M863" s="5"/>
      <c r="O863" s="5"/>
      <c r="P863" s="6"/>
      <c r="Q863" s="6"/>
      <c r="R863" s="5"/>
      <c r="AL863" s="3"/>
      <c r="AM863" s="3"/>
    </row>
    <row r="864" spans="12:39" ht="12.75" customHeight="1" x14ac:dyDescent="0.2">
      <c r="L864" s="5"/>
      <c r="M864" s="5"/>
      <c r="O864" s="5"/>
      <c r="P864" s="6"/>
      <c r="Q864" s="6"/>
      <c r="R864" s="5"/>
      <c r="AL864" s="3"/>
      <c r="AM864" s="3"/>
    </row>
    <row r="865" spans="12:39" ht="12.75" customHeight="1" x14ac:dyDescent="0.2">
      <c r="L865" s="5"/>
      <c r="M865" s="5"/>
      <c r="O865" s="5"/>
      <c r="P865" s="6"/>
      <c r="Q865" s="6"/>
      <c r="R865" s="5"/>
      <c r="AL865" s="3"/>
      <c r="AM865" s="3"/>
    </row>
    <row r="866" spans="12:39" ht="12.75" customHeight="1" x14ac:dyDescent="0.2">
      <c r="L866" s="5"/>
      <c r="M866" s="5"/>
      <c r="O866" s="5"/>
      <c r="P866" s="6"/>
      <c r="Q866" s="6"/>
      <c r="R866" s="5"/>
      <c r="AL866" s="3"/>
      <c r="AM866" s="3"/>
    </row>
    <row r="867" spans="12:39" ht="12.75" customHeight="1" x14ac:dyDescent="0.2">
      <c r="L867" s="5"/>
      <c r="M867" s="5"/>
      <c r="O867" s="5"/>
      <c r="P867" s="6"/>
      <c r="Q867" s="6"/>
      <c r="R867" s="5"/>
      <c r="AL867" s="3"/>
      <c r="AM867" s="3"/>
    </row>
    <row r="868" spans="12:39" ht="12.75" customHeight="1" x14ac:dyDescent="0.2">
      <c r="L868" s="5"/>
      <c r="M868" s="5"/>
      <c r="O868" s="5"/>
      <c r="P868" s="6"/>
      <c r="Q868" s="6"/>
      <c r="R868" s="5"/>
      <c r="AL868" s="3"/>
      <c r="AM868" s="3"/>
    </row>
    <row r="869" spans="12:39" ht="12.75" customHeight="1" x14ac:dyDescent="0.2">
      <c r="L869" s="5"/>
      <c r="M869" s="5"/>
      <c r="O869" s="5"/>
      <c r="P869" s="6"/>
      <c r="Q869" s="6"/>
      <c r="R869" s="5"/>
      <c r="AL869" s="3"/>
      <c r="AM869" s="3"/>
    </row>
    <row r="870" spans="12:39" ht="12.75" customHeight="1" x14ac:dyDescent="0.2">
      <c r="L870" s="5"/>
      <c r="M870" s="5"/>
      <c r="O870" s="5"/>
      <c r="P870" s="6"/>
      <c r="Q870" s="6"/>
      <c r="R870" s="5"/>
      <c r="AL870" s="3"/>
      <c r="AM870" s="3"/>
    </row>
    <row r="871" spans="12:39" ht="12.75" customHeight="1" x14ac:dyDescent="0.2">
      <c r="L871" s="5"/>
      <c r="M871" s="5"/>
      <c r="O871" s="5"/>
      <c r="P871" s="6"/>
      <c r="Q871" s="6"/>
      <c r="R871" s="5"/>
      <c r="AL871" s="3"/>
      <c r="AM871" s="3"/>
    </row>
    <row r="872" spans="12:39" ht="12.75" customHeight="1" x14ac:dyDescent="0.2">
      <c r="L872" s="5"/>
      <c r="M872" s="5"/>
      <c r="O872" s="5"/>
      <c r="P872" s="6"/>
      <c r="Q872" s="6"/>
      <c r="R872" s="5"/>
      <c r="AL872" s="3"/>
      <c r="AM872" s="3"/>
    </row>
    <row r="873" spans="12:39" ht="12.75" customHeight="1" x14ac:dyDescent="0.2">
      <c r="L873" s="5"/>
      <c r="M873" s="5"/>
      <c r="O873" s="5"/>
      <c r="P873" s="6"/>
      <c r="Q873" s="6"/>
      <c r="R873" s="5"/>
      <c r="AL873" s="3"/>
      <c r="AM873" s="3"/>
    </row>
    <row r="874" spans="12:39" ht="12.75" customHeight="1" x14ac:dyDescent="0.2">
      <c r="L874" s="5"/>
      <c r="M874" s="5"/>
      <c r="O874" s="5"/>
      <c r="P874" s="6"/>
      <c r="Q874" s="6"/>
      <c r="R874" s="5"/>
      <c r="AL874" s="3"/>
      <c r="AM874" s="3"/>
    </row>
    <row r="875" spans="12:39" ht="12.75" customHeight="1" x14ac:dyDescent="0.2">
      <c r="L875" s="5"/>
      <c r="M875" s="5"/>
      <c r="O875" s="5"/>
      <c r="P875" s="6"/>
      <c r="Q875" s="6"/>
      <c r="R875" s="5"/>
      <c r="AL875" s="3"/>
      <c r="AM875" s="3"/>
    </row>
    <row r="876" spans="12:39" ht="12.75" customHeight="1" x14ac:dyDescent="0.2">
      <c r="L876" s="5"/>
      <c r="M876" s="5"/>
      <c r="O876" s="5"/>
      <c r="P876" s="6"/>
      <c r="Q876" s="6"/>
      <c r="R876" s="5"/>
      <c r="AL876" s="3"/>
      <c r="AM876" s="3"/>
    </row>
    <row r="877" spans="12:39" ht="12.75" customHeight="1" x14ac:dyDescent="0.2">
      <c r="L877" s="5"/>
      <c r="M877" s="5"/>
      <c r="O877" s="5"/>
      <c r="P877" s="6"/>
      <c r="Q877" s="6"/>
      <c r="R877" s="5"/>
      <c r="AL877" s="3"/>
      <c r="AM877" s="3"/>
    </row>
    <row r="878" spans="12:39" ht="12.75" customHeight="1" x14ac:dyDescent="0.2">
      <c r="L878" s="5"/>
      <c r="M878" s="5"/>
      <c r="O878" s="5"/>
      <c r="P878" s="6"/>
      <c r="Q878" s="6"/>
      <c r="R878" s="5"/>
      <c r="AL878" s="3"/>
      <c r="AM878" s="3"/>
    </row>
    <row r="879" spans="12:39" ht="12.75" customHeight="1" x14ac:dyDescent="0.2">
      <c r="L879" s="5"/>
      <c r="M879" s="5"/>
      <c r="O879" s="5"/>
      <c r="P879" s="6"/>
      <c r="Q879" s="6"/>
      <c r="R879" s="5"/>
      <c r="AL879" s="3"/>
      <c r="AM879" s="3"/>
    </row>
    <row r="880" spans="12:39" ht="12.75" customHeight="1" x14ac:dyDescent="0.2">
      <c r="L880" s="5"/>
      <c r="M880" s="5"/>
      <c r="O880" s="5"/>
      <c r="P880" s="6"/>
      <c r="Q880" s="6"/>
      <c r="R880" s="5"/>
      <c r="AL880" s="3"/>
      <c r="AM880" s="3"/>
    </row>
    <row r="881" spans="12:39" ht="12.75" customHeight="1" x14ac:dyDescent="0.2">
      <c r="L881" s="5"/>
      <c r="M881" s="5"/>
      <c r="O881" s="5"/>
      <c r="P881" s="6"/>
      <c r="Q881" s="6"/>
      <c r="R881" s="5"/>
      <c r="AL881" s="3"/>
      <c r="AM881" s="3"/>
    </row>
    <row r="882" spans="12:39" ht="12.75" customHeight="1" x14ac:dyDescent="0.2">
      <c r="L882" s="5"/>
      <c r="M882" s="5"/>
      <c r="O882" s="5"/>
      <c r="P882" s="6"/>
      <c r="Q882" s="6"/>
      <c r="R882" s="5"/>
      <c r="AL882" s="3"/>
      <c r="AM882" s="3"/>
    </row>
    <row r="883" spans="12:39" ht="12.75" customHeight="1" x14ac:dyDescent="0.2">
      <c r="L883" s="5"/>
      <c r="M883" s="5"/>
      <c r="O883" s="5"/>
      <c r="P883" s="6"/>
      <c r="Q883" s="6"/>
      <c r="R883" s="5"/>
      <c r="AL883" s="3"/>
      <c r="AM883" s="3"/>
    </row>
    <row r="884" spans="12:39" ht="12.75" customHeight="1" x14ac:dyDescent="0.2">
      <c r="L884" s="5"/>
      <c r="M884" s="5"/>
      <c r="O884" s="5"/>
      <c r="P884" s="6"/>
      <c r="Q884" s="6"/>
      <c r="R884" s="5"/>
      <c r="AL884" s="3"/>
      <c r="AM884" s="3"/>
    </row>
    <row r="885" spans="12:39" ht="12.75" customHeight="1" x14ac:dyDescent="0.2">
      <c r="L885" s="5"/>
      <c r="M885" s="5"/>
      <c r="O885" s="5"/>
      <c r="P885" s="6"/>
      <c r="Q885" s="6"/>
      <c r="R885" s="5"/>
      <c r="AL885" s="3"/>
      <c r="AM885" s="3"/>
    </row>
    <row r="886" spans="12:39" ht="12.75" customHeight="1" x14ac:dyDescent="0.2">
      <c r="L886" s="5"/>
      <c r="M886" s="5"/>
      <c r="O886" s="5"/>
      <c r="P886" s="6"/>
      <c r="Q886" s="6"/>
      <c r="R886" s="5"/>
      <c r="AL886" s="3"/>
      <c r="AM886" s="3"/>
    </row>
    <row r="887" spans="12:39" ht="12.75" customHeight="1" x14ac:dyDescent="0.2">
      <c r="L887" s="5"/>
      <c r="M887" s="5"/>
      <c r="O887" s="5"/>
      <c r="P887" s="6"/>
      <c r="Q887" s="6"/>
      <c r="R887" s="5"/>
      <c r="AL887" s="3"/>
      <c r="AM887" s="3"/>
    </row>
    <row r="888" spans="12:39" ht="12.75" customHeight="1" x14ac:dyDescent="0.2">
      <c r="L888" s="5"/>
      <c r="M888" s="5"/>
      <c r="O888" s="5"/>
      <c r="P888" s="6"/>
      <c r="Q888" s="6"/>
      <c r="R888" s="5"/>
      <c r="AL888" s="3"/>
      <c r="AM888" s="3"/>
    </row>
    <row r="889" spans="12:39" ht="12.75" customHeight="1" x14ac:dyDescent="0.2">
      <c r="L889" s="5"/>
      <c r="M889" s="5"/>
      <c r="O889" s="5"/>
      <c r="P889" s="6"/>
      <c r="Q889" s="6"/>
      <c r="R889" s="5"/>
      <c r="AL889" s="3"/>
      <c r="AM889" s="3"/>
    </row>
    <row r="890" spans="12:39" ht="12.75" customHeight="1" x14ac:dyDescent="0.2">
      <c r="L890" s="5"/>
      <c r="M890" s="5"/>
      <c r="O890" s="5"/>
      <c r="P890" s="6"/>
      <c r="Q890" s="6"/>
      <c r="R890" s="5"/>
      <c r="AL890" s="3"/>
      <c r="AM890" s="3"/>
    </row>
    <row r="891" spans="12:39" ht="12.75" customHeight="1" x14ac:dyDescent="0.2">
      <c r="L891" s="5"/>
      <c r="M891" s="5"/>
      <c r="O891" s="5"/>
      <c r="P891" s="6"/>
      <c r="Q891" s="6"/>
      <c r="R891" s="5"/>
      <c r="AL891" s="3"/>
      <c r="AM891" s="3"/>
    </row>
    <row r="892" spans="12:39" ht="12.75" customHeight="1" x14ac:dyDescent="0.2">
      <c r="L892" s="5"/>
      <c r="M892" s="5"/>
      <c r="O892" s="5"/>
      <c r="P892" s="6"/>
      <c r="Q892" s="6"/>
      <c r="R892" s="5"/>
      <c r="AL892" s="3"/>
      <c r="AM892" s="3"/>
    </row>
    <row r="893" spans="12:39" ht="12.75" customHeight="1" x14ac:dyDescent="0.2">
      <c r="L893" s="5"/>
      <c r="M893" s="5"/>
      <c r="O893" s="5"/>
      <c r="P893" s="6"/>
      <c r="Q893" s="6"/>
      <c r="R893" s="5"/>
      <c r="AL893" s="3"/>
      <c r="AM893" s="3"/>
    </row>
    <row r="894" spans="12:39" ht="12.75" customHeight="1" x14ac:dyDescent="0.2">
      <c r="L894" s="5"/>
      <c r="M894" s="5"/>
      <c r="O894" s="5"/>
      <c r="P894" s="6"/>
      <c r="Q894" s="6"/>
      <c r="R894" s="5"/>
      <c r="AL894" s="3"/>
      <c r="AM894" s="3"/>
    </row>
    <row r="895" spans="12:39" ht="12.75" customHeight="1" x14ac:dyDescent="0.2">
      <c r="L895" s="5"/>
      <c r="M895" s="5"/>
      <c r="O895" s="5"/>
      <c r="P895" s="6"/>
      <c r="Q895" s="6"/>
      <c r="R895" s="5"/>
      <c r="AL895" s="3"/>
      <c r="AM895" s="3"/>
    </row>
    <row r="896" spans="12:39" ht="12.75" customHeight="1" x14ac:dyDescent="0.2">
      <c r="L896" s="5"/>
      <c r="M896" s="5"/>
      <c r="O896" s="5"/>
      <c r="P896" s="6"/>
      <c r="Q896" s="6"/>
      <c r="R896" s="5"/>
      <c r="AL896" s="3"/>
      <c r="AM896" s="3"/>
    </row>
    <row r="897" spans="12:39" ht="12.75" customHeight="1" x14ac:dyDescent="0.2">
      <c r="L897" s="5"/>
      <c r="M897" s="5"/>
      <c r="O897" s="5"/>
      <c r="P897" s="6"/>
      <c r="Q897" s="6"/>
      <c r="R897" s="5"/>
      <c r="AL897" s="3"/>
      <c r="AM897" s="3"/>
    </row>
    <row r="898" spans="12:39" ht="12.75" customHeight="1" x14ac:dyDescent="0.2">
      <c r="L898" s="5"/>
      <c r="M898" s="5"/>
      <c r="O898" s="5"/>
      <c r="P898" s="6"/>
      <c r="Q898" s="6"/>
      <c r="R898" s="5"/>
      <c r="AL898" s="3"/>
      <c r="AM898" s="3"/>
    </row>
    <row r="899" spans="12:39" ht="12.75" customHeight="1" x14ac:dyDescent="0.2">
      <c r="L899" s="5"/>
      <c r="M899" s="5"/>
      <c r="O899" s="5"/>
      <c r="P899" s="6"/>
      <c r="Q899" s="6"/>
      <c r="R899" s="5"/>
      <c r="AL899" s="3"/>
      <c r="AM899" s="3"/>
    </row>
    <row r="900" spans="12:39" ht="12.75" customHeight="1" x14ac:dyDescent="0.2">
      <c r="L900" s="5"/>
      <c r="M900" s="5"/>
      <c r="O900" s="5"/>
      <c r="P900" s="6"/>
      <c r="Q900" s="6"/>
      <c r="R900" s="5"/>
      <c r="AL900" s="3"/>
      <c r="AM900" s="3"/>
    </row>
    <row r="901" spans="12:39" ht="12.75" customHeight="1" x14ac:dyDescent="0.2">
      <c r="L901" s="5"/>
      <c r="M901" s="5"/>
      <c r="O901" s="5"/>
      <c r="P901" s="6"/>
      <c r="Q901" s="6"/>
      <c r="R901" s="5"/>
      <c r="AL901" s="3"/>
      <c r="AM901" s="3"/>
    </row>
    <row r="902" spans="12:39" ht="12.75" customHeight="1" x14ac:dyDescent="0.2">
      <c r="L902" s="5"/>
      <c r="M902" s="5"/>
      <c r="O902" s="5"/>
      <c r="P902" s="6"/>
      <c r="Q902" s="6"/>
      <c r="R902" s="5"/>
      <c r="AL902" s="3"/>
      <c r="AM902" s="3"/>
    </row>
    <row r="903" spans="12:39" ht="12.75" customHeight="1" x14ac:dyDescent="0.2">
      <c r="L903" s="5"/>
      <c r="M903" s="5"/>
      <c r="O903" s="5"/>
      <c r="P903" s="6"/>
      <c r="Q903" s="6"/>
      <c r="R903" s="5"/>
      <c r="AL903" s="3"/>
      <c r="AM903" s="3"/>
    </row>
    <row r="904" spans="12:39" ht="12.75" customHeight="1" x14ac:dyDescent="0.2">
      <c r="L904" s="5"/>
      <c r="M904" s="5"/>
      <c r="O904" s="5"/>
      <c r="P904" s="6"/>
      <c r="Q904" s="6"/>
      <c r="R904" s="5"/>
      <c r="AL904" s="3"/>
      <c r="AM904" s="3"/>
    </row>
    <row r="905" spans="12:39" ht="12.75" customHeight="1" x14ac:dyDescent="0.2">
      <c r="L905" s="5"/>
      <c r="M905" s="5"/>
      <c r="O905" s="5"/>
      <c r="P905" s="6"/>
      <c r="Q905" s="6"/>
      <c r="R905" s="5"/>
      <c r="AL905" s="3"/>
      <c r="AM905" s="3"/>
    </row>
    <row r="906" spans="12:39" ht="12.75" customHeight="1" x14ac:dyDescent="0.2">
      <c r="L906" s="5"/>
      <c r="M906" s="5"/>
      <c r="O906" s="5"/>
      <c r="P906" s="6"/>
      <c r="Q906" s="6"/>
      <c r="R906" s="5"/>
      <c r="AL906" s="3"/>
      <c r="AM906" s="3"/>
    </row>
    <row r="907" spans="12:39" ht="12.75" customHeight="1" x14ac:dyDescent="0.2">
      <c r="L907" s="5"/>
      <c r="M907" s="5"/>
      <c r="O907" s="5"/>
      <c r="P907" s="6"/>
      <c r="Q907" s="6"/>
      <c r="R907" s="5"/>
      <c r="AL907" s="3"/>
      <c r="AM907" s="3"/>
    </row>
    <row r="908" spans="12:39" ht="12.75" customHeight="1" x14ac:dyDescent="0.2">
      <c r="L908" s="5"/>
      <c r="M908" s="5"/>
      <c r="O908" s="5"/>
      <c r="P908" s="6"/>
      <c r="Q908" s="6"/>
      <c r="R908" s="5"/>
      <c r="AL908" s="3"/>
      <c r="AM908" s="3"/>
    </row>
    <row r="909" spans="12:39" ht="12.75" customHeight="1" x14ac:dyDescent="0.2">
      <c r="L909" s="5"/>
      <c r="M909" s="5"/>
      <c r="O909" s="5"/>
      <c r="P909" s="6"/>
      <c r="Q909" s="6"/>
      <c r="R909" s="5"/>
      <c r="AL909" s="3"/>
      <c r="AM909" s="3"/>
    </row>
    <row r="910" spans="12:39" ht="12.75" customHeight="1" x14ac:dyDescent="0.2">
      <c r="L910" s="5"/>
      <c r="M910" s="5"/>
      <c r="O910" s="5"/>
      <c r="P910" s="6"/>
      <c r="Q910" s="6"/>
      <c r="R910" s="5"/>
      <c r="AL910" s="3"/>
      <c r="AM910" s="3"/>
    </row>
    <row r="911" spans="12:39" ht="12.75" customHeight="1" x14ac:dyDescent="0.2">
      <c r="L911" s="5"/>
      <c r="M911" s="5"/>
      <c r="O911" s="5"/>
      <c r="P911" s="6"/>
      <c r="Q911" s="6"/>
      <c r="R911" s="5"/>
      <c r="AL911" s="3"/>
      <c r="AM911" s="3"/>
    </row>
    <row r="912" spans="12:39" ht="12.75" customHeight="1" x14ac:dyDescent="0.2">
      <c r="L912" s="5"/>
      <c r="M912" s="5"/>
      <c r="O912" s="5"/>
      <c r="P912" s="6"/>
      <c r="Q912" s="6"/>
      <c r="R912" s="5"/>
      <c r="AL912" s="3"/>
      <c r="AM912" s="3"/>
    </row>
    <row r="913" spans="12:39" ht="12.75" customHeight="1" x14ac:dyDescent="0.2">
      <c r="L913" s="5"/>
      <c r="M913" s="5"/>
      <c r="O913" s="5"/>
      <c r="P913" s="6"/>
      <c r="Q913" s="6"/>
      <c r="R913" s="5"/>
      <c r="AL913" s="3"/>
      <c r="AM913" s="3"/>
    </row>
    <row r="914" spans="12:39" ht="12.75" customHeight="1" x14ac:dyDescent="0.2">
      <c r="L914" s="5"/>
      <c r="M914" s="5"/>
      <c r="O914" s="5"/>
      <c r="P914" s="6"/>
      <c r="Q914" s="6"/>
      <c r="R914" s="5"/>
      <c r="AL914" s="3"/>
      <c r="AM914" s="3"/>
    </row>
    <row r="915" spans="12:39" ht="12.75" customHeight="1" x14ac:dyDescent="0.2">
      <c r="L915" s="5"/>
      <c r="M915" s="5"/>
      <c r="O915" s="5"/>
      <c r="P915" s="6"/>
      <c r="Q915" s="6"/>
      <c r="R915" s="5"/>
      <c r="AL915" s="3"/>
      <c r="AM915" s="3"/>
    </row>
    <row r="916" spans="12:39" ht="12.75" customHeight="1" x14ac:dyDescent="0.2">
      <c r="L916" s="5"/>
      <c r="M916" s="5"/>
      <c r="O916" s="5"/>
      <c r="P916" s="6"/>
      <c r="Q916" s="6"/>
      <c r="R916" s="5"/>
      <c r="AL916" s="3"/>
      <c r="AM916" s="3"/>
    </row>
    <row r="917" spans="12:39" ht="12.75" customHeight="1" x14ac:dyDescent="0.2">
      <c r="L917" s="5"/>
      <c r="M917" s="5"/>
      <c r="O917" s="5"/>
      <c r="P917" s="6"/>
      <c r="Q917" s="6"/>
      <c r="R917" s="5"/>
      <c r="AL917" s="3"/>
      <c r="AM917" s="3"/>
    </row>
    <row r="918" spans="12:39" ht="12.75" customHeight="1" x14ac:dyDescent="0.2">
      <c r="L918" s="5"/>
      <c r="M918" s="5"/>
      <c r="O918" s="5"/>
      <c r="P918" s="6"/>
      <c r="Q918" s="6"/>
      <c r="R918" s="5"/>
      <c r="AL918" s="3"/>
      <c r="AM918" s="3"/>
    </row>
    <row r="919" spans="12:39" ht="12.75" customHeight="1" x14ac:dyDescent="0.2">
      <c r="L919" s="5"/>
      <c r="M919" s="5"/>
      <c r="O919" s="5"/>
      <c r="P919" s="6"/>
      <c r="Q919" s="6"/>
      <c r="R919" s="5"/>
      <c r="AL919" s="3"/>
      <c r="AM919" s="3"/>
    </row>
    <row r="920" spans="12:39" ht="12.75" customHeight="1" x14ac:dyDescent="0.2">
      <c r="L920" s="5"/>
      <c r="M920" s="5"/>
      <c r="O920" s="5"/>
      <c r="P920" s="6"/>
      <c r="Q920" s="6"/>
      <c r="R920" s="5"/>
      <c r="AL920" s="3"/>
      <c r="AM920" s="3"/>
    </row>
    <row r="921" spans="12:39" ht="12.75" customHeight="1" x14ac:dyDescent="0.2">
      <c r="L921" s="5"/>
      <c r="M921" s="5"/>
      <c r="O921" s="5"/>
      <c r="P921" s="6"/>
      <c r="Q921" s="6"/>
      <c r="R921" s="5"/>
      <c r="AL921" s="3"/>
      <c r="AM921" s="3"/>
    </row>
    <row r="922" spans="12:39" ht="12.75" customHeight="1" x14ac:dyDescent="0.2">
      <c r="L922" s="5"/>
      <c r="M922" s="5"/>
      <c r="O922" s="5"/>
      <c r="P922" s="6"/>
      <c r="Q922" s="6"/>
      <c r="R922" s="5"/>
      <c r="AL922" s="3"/>
      <c r="AM922" s="3"/>
    </row>
    <row r="923" spans="12:39" ht="12.75" customHeight="1" x14ac:dyDescent="0.2">
      <c r="L923" s="5"/>
      <c r="M923" s="5"/>
      <c r="O923" s="5"/>
      <c r="P923" s="6"/>
      <c r="Q923" s="6"/>
      <c r="R923" s="5"/>
      <c r="AL923" s="3"/>
      <c r="AM923" s="3"/>
    </row>
    <row r="924" spans="12:39" ht="12.75" customHeight="1" x14ac:dyDescent="0.2">
      <c r="L924" s="5"/>
      <c r="M924" s="5"/>
      <c r="O924" s="5"/>
      <c r="P924" s="6"/>
      <c r="Q924" s="6"/>
      <c r="R924" s="5"/>
      <c r="AL924" s="3"/>
      <c r="AM924" s="3"/>
    </row>
    <row r="925" spans="12:39" ht="12.75" customHeight="1" x14ac:dyDescent="0.2">
      <c r="L925" s="5"/>
      <c r="M925" s="5"/>
      <c r="O925" s="5"/>
      <c r="P925" s="6"/>
      <c r="Q925" s="6"/>
      <c r="R925" s="5"/>
      <c r="AL925" s="3"/>
      <c r="AM925" s="3"/>
    </row>
    <row r="926" spans="12:39" ht="12.75" customHeight="1" x14ac:dyDescent="0.2">
      <c r="L926" s="5"/>
      <c r="M926" s="5"/>
      <c r="O926" s="5"/>
      <c r="P926" s="6"/>
      <c r="Q926" s="6"/>
      <c r="R926" s="5"/>
      <c r="AL926" s="3"/>
      <c r="AM926" s="3"/>
    </row>
    <row r="927" spans="12:39" ht="12.75" customHeight="1" x14ac:dyDescent="0.2">
      <c r="L927" s="5"/>
      <c r="M927" s="5"/>
      <c r="O927" s="5"/>
      <c r="P927" s="6"/>
      <c r="Q927" s="6"/>
      <c r="R927" s="5"/>
      <c r="AL927" s="3"/>
      <c r="AM927" s="3"/>
    </row>
    <row r="928" spans="12:39" ht="12.75" customHeight="1" x14ac:dyDescent="0.2">
      <c r="L928" s="5"/>
      <c r="M928" s="5"/>
      <c r="O928" s="5"/>
      <c r="P928" s="6"/>
      <c r="Q928" s="6"/>
      <c r="R928" s="5"/>
      <c r="AL928" s="3"/>
      <c r="AM928" s="3"/>
    </row>
    <row r="929" spans="12:39" ht="12.75" customHeight="1" x14ac:dyDescent="0.2">
      <c r="L929" s="5"/>
      <c r="M929" s="5"/>
      <c r="O929" s="5"/>
      <c r="P929" s="6"/>
      <c r="Q929" s="6"/>
      <c r="R929" s="5"/>
      <c r="AL929" s="3"/>
      <c r="AM929" s="3"/>
    </row>
    <row r="930" spans="12:39" ht="12.75" customHeight="1" x14ac:dyDescent="0.2">
      <c r="L930" s="5"/>
      <c r="M930" s="5"/>
      <c r="O930" s="5"/>
      <c r="P930" s="6"/>
      <c r="Q930" s="6"/>
      <c r="R930" s="5"/>
      <c r="AL930" s="3"/>
      <c r="AM930" s="3"/>
    </row>
    <row r="931" spans="12:39" ht="12.75" customHeight="1" x14ac:dyDescent="0.2">
      <c r="L931" s="5"/>
      <c r="M931" s="5"/>
      <c r="O931" s="5"/>
      <c r="P931" s="6"/>
      <c r="Q931" s="6"/>
      <c r="R931" s="5"/>
      <c r="AL931" s="3"/>
      <c r="AM931" s="3"/>
    </row>
    <row r="932" spans="12:39" ht="12.75" customHeight="1" x14ac:dyDescent="0.2">
      <c r="L932" s="5"/>
      <c r="M932" s="5"/>
      <c r="O932" s="5"/>
      <c r="P932" s="6"/>
      <c r="Q932" s="6"/>
      <c r="R932" s="5"/>
      <c r="AL932" s="3"/>
      <c r="AM932" s="3"/>
    </row>
    <row r="933" spans="12:39" ht="12.75" customHeight="1" x14ac:dyDescent="0.2">
      <c r="L933" s="5"/>
      <c r="M933" s="5"/>
      <c r="O933" s="5"/>
      <c r="P933" s="6"/>
      <c r="Q933" s="6"/>
      <c r="R933" s="5"/>
      <c r="AL933" s="3"/>
      <c r="AM933" s="3"/>
    </row>
    <row r="934" spans="12:39" ht="12.75" customHeight="1" x14ac:dyDescent="0.2">
      <c r="L934" s="5"/>
      <c r="M934" s="5"/>
      <c r="O934" s="5"/>
      <c r="P934" s="6"/>
      <c r="Q934" s="6"/>
      <c r="R934" s="5"/>
      <c r="AL934" s="3"/>
      <c r="AM934" s="3"/>
    </row>
    <row r="935" spans="12:39" ht="12.75" customHeight="1" x14ac:dyDescent="0.2">
      <c r="L935" s="5"/>
      <c r="M935" s="5"/>
      <c r="O935" s="5"/>
      <c r="P935" s="6"/>
      <c r="Q935" s="6"/>
      <c r="R935" s="5"/>
      <c r="AL935" s="3"/>
      <c r="AM935" s="3"/>
    </row>
    <row r="936" spans="12:39" ht="12.75" customHeight="1" x14ac:dyDescent="0.2">
      <c r="L936" s="5"/>
      <c r="M936" s="5"/>
      <c r="O936" s="5"/>
      <c r="P936" s="6"/>
      <c r="Q936" s="6"/>
      <c r="R936" s="5"/>
      <c r="AL936" s="3"/>
      <c r="AM936" s="3"/>
    </row>
    <row r="937" spans="12:39" ht="12.75" customHeight="1" x14ac:dyDescent="0.2">
      <c r="L937" s="5"/>
      <c r="M937" s="5"/>
      <c r="O937" s="5"/>
      <c r="P937" s="6"/>
      <c r="Q937" s="6"/>
      <c r="R937" s="5"/>
      <c r="AL937" s="3"/>
      <c r="AM937" s="3"/>
    </row>
    <row r="938" spans="12:39" ht="12.75" customHeight="1" x14ac:dyDescent="0.2">
      <c r="L938" s="5"/>
      <c r="M938" s="5"/>
      <c r="O938" s="5"/>
      <c r="P938" s="6"/>
      <c r="Q938" s="6"/>
      <c r="R938" s="5"/>
      <c r="AL938" s="3"/>
      <c r="AM938" s="3"/>
    </row>
    <row r="939" spans="12:39" ht="12.75" customHeight="1" x14ac:dyDescent="0.2">
      <c r="L939" s="5"/>
      <c r="M939" s="5"/>
      <c r="O939" s="5"/>
      <c r="P939" s="6"/>
      <c r="Q939" s="6"/>
      <c r="R939" s="5"/>
      <c r="AL939" s="3"/>
      <c r="AM939" s="3"/>
    </row>
    <row r="940" spans="12:39" ht="12.75" customHeight="1" x14ac:dyDescent="0.2">
      <c r="L940" s="5"/>
      <c r="M940" s="5"/>
      <c r="O940" s="5"/>
      <c r="P940" s="6"/>
      <c r="Q940" s="6"/>
      <c r="R940" s="5"/>
      <c r="AL940" s="3"/>
      <c r="AM940" s="3"/>
    </row>
    <row r="941" spans="12:39" ht="12.75" customHeight="1" x14ac:dyDescent="0.2">
      <c r="L941" s="5"/>
      <c r="M941" s="5"/>
      <c r="O941" s="5"/>
      <c r="P941" s="6"/>
      <c r="Q941" s="6"/>
      <c r="R941" s="5"/>
      <c r="AL941" s="3"/>
      <c r="AM941" s="3"/>
    </row>
    <row r="942" spans="12:39" ht="12.75" customHeight="1" x14ac:dyDescent="0.2">
      <c r="L942" s="5"/>
      <c r="M942" s="5"/>
      <c r="O942" s="5"/>
      <c r="P942" s="6"/>
      <c r="Q942" s="6"/>
      <c r="R942" s="5"/>
      <c r="AL942" s="3"/>
      <c r="AM942" s="3"/>
    </row>
    <row r="943" spans="12:39" ht="12.75" customHeight="1" x14ac:dyDescent="0.2">
      <c r="L943" s="5"/>
      <c r="M943" s="5"/>
      <c r="O943" s="5"/>
      <c r="P943" s="6"/>
      <c r="Q943" s="6"/>
      <c r="R943" s="5"/>
      <c r="AL943" s="3"/>
      <c r="AM943" s="3"/>
    </row>
    <row r="944" spans="12:39" ht="12.75" customHeight="1" x14ac:dyDescent="0.2">
      <c r="L944" s="5"/>
      <c r="M944" s="5"/>
      <c r="O944" s="5"/>
      <c r="P944" s="6"/>
      <c r="Q944" s="6"/>
      <c r="R944" s="5"/>
      <c r="AL944" s="3"/>
      <c r="AM944" s="3"/>
    </row>
    <row r="945" spans="12:39" ht="12.75" customHeight="1" x14ac:dyDescent="0.2">
      <c r="L945" s="5"/>
      <c r="M945" s="5"/>
      <c r="O945" s="5"/>
      <c r="P945" s="6"/>
      <c r="Q945" s="6"/>
      <c r="R945" s="5"/>
      <c r="AL945" s="3"/>
      <c r="AM945" s="3"/>
    </row>
    <row r="946" spans="12:39" ht="12.75" customHeight="1" x14ac:dyDescent="0.2">
      <c r="L946" s="5"/>
      <c r="M946" s="5"/>
      <c r="O946" s="5"/>
      <c r="P946" s="6"/>
      <c r="Q946" s="6"/>
      <c r="R946" s="5"/>
      <c r="AL946" s="3"/>
      <c r="AM946" s="3"/>
    </row>
    <row r="947" spans="12:39" ht="12.75" customHeight="1" x14ac:dyDescent="0.2">
      <c r="L947" s="5"/>
      <c r="M947" s="5"/>
      <c r="O947" s="5"/>
      <c r="P947" s="6"/>
      <c r="Q947" s="6"/>
      <c r="R947" s="5"/>
      <c r="AL947" s="3"/>
      <c r="AM947" s="3"/>
    </row>
    <row r="948" spans="12:39" ht="12.75" customHeight="1" x14ac:dyDescent="0.2">
      <c r="L948" s="5"/>
      <c r="M948" s="5"/>
      <c r="O948" s="5"/>
      <c r="P948" s="6"/>
      <c r="Q948" s="6"/>
      <c r="R948" s="5"/>
      <c r="AL948" s="3"/>
      <c r="AM948" s="3"/>
    </row>
    <row r="949" spans="12:39" ht="12.75" customHeight="1" x14ac:dyDescent="0.2">
      <c r="L949" s="5"/>
      <c r="M949" s="5"/>
      <c r="O949" s="5"/>
      <c r="P949" s="6"/>
      <c r="Q949" s="6"/>
      <c r="R949" s="5"/>
      <c r="AL949" s="3"/>
      <c r="AM949" s="3"/>
    </row>
    <row r="950" spans="12:39" ht="12.75" customHeight="1" x14ac:dyDescent="0.2">
      <c r="L950" s="5"/>
      <c r="M950" s="5"/>
      <c r="O950" s="5"/>
      <c r="P950" s="6"/>
      <c r="Q950" s="6"/>
      <c r="R950" s="5"/>
      <c r="AL950" s="3"/>
      <c r="AM950" s="3"/>
    </row>
    <row r="951" spans="12:39" ht="12.75" customHeight="1" x14ac:dyDescent="0.2">
      <c r="L951" s="5"/>
      <c r="M951" s="5"/>
      <c r="O951" s="5"/>
      <c r="P951" s="6"/>
      <c r="Q951" s="6"/>
      <c r="R951" s="5"/>
      <c r="AL951" s="3"/>
      <c r="AM951" s="3"/>
    </row>
    <row r="952" spans="12:39" ht="12.75" customHeight="1" x14ac:dyDescent="0.2">
      <c r="L952" s="5"/>
      <c r="M952" s="5"/>
      <c r="O952" s="5"/>
      <c r="P952" s="6"/>
      <c r="Q952" s="6"/>
      <c r="R952" s="5"/>
      <c r="AL952" s="3"/>
      <c r="AM952" s="3"/>
    </row>
    <row r="953" spans="12:39" ht="12.75" customHeight="1" x14ac:dyDescent="0.2">
      <c r="L953" s="5"/>
      <c r="M953" s="5"/>
      <c r="O953" s="5"/>
      <c r="P953" s="6"/>
      <c r="Q953" s="6"/>
      <c r="R953" s="5"/>
      <c r="AL953" s="3"/>
      <c r="AM953" s="3"/>
    </row>
    <row r="954" spans="12:39" ht="12.75" customHeight="1" x14ac:dyDescent="0.2">
      <c r="L954" s="5"/>
      <c r="M954" s="5"/>
      <c r="O954" s="5"/>
      <c r="P954" s="6"/>
      <c r="Q954" s="6"/>
      <c r="R954" s="5"/>
      <c r="AL954" s="3"/>
      <c r="AM954" s="3"/>
    </row>
    <row r="955" spans="12:39" ht="12.75" customHeight="1" x14ac:dyDescent="0.2">
      <c r="L955" s="5"/>
      <c r="M955" s="5"/>
      <c r="O955" s="5"/>
      <c r="P955" s="6"/>
      <c r="Q955" s="6"/>
      <c r="R955" s="5"/>
      <c r="AL955" s="3"/>
      <c r="AM955" s="3"/>
    </row>
    <row r="956" spans="12:39" ht="12.75" customHeight="1" x14ac:dyDescent="0.2">
      <c r="L956" s="5"/>
      <c r="M956" s="5"/>
      <c r="O956" s="5"/>
      <c r="P956" s="6"/>
      <c r="Q956" s="6"/>
      <c r="R956" s="5"/>
      <c r="AL956" s="3"/>
      <c r="AM956" s="3"/>
    </row>
    <row r="957" spans="12:39" ht="12.75" customHeight="1" x14ac:dyDescent="0.2">
      <c r="L957" s="5"/>
      <c r="M957" s="5"/>
      <c r="O957" s="5"/>
      <c r="P957" s="6"/>
      <c r="Q957" s="6"/>
      <c r="R957" s="5"/>
      <c r="AL957" s="3"/>
      <c r="AM957" s="3"/>
    </row>
    <row r="958" spans="12:39" ht="12.75" customHeight="1" x14ac:dyDescent="0.2">
      <c r="L958" s="5"/>
      <c r="M958" s="5"/>
      <c r="O958" s="5"/>
      <c r="P958" s="6"/>
      <c r="Q958" s="6"/>
      <c r="R958" s="5"/>
      <c r="AL958" s="3"/>
      <c r="AM958" s="3"/>
    </row>
    <row r="959" spans="12:39" ht="12.75" customHeight="1" x14ac:dyDescent="0.2">
      <c r="L959" s="5"/>
      <c r="M959" s="5"/>
      <c r="O959" s="5"/>
      <c r="P959" s="6"/>
      <c r="Q959" s="6"/>
      <c r="R959" s="5"/>
      <c r="AL959" s="3"/>
      <c r="AM959" s="3"/>
    </row>
    <row r="960" spans="12:39" ht="12.75" customHeight="1" x14ac:dyDescent="0.2">
      <c r="L960" s="5"/>
      <c r="M960" s="5"/>
      <c r="O960" s="5"/>
      <c r="P960" s="6"/>
      <c r="Q960" s="6"/>
      <c r="R960" s="5"/>
      <c r="AL960" s="3"/>
      <c r="AM960" s="3"/>
    </row>
    <row r="961" spans="12:39" ht="12.75" customHeight="1" x14ac:dyDescent="0.2">
      <c r="L961" s="5"/>
      <c r="M961" s="5"/>
      <c r="O961" s="5"/>
      <c r="P961" s="6"/>
      <c r="Q961" s="6"/>
      <c r="R961" s="5"/>
      <c r="AL961" s="3"/>
      <c r="AM961" s="3"/>
    </row>
    <row r="962" spans="12:39" ht="12.75" customHeight="1" x14ac:dyDescent="0.2">
      <c r="L962" s="5"/>
      <c r="M962" s="5"/>
      <c r="O962" s="5"/>
      <c r="P962" s="6"/>
      <c r="Q962" s="6"/>
      <c r="R962" s="5"/>
      <c r="AL962" s="3"/>
      <c r="AM962" s="3"/>
    </row>
    <row r="963" spans="12:39" ht="12.75" customHeight="1" x14ac:dyDescent="0.2">
      <c r="L963" s="5"/>
      <c r="M963" s="5"/>
      <c r="O963" s="5"/>
      <c r="P963" s="6"/>
      <c r="Q963" s="6"/>
      <c r="R963" s="5"/>
      <c r="AL963" s="3"/>
      <c r="AM963" s="3"/>
    </row>
    <row r="964" spans="12:39" ht="12.75" customHeight="1" x14ac:dyDescent="0.2">
      <c r="L964" s="5"/>
      <c r="M964" s="5"/>
      <c r="O964" s="5"/>
      <c r="P964" s="6"/>
      <c r="Q964" s="6"/>
      <c r="R964" s="5"/>
      <c r="AL964" s="3"/>
      <c r="AM964" s="3"/>
    </row>
    <row r="965" spans="12:39" ht="12.75" customHeight="1" x14ac:dyDescent="0.2">
      <c r="L965" s="5"/>
      <c r="M965" s="5"/>
      <c r="O965" s="5"/>
      <c r="P965" s="6"/>
      <c r="Q965" s="6"/>
      <c r="R965" s="5"/>
      <c r="AL965" s="3"/>
      <c r="AM965" s="3"/>
    </row>
    <row r="966" spans="12:39" ht="12.75" customHeight="1" x14ac:dyDescent="0.2">
      <c r="L966" s="5"/>
      <c r="M966" s="5"/>
      <c r="O966" s="5"/>
      <c r="P966" s="6"/>
      <c r="Q966" s="6"/>
      <c r="R966" s="5"/>
      <c r="AL966" s="3"/>
      <c r="AM966" s="3"/>
    </row>
    <row r="967" spans="12:39" ht="12.75" customHeight="1" x14ac:dyDescent="0.2">
      <c r="L967" s="5"/>
      <c r="M967" s="5"/>
      <c r="O967" s="5"/>
      <c r="P967" s="6"/>
      <c r="Q967" s="6"/>
      <c r="R967" s="5"/>
      <c r="AL967" s="3"/>
      <c r="AM967" s="3"/>
    </row>
    <row r="968" spans="12:39" ht="12.75" customHeight="1" x14ac:dyDescent="0.2">
      <c r="L968" s="5"/>
      <c r="M968" s="5"/>
      <c r="O968" s="5"/>
      <c r="P968" s="6"/>
      <c r="Q968" s="6"/>
      <c r="R968" s="5"/>
      <c r="AL968" s="3"/>
      <c r="AM968" s="3"/>
    </row>
    <row r="969" spans="12:39" ht="12.75" customHeight="1" x14ac:dyDescent="0.2">
      <c r="L969" s="5"/>
      <c r="M969" s="5"/>
      <c r="O969" s="5"/>
      <c r="P969" s="6"/>
      <c r="Q969" s="6"/>
      <c r="R969" s="5"/>
      <c r="AL969" s="3"/>
      <c r="AM969" s="3"/>
    </row>
    <row r="970" spans="12:39" ht="12.75" customHeight="1" x14ac:dyDescent="0.2">
      <c r="L970" s="5"/>
      <c r="M970" s="5"/>
      <c r="O970" s="5"/>
      <c r="P970" s="6"/>
      <c r="Q970" s="6"/>
      <c r="R970" s="5"/>
      <c r="AL970" s="3"/>
      <c r="AM970" s="3"/>
    </row>
    <row r="971" spans="12:39" ht="12.75" customHeight="1" x14ac:dyDescent="0.2">
      <c r="L971" s="5"/>
      <c r="M971" s="5"/>
      <c r="O971" s="5"/>
      <c r="P971" s="6"/>
      <c r="Q971" s="6"/>
      <c r="R971" s="5"/>
      <c r="AL971" s="3"/>
      <c r="AM971" s="3"/>
    </row>
    <row r="972" spans="12:39" ht="12.75" customHeight="1" x14ac:dyDescent="0.2">
      <c r="L972" s="5"/>
      <c r="M972" s="5"/>
      <c r="O972" s="5"/>
      <c r="P972" s="6"/>
      <c r="Q972" s="6"/>
      <c r="R972" s="5"/>
      <c r="AL972" s="3"/>
      <c r="AM972" s="3"/>
    </row>
    <row r="973" spans="12:39" ht="12.75" customHeight="1" x14ac:dyDescent="0.2">
      <c r="L973" s="5"/>
      <c r="M973" s="5"/>
      <c r="O973" s="5"/>
      <c r="P973" s="6"/>
      <c r="Q973" s="6"/>
      <c r="R973" s="5"/>
      <c r="AL973" s="3"/>
      <c r="AM973" s="3"/>
    </row>
    <row r="974" spans="12:39" ht="12.75" customHeight="1" x14ac:dyDescent="0.2">
      <c r="L974" s="5"/>
      <c r="M974" s="5"/>
      <c r="O974" s="5"/>
      <c r="P974" s="6"/>
      <c r="Q974" s="6"/>
      <c r="R974" s="5"/>
      <c r="AL974" s="3"/>
      <c r="AM974" s="3"/>
    </row>
    <row r="975" spans="12:39" ht="12.75" customHeight="1" x14ac:dyDescent="0.2">
      <c r="L975" s="5"/>
      <c r="M975" s="5"/>
      <c r="O975" s="5"/>
      <c r="P975" s="6"/>
      <c r="Q975" s="6"/>
      <c r="R975" s="5"/>
      <c r="AL975" s="3"/>
      <c r="AM975" s="3"/>
    </row>
    <row r="976" spans="12:39" ht="12.75" customHeight="1" x14ac:dyDescent="0.2">
      <c r="L976" s="5"/>
      <c r="M976" s="5"/>
      <c r="O976" s="5"/>
      <c r="P976" s="6"/>
      <c r="Q976" s="6"/>
      <c r="R976" s="5"/>
      <c r="AL976" s="3"/>
      <c r="AM976" s="3"/>
    </row>
    <row r="977" spans="12:39" ht="12.75" customHeight="1" x14ac:dyDescent="0.2">
      <c r="L977" s="5"/>
      <c r="M977" s="5"/>
      <c r="O977" s="5"/>
      <c r="P977" s="6"/>
      <c r="Q977" s="6"/>
      <c r="R977" s="5"/>
      <c r="AL977" s="3"/>
      <c r="AM977" s="3"/>
    </row>
    <row r="978" spans="12:39" ht="12.75" customHeight="1" x14ac:dyDescent="0.2">
      <c r="L978" s="5"/>
      <c r="M978" s="5"/>
      <c r="O978" s="5"/>
      <c r="P978" s="6"/>
      <c r="Q978" s="6"/>
      <c r="R978" s="5"/>
      <c r="AL978" s="3"/>
      <c r="AM978" s="3"/>
    </row>
    <row r="979" spans="12:39" ht="12.75" customHeight="1" x14ac:dyDescent="0.2">
      <c r="L979" s="5"/>
      <c r="M979" s="5"/>
      <c r="O979" s="5"/>
      <c r="P979" s="6"/>
      <c r="Q979" s="6"/>
      <c r="R979" s="5"/>
      <c r="AL979" s="3"/>
      <c r="AM979" s="3"/>
    </row>
    <row r="980" spans="12:39" ht="12.75" customHeight="1" x14ac:dyDescent="0.2">
      <c r="L980" s="5"/>
      <c r="M980" s="5"/>
      <c r="O980" s="5"/>
      <c r="P980" s="6"/>
      <c r="Q980" s="6"/>
      <c r="R980" s="5"/>
      <c r="AL980" s="3"/>
      <c r="AM980" s="3"/>
    </row>
    <row r="981" spans="12:39" ht="12.75" customHeight="1" x14ac:dyDescent="0.2">
      <c r="L981" s="5"/>
      <c r="M981" s="5"/>
      <c r="O981" s="5"/>
      <c r="P981" s="6"/>
      <c r="Q981" s="6"/>
      <c r="R981" s="5"/>
      <c r="AL981" s="3"/>
      <c r="AM981" s="3"/>
    </row>
    <row r="982" spans="12:39" ht="12.75" customHeight="1" x14ac:dyDescent="0.2">
      <c r="L982" s="5"/>
      <c r="M982" s="5"/>
      <c r="O982" s="5"/>
      <c r="P982" s="6"/>
      <c r="Q982" s="6"/>
      <c r="R982" s="5"/>
      <c r="AL982" s="3"/>
      <c r="AM982" s="3"/>
    </row>
    <row r="983" spans="12:39" ht="12.75" customHeight="1" x14ac:dyDescent="0.2">
      <c r="L983" s="5"/>
      <c r="M983" s="5"/>
      <c r="O983" s="5"/>
      <c r="P983" s="6"/>
      <c r="Q983" s="6"/>
      <c r="R983" s="5"/>
      <c r="AL983" s="3"/>
      <c r="AM983" s="3"/>
    </row>
    <row r="984" spans="12:39" ht="12.75" customHeight="1" x14ac:dyDescent="0.2">
      <c r="L984" s="5"/>
      <c r="M984" s="5"/>
      <c r="O984" s="5"/>
      <c r="P984" s="6"/>
      <c r="Q984" s="6"/>
      <c r="R984" s="5"/>
      <c r="AL984" s="3"/>
      <c r="AM984" s="3"/>
    </row>
    <row r="985" spans="12:39" ht="12.75" customHeight="1" x14ac:dyDescent="0.2">
      <c r="L985" s="5"/>
      <c r="M985" s="5"/>
      <c r="O985" s="5"/>
      <c r="P985" s="6"/>
      <c r="Q985" s="6"/>
      <c r="R985" s="5"/>
      <c r="AL985" s="3"/>
      <c r="AM985" s="3"/>
    </row>
    <row r="986" spans="12:39" ht="12.75" customHeight="1" x14ac:dyDescent="0.2">
      <c r="L986" s="5"/>
      <c r="M986" s="5"/>
      <c r="O986" s="5"/>
      <c r="P986" s="6"/>
      <c r="Q986" s="6"/>
      <c r="R986" s="5"/>
      <c r="AL986" s="3"/>
      <c r="AM986" s="3"/>
    </row>
    <row r="987" spans="12:39" ht="12.75" customHeight="1" x14ac:dyDescent="0.2">
      <c r="L987" s="5"/>
      <c r="M987" s="5"/>
      <c r="O987" s="5"/>
      <c r="P987" s="6"/>
      <c r="Q987" s="6"/>
      <c r="R987" s="5"/>
      <c r="AL987" s="3"/>
      <c r="AM987" s="3"/>
    </row>
    <row r="988" spans="12:39" ht="12.75" customHeight="1" x14ac:dyDescent="0.2">
      <c r="L988" s="5"/>
      <c r="M988" s="5"/>
      <c r="O988" s="5"/>
      <c r="P988" s="6"/>
      <c r="Q988" s="6"/>
      <c r="R988" s="5"/>
      <c r="AL988" s="3"/>
      <c r="AM988" s="3"/>
    </row>
    <row r="989" spans="12:39" ht="12.75" customHeight="1" x14ac:dyDescent="0.2">
      <c r="L989" s="5"/>
      <c r="M989" s="5"/>
      <c r="O989" s="5"/>
      <c r="P989" s="6"/>
      <c r="Q989" s="6"/>
      <c r="R989" s="5"/>
      <c r="AL989" s="3"/>
      <c r="AM989" s="3"/>
    </row>
    <row r="990" spans="12:39" ht="12.75" customHeight="1" x14ac:dyDescent="0.2">
      <c r="L990" s="5"/>
      <c r="M990" s="5"/>
      <c r="O990" s="5"/>
      <c r="P990" s="6"/>
      <c r="Q990" s="6"/>
      <c r="R990" s="5"/>
      <c r="AL990" s="3"/>
      <c r="AM990" s="3"/>
    </row>
    <row r="991" spans="12:39" ht="12.75" customHeight="1" x14ac:dyDescent="0.2">
      <c r="L991" s="5"/>
      <c r="M991" s="5"/>
      <c r="O991" s="5"/>
      <c r="P991" s="6"/>
      <c r="Q991" s="6"/>
      <c r="R991" s="5"/>
      <c r="AL991" s="3"/>
      <c r="AM991" s="3"/>
    </row>
    <row r="992" spans="12:39" ht="12.75" customHeight="1" x14ac:dyDescent="0.2">
      <c r="L992" s="5"/>
      <c r="M992" s="5"/>
      <c r="O992" s="5"/>
      <c r="P992" s="6"/>
      <c r="Q992" s="6"/>
      <c r="R992" s="5"/>
      <c r="AL992" s="3"/>
      <c r="AM992" s="3"/>
    </row>
    <row r="993" spans="12:39" ht="12.75" customHeight="1" x14ac:dyDescent="0.2">
      <c r="L993" s="5"/>
      <c r="M993" s="5"/>
      <c r="O993" s="5"/>
      <c r="P993" s="6"/>
      <c r="Q993" s="6"/>
      <c r="R993" s="5"/>
      <c r="AL993" s="3"/>
      <c r="AM993" s="3"/>
    </row>
    <row r="994" spans="12:39" ht="12.75" customHeight="1" x14ac:dyDescent="0.2">
      <c r="L994" s="5"/>
      <c r="M994" s="5"/>
      <c r="O994" s="5"/>
      <c r="P994" s="6"/>
      <c r="Q994" s="6"/>
      <c r="R994" s="5"/>
      <c r="AL994" s="3"/>
      <c r="AM994" s="3"/>
    </row>
    <row r="995" spans="12:39" ht="12.75" customHeight="1" x14ac:dyDescent="0.2">
      <c r="L995" s="5"/>
      <c r="M995" s="5"/>
      <c r="O995" s="5"/>
      <c r="P995" s="6"/>
      <c r="Q995" s="6"/>
      <c r="R995" s="5"/>
      <c r="AL995" s="3"/>
      <c r="AM995" s="3"/>
    </row>
    <row r="996" spans="12:39" ht="12.75" customHeight="1" x14ac:dyDescent="0.2">
      <c r="L996" s="5"/>
      <c r="M996" s="5"/>
      <c r="O996" s="5"/>
      <c r="P996" s="6"/>
      <c r="Q996" s="6"/>
      <c r="R996" s="5"/>
      <c r="AL996" s="3"/>
      <c r="AM996" s="3"/>
    </row>
    <row r="997" spans="12:39" ht="12.75" customHeight="1" x14ac:dyDescent="0.2">
      <c r="L997" s="5"/>
      <c r="M997" s="5"/>
      <c r="O997" s="5"/>
      <c r="P997" s="6"/>
      <c r="Q997" s="6"/>
      <c r="R997" s="5"/>
      <c r="AL997" s="3"/>
      <c r="AM997" s="3"/>
    </row>
    <row r="998" spans="12:39" ht="12.75" customHeight="1" x14ac:dyDescent="0.2">
      <c r="L998" s="5"/>
      <c r="M998" s="5"/>
      <c r="O998" s="5"/>
      <c r="P998" s="6"/>
      <c r="Q998" s="6"/>
      <c r="R998" s="5"/>
      <c r="AL998" s="3"/>
      <c r="AM998" s="3"/>
    </row>
    <row r="999" spans="12:39" ht="12.75" customHeight="1" x14ac:dyDescent="0.2">
      <c r="L999" s="5"/>
      <c r="M999" s="5"/>
      <c r="O999" s="5"/>
      <c r="P999" s="6"/>
      <c r="Q999" s="6"/>
      <c r="R999" s="5"/>
      <c r="AL999" s="3"/>
      <c r="AM999" s="3"/>
    </row>
    <row r="1000" spans="12:39" ht="12.75" customHeight="1" x14ac:dyDescent="0.2">
      <c r="L1000" s="5"/>
      <c r="M1000" s="5"/>
      <c r="O1000" s="5"/>
      <c r="P1000" s="6"/>
      <c r="Q1000" s="6"/>
      <c r="R1000" s="5"/>
      <c r="AL1000" s="3"/>
      <c r="AM1000" s="3"/>
    </row>
    <row r="1001" spans="12:39" ht="12.75" customHeight="1" x14ac:dyDescent="0.2">
      <c r="L1001" s="5"/>
      <c r="M1001" s="5"/>
      <c r="O1001" s="5"/>
      <c r="P1001" s="6"/>
      <c r="Q1001" s="6"/>
      <c r="R1001" s="5"/>
      <c r="AL1001" s="3"/>
      <c r="AM1001" s="3"/>
    </row>
    <row r="1002" spans="12:39" ht="12.75" customHeight="1" x14ac:dyDescent="0.2">
      <c r="L1002" s="5"/>
      <c r="M1002" s="5"/>
      <c r="O1002" s="5"/>
      <c r="P1002" s="6"/>
      <c r="Q1002" s="6"/>
      <c r="R1002" s="5"/>
      <c r="AL1002" s="3"/>
      <c r="AM1002" s="3"/>
    </row>
    <row r="1003" spans="12:39" ht="12.75" customHeight="1" x14ac:dyDescent="0.2">
      <c r="L1003" s="5"/>
      <c r="M1003" s="5"/>
      <c r="O1003" s="5"/>
      <c r="P1003" s="6"/>
      <c r="Q1003" s="6"/>
      <c r="R1003" s="5"/>
      <c r="AL1003" s="3"/>
      <c r="AM1003" s="3"/>
    </row>
    <row r="1004" spans="12:39" ht="12.75" customHeight="1" x14ac:dyDescent="0.2">
      <c r="L1004" s="5"/>
      <c r="M1004" s="5"/>
      <c r="O1004" s="5"/>
      <c r="P1004" s="6"/>
      <c r="Q1004" s="6"/>
      <c r="R1004" s="5"/>
      <c r="AL1004" s="3"/>
      <c r="AM1004" s="3"/>
    </row>
    <row r="1005" spans="12:39" ht="12.75" customHeight="1" x14ac:dyDescent="0.2">
      <c r="L1005" s="5"/>
      <c r="M1005" s="5"/>
      <c r="O1005" s="5"/>
      <c r="P1005" s="6"/>
      <c r="Q1005" s="6"/>
      <c r="R1005" s="5"/>
      <c r="AL1005" s="3"/>
      <c r="AM1005" s="3"/>
    </row>
    <row r="1006" spans="12:39" ht="12.75" customHeight="1" x14ac:dyDescent="0.2">
      <c r="L1006" s="5"/>
      <c r="M1006" s="5"/>
      <c r="O1006" s="5"/>
      <c r="P1006" s="6"/>
      <c r="Q1006" s="6"/>
      <c r="R1006" s="5"/>
      <c r="AL1006" s="3"/>
      <c r="AM1006" s="3"/>
    </row>
    <row r="1007" spans="12:39" ht="12.75" customHeight="1" x14ac:dyDescent="0.2">
      <c r="L1007" s="5"/>
      <c r="M1007" s="5"/>
      <c r="O1007" s="5"/>
      <c r="P1007" s="6"/>
      <c r="Q1007" s="6"/>
      <c r="R1007" s="5"/>
      <c r="AL1007" s="3"/>
      <c r="AM1007" s="3"/>
    </row>
    <row r="1008" spans="12:39" ht="12.75" customHeight="1" x14ac:dyDescent="0.2">
      <c r="L1008" s="5"/>
      <c r="M1008" s="5"/>
      <c r="O1008" s="5"/>
      <c r="P1008" s="6"/>
      <c r="Q1008" s="6"/>
      <c r="R1008" s="5"/>
      <c r="AL1008" s="3"/>
      <c r="AM1008" s="3"/>
    </row>
    <row r="1009" spans="12:39" ht="12.75" customHeight="1" x14ac:dyDescent="0.2">
      <c r="L1009" s="5"/>
      <c r="M1009" s="5"/>
      <c r="O1009" s="5"/>
      <c r="P1009" s="6"/>
      <c r="Q1009" s="6"/>
      <c r="R1009" s="5"/>
      <c r="AL1009" s="3"/>
      <c r="AM1009" s="3"/>
    </row>
    <row r="1010" spans="12:39" ht="12.75" customHeight="1" x14ac:dyDescent="0.2">
      <c r="L1010" s="5"/>
      <c r="M1010" s="5"/>
      <c r="O1010" s="5"/>
      <c r="P1010" s="6"/>
      <c r="Q1010" s="6"/>
      <c r="R1010" s="5"/>
      <c r="AL1010" s="3"/>
      <c r="AM1010" s="3"/>
    </row>
    <row r="1011" spans="12:39" ht="12.75" customHeight="1" x14ac:dyDescent="0.2">
      <c r="L1011" s="5"/>
      <c r="M1011" s="5"/>
      <c r="O1011" s="5"/>
      <c r="P1011" s="6"/>
      <c r="Q1011" s="6"/>
      <c r="R1011" s="5"/>
      <c r="AL1011" s="3"/>
      <c r="AM1011" s="3"/>
    </row>
    <row r="1012" spans="12:39" ht="12.75" customHeight="1" x14ac:dyDescent="0.2">
      <c r="L1012" s="5"/>
      <c r="M1012" s="5"/>
      <c r="O1012" s="5"/>
      <c r="P1012" s="6"/>
      <c r="Q1012" s="6"/>
      <c r="R1012" s="5"/>
      <c r="AL1012" s="3"/>
      <c r="AM1012" s="3"/>
    </row>
    <row r="1013" spans="12:39" ht="12.75" customHeight="1" x14ac:dyDescent="0.2">
      <c r="L1013" s="5"/>
      <c r="M1013" s="5"/>
      <c r="O1013" s="5"/>
      <c r="P1013" s="6"/>
      <c r="Q1013" s="6"/>
      <c r="R1013" s="5"/>
      <c r="AL1013" s="3"/>
      <c r="AM1013" s="3"/>
    </row>
  </sheetData>
  <mergeCells count="20">
    <mergeCell ref="S90:T90"/>
    <mergeCell ref="A104:D104"/>
    <mergeCell ref="A106:G106"/>
    <mergeCell ref="A124:D124"/>
    <mergeCell ref="A126:G126"/>
    <mergeCell ref="A141:D141"/>
    <mergeCell ref="A143:G143"/>
    <mergeCell ref="B219:J219"/>
    <mergeCell ref="B226:J226"/>
    <mergeCell ref="A83:D83"/>
    <mergeCell ref="A85:G85"/>
    <mergeCell ref="AA43:AJ43"/>
    <mergeCell ref="AA68:AJ68"/>
    <mergeCell ref="A14:O14"/>
    <mergeCell ref="B16:J16"/>
    <mergeCell ref="AA17:AJ17"/>
    <mergeCell ref="A33:D33"/>
    <mergeCell ref="A35:G35"/>
    <mergeCell ref="A58:D58"/>
    <mergeCell ref="A60:G60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1012"/>
  <sheetViews>
    <sheetView workbookViewId="0">
      <selection activeCell="AA32" sqref="AA32"/>
    </sheetView>
  </sheetViews>
  <sheetFormatPr baseColWidth="10" defaultColWidth="12.5703125" defaultRowHeight="15" customHeight="1" x14ac:dyDescent="0.2"/>
  <cols>
    <col min="1" max="26" width="10" customWidth="1"/>
  </cols>
  <sheetData>
    <row r="1" spans="1:12" s="297" customFormat="1" ht="15" customHeight="1" x14ac:dyDescent="0.2">
      <c r="K1" s="213"/>
      <c r="L1" s="260"/>
    </row>
    <row r="2" spans="1:12" s="297" customFormat="1" ht="15" customHeight="1" x14ac:dyDescent="0.2">
      <c r="K2" s="213"/>
      <c r="L2" s="260"/>
    </row>
    <row r="3" spans="1:12" s="297" customFormat="1" ht="15" customHeight="1" x14ac:dyDescent="0.2">
      <c r="K3" s="213"/>
      <c r="L3" s="260"/>
    </row>
    <row r="4" spans="1:12" s="297" customFormat="1" ht="15" customHeight="1" x14ac:dyDescent="0.2">
      <c r="K4" s="213"/>
      <c r="L4" s="260"/>
    </row>
    <row r="5" spans="1:12" s="297" customFormat="1" ht="15" customHeight="1" x14ac:dyDescent="0.2">
      <c r="K5" s="213"/>
      <c r="L5" s="260"/>
    </row>
    <row r="6" spans="1:12" s="297" customFormat="1" ht="15" customHeight="1" x14ac:dyDescent="0.2">
      <c r="K6" s="213"/>
      <c r="L6" s="260"/>
    </row>
    <row r="7" spans="1:12" s="297" customFormat="1" ht="15" customHeight="1" x14ac:dyDescent="0.2">
      <c r="K7" s="213"/>
      <c r="L7" s="260"/>
    </row>
    <row r="8" spans="1:12" s="297" customFormat="1" ht="15" customHeight="1" x14ac:dyDescent="0.2">
      <c r="K8" s="213"/>
      <c r="L8" s="260"/>
    </row>
    <row r="9" spans="1:12" s="297" customFormat="1" ht="15" customHeight="1" x14ac:dyDescent="0.2">
      <c r="K9" s="213"/>
      <c r="L9" s="260"/>
    </row>
    <row r="10" spans="1:12" s="297" customFormat="1" ht="15" customHeight="1" x14ac:dyDescent="0.2">
      <c r="K10" s="213"/>
      <c r="L10" s="260"/>
    </row>
    <row r="11" spans="1:12" s="297" customFormat="1" ht="15" customHeight="1" x14ac:dyDescent="0.2">
      <c r="K11" s="213"/>
      <c r="L11" s="260"/>
    </row>
    <row r="12" spans="1:12" s="297" customFormat="1" ht="15" customHeight="1" x14ac:dyDescent="0.2">
      <c r="K12" s="213"/>
      <c r="L12" s="260"/>
    </row>
    <row r="13" spans="1:12" s="297" customFormat="1" ht="15" customHeight="1" x14ac:dyDescent="0.2">
      <c r="K13" s="213"/>
      <c r="L13" s="260"/>
    </row>
    <row r="14" spans="1:12" ht="12.75" customHeight="1" x14ac:dyDescent="0.2"/>
    <row r="15" spans="1:12" ht="12.75" customHeight="1" x14ac:dyDescent="0.3">
      <c r="A15" s="51" t="s">
        <v>85</v>
      </c>
    </row>
    <row r="16" spans="1:12" ht="12.75" customHeight="1" x14ac:dyDescent="0.2">
      <c r="B16" s="324" t="s">
        <v>1</v>
      </c>
      <c r="C16" s="325"/>
      <c r="D16" s="171" t="s">
        <v>10</v>
      </c>
      <c r="F16" s="25" t="s">
        <v>80</v>
      </c>
    </row>
    <row r="17" spans="1:6" ht="25.5" customHeight="1" x14ac:dyDescent="0.2">
      <c r="A17" s="172" t="s">
        <v>9</v>
      </c>
      <c r="B17" s="74">
        <v>1</v>
      </c>
      <c r="C17" s="74">
        <v>2</v>
      </c>
      <c r="D17" s="19"/>
      <c r="E17" s="7" t="s">
        <v>2</v>
      </c>
    </row>
    <row r="18" spans="1:6" ht="12.75" customHeight="1" x14ac:dyDescent="0.2">
      <c r="A18" s="33" t="s">
        <v>48</v>
      </c>
      <c r="B18" s="25">
        <v>14</v>
      </c>
      <c r="C18" s="13"/>
      <c r="D18" s="19"/>
    </row>
    <row r="19" spans="1:6" ht="12.75" customHeight="1" x14ac:dyDescent="0.2">
      <c r="A19" s="33" t="s">
        <v>49</v>
      </c>
      <c r="C19" s="25">
        <v>11</v>
      </c>
      <c r="D19" s="19">
        <v>11</v>
      </c>
    </row>
    <row r="20" spans="1:6" ht="12.75" customHeight="1" x14ac:dyDescent="0.2">
      <c r="A20" s="33" t="s">
        <v>50</v>
      </c>
      <c r="C20" s="25">
        <v>1</v>
      </c>
      <c r="D20" s="37">
        <v>1</v>
      </c>
    </row>
    <row r="21" spans="1:6" ht="12.75" customHeight="1" x14ac:dyDescent="0.2">
      <c r="A21" s="33"/>
      <c r="D21" s="25">
        <f>SUM(D19:D20)</f>
        <v>12</v>
      </c>
      <c r="E21" s="3">
        <f>D19/B18</f>
        <v>0.7857142857142857</v>
      </c>
    </row>
    <row r="22" spans="1:6" ht="12.75" customHeight="1" x14ac:dyDescent="0.2"/>
    <row r="23" spans="1:6" ht="12.75" customHeight="1" x14ac:dyDescent="0.2"/>
    <row r="24" spans="1:6" ht="12.75" customHeight="1" x14ac:dyDescent="0.2"/>
    <row r="25" spans="1:6" ht="12.75" customHeight="1" x14ac:dyDescent="0.3">
      <c r="A25" s="51" t="s">
        <v>86</v>
      </c>
    </row>
    <row r="26" spans="1:6" ht="12.75" customHeight="1" x14ac:dyDescent="0.2">
      <c r="B26" s="324" t="s">
        <v>1</v>
      </c>
      <c r="C26" s="325"/>
      <c r="D26" s="171" t="s">
        <v>10</v>
      </c>
      <c r="F26" s="25" t="s">
        <v>80</v>
      </c>
    </row>
    <row r="27" spans="1:6" ht="25.5" customHeight="1" x14ac:dyDescent="0.2">
      <c r="A27" s="172" t="s">
        <v>9</v>
      </c>
      <c r="B27" s="74">
        <v>1</v>
      </c>
      <c r="C27" s="74">
        <v>2</v>
      </c>
      <c r="D27" s="19"/>
      <c r="E27" s="7" t="s">
        <v>2</v>
      </c>
    </row>
    <row r="28" spans="1:6" ht="12.75" customHeight="1" x14ac:dyDescent="0.2">
      <c r="A28" s="33" t="s">
        <v>49</v>
      </c>
      <c r="B28" s="25">
        <v>9</v>
      </c>
      <c r="C28" s="13"/>
      <c r="D28" s="19"/>
    </row>
    <row r="29" spans="1:6" ht="12.75" customHeight="1" x14ac:dyDescent="0.2">
      <c r="A29" s="33" t="s">
        <v>50</v>
      </c>
      <c r="C29" s="25">
        <v>9</v>
      </c>
      <c r="D29" s="19">
        <v>9</v>
      </c>
    </row>
    <row r="30" spans="1:6" ht="12.75" customHeight="1" x14ac:dyDescent="0.2">
      <c r="A30" s="33" t="s">
        <v>51</v>
      </c>
      <c r="D30" s="37"/>
    </row>
    <row r="31" spans="1:6" ht="12.75" customHeight="1" x14ac:dyDescent="0.2">
      <c r="A31" s="33"/>
      <c r="D31" s="37"/>
    </row>
    <row r="32" spans="1:6" ht="12.75" customHeight="1" x14ac:dyDescent="0.2">
      <c r="A32" s="33"/>
      <c r="D32" s="25">
        <f>SUM(D29)</f>
        <v>9</v>
      </c>
      <c r="E32" s="3">
        <f>D29/B28</f>
        <v>1</v>
      </c>
    </row>
    <row r="33" spans="1:6" ht="12.75" customHeight="1" x14ac:dyDescent="0.2"/>
    <row r="34" spans="1:6" ht="12.75" customHeight="1" x14ac:dyDescent="0.2"/>
    <row r="35" spans="1:6" ht="12.75" customHeight="1" x14ac:dyDescent="0.2"/>
    <row r="36" spans="1:6" ht="12.75" customHeight="1" x14ac:dyDescent="0.2"/>
    <row r="37" spans="1:6" ht="12.75" customHeight="1" x14ac:dyDescent="0.3">
      <c r="A37" s="51" t="s">
        <v>93</v>
      </c>
    </row>
    <row r="38" spans="1:6" ht="12.75" customHeight="1" x14ac:dyDescent="0.2">
      <c r="B38" s="324" t="s">
        <v>1</v>
      </c>
      <c r="C38" s="325"/>
      <c r="D38" s="171" t="s">
        <v>10</v>
      </c>
      <c r="F38" s="25" t="s">
        <v>80</v>
      </c>
    </row>
    <row r="39" spans="1:6" ht="25.5" customHeight="1" x14ac:dyDescent="0.2">
      <c r="A39" s="172" t="s">
        <v>9</v>
      </c>
      <c r="B39" s="74">
        <v>1</v>
      </c>
      <c r="C39" s="74">
        <v>2</v>
      </c>
      <c r="D39" s="19"/>
      <c r="E39" s="7" t="s">
        <v>2</v>
      </c>
    </row>
    <row r="40" spans="1:6" ht="12.75" customHeight="1" x14ac:dyDescent="0.2">
      <c r="A40" s="33" t="s">
        <v>51</v>
      </c>
      <c r="B40" s="25">
        <v>6</v>
      </c>
      <c r="C40" s="13"/>
      <c r="D40" s="19"/>
    </row>
    <row r="41" spans="1:6" ht="12.75" customHeight="1" x14ac:dyDescent="0.2">
      <c r="A41" s="33" t="s">
        <v>52</v>
      </c>
      <c r="C41" s="25">
        <v>3</v>
      </c>
      <c r="D41" s="19">
        <v>3</v>
      </c>
    </row>
    <row r="42" spans="1:6" ht="12.75" customHeight="1" x14ac:dyDescent="0.2">
      <c r="A42" s="33" t="s">
        <v>53</v>
      </c>
      <c r="C42" s="25">
        <v>3</v>
      </c>
      <c r="D42" s="37"/>
    </row>
    <row r="43" spans="1:6" ht="12.75" customHeight="1" x14ac:dyDescent="0.2">
      <c r="D43" s="37"/>
    </row>
    <row r="44" spans="1:6" ht="12.75" customHeight="1" x14ac:dyDescent="0.2">
      <c r="D44" s="25">
        <f>SUM(D41)</f>
        <v>3</v>
      </c>
      <c r="E44" s="3">
        <f>D41/B40</f>
        <v>0.5</v>
      </c>
    </row>
    <row r="45" spans="1:6" ht="12.75" customHeight="1" x14ac:dyDescent="0.2"/>
    <row r="46" spans="1:6" ht="12.75" customHeight="1" x14ac:dyDescent="0.2"/>
    <row r="47" spans="1:6" ht="12.75" customHeight="1" x14ac:dyDescent="0.2"/>
    <row r="48" spans="1:6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</sheetData>
  <mergeCells count="3">
    <mergeCell ref="B16:C16"/>
    <mergeCell ref="B26:C26"/>
    <mergeCell ref="B38:C38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1011"/>
  <sheetViews>
    <sheetView workbookViewId="0">
      <selection activeCell="X33" sqref="X33"/>
    </sheetView>
  </sheetViews>
  <sheetFormatPr baseColWidth="10" defaultColWidth="12.5703125" defaultRowHeight="15" customHeight="1" x14ac:dyDescent="0.2"/>
  <cols>
    <col min="1" max="26" width="10" customWidth="1"/>
  </cols>
  <sheetData>
    <row r="1" spans="1:12" s="297" customFormat="1" ht="15" customHeight="1" x14ac:dyDescent="0.2">
      <c r="K1" s="213"/>
      <c r="L1" s="260"/>
    </row>
    <row r="2" spans="1:12" s="297" customFormat="1" ht="15" customHeight="1" x14ac:dyDescent="0.2">
      <c r="K2" s="213"/>
      <c r="L2" s="260"/>
    </row>
    <row r="3" spans="1:12" s="297" customFormat="1" ht="15" customHeight="1" x14ac:dyDescent="0.2">
      <c r="K3" s="213"/>
      <c r="L3" s="260"/>
    </row>
    <row r="4" spans="1:12" s="297" customFormat="1" ht="15" customHeight="1" x14ac:dyDescent="0.2">
      <c r="K4" s="213"/>
      <c r="L4" s="260"/>
    </row>
    <row r="5" spans="1:12" s="297" customFormat="1" ht="15" customHeight="1" x14ac:dyDescent="0.2">
      <c r="K5" s="213"/>
      <c r="L5" s="260"/>
    </row>
    <row r="6" spans="1:12" s="297" customFormat="1" ht="15" customHeight="1" x14ac:dyDescent="0.2">
      <c r="K6" s="213"/>
      <c r="L6" s="260"/>
    </row>
    <row r="7" spans="1:12" s="297" customFormat="1" ht="15" customHeight="1" x14ac:dyDescent="0.2">
      <c r="K7" s="213"/>
      <c r="L7" s="260"/>
    </row>
    <row r="8" spans="1:12" s="297" customFormat="1" ht="15" customHeight="1" x14ac:dyDescent="0.2">
      <c r="K8" s="213"/>
      <c r="L8" s="260"/>
    </row>
    <row r="9" spans="1:12" s="297" customFormat="1" ht="15" customHeight="1" x14ac:dyDescent="0.2">
      <c r="K9" s="213"/>
      <c r="L9" s="260"/>
    </row>
    <row r="10" spans="1:12" s="297" customFormat="1" ht="15" customHeight="1" x14ac:dyDescent="0.2">
      <c r="K10" s="213"/>
      <c r="L10" s="260"/>
    </row>
    <row r="11" spans="1:12" s="297" customFormat="1" ht="15" customHeight="1" x14ac:dyDescent="0.2">
      <c r="K11" s="213"/>
      <c r="L11" s="260"/>
    </row>
    <row r="12" spans="1:12" s="297" customFormat="1" ht="15" customHeight="1" x14ac:dyDescent="0.2">
      <c r="K12" s="213"/>
      <c r="L12" s="260"/>
    </row>
    <row r="13" spans="1:12" s="297" customFormat="1" ht="15" customHeight="1" x14ac:dyDescent="0.2">
      <c r="K13" s="213"/>
      <c r="L13" s="260"/>
    </row>
    <row r="14" spans="1:12" ht="12.75" customHeight="1" x14ac:dyDescent="0.2"/>
    <row r="15" spans="1:12" ht="12.75" customHeight="1" x14ac:dyDescent="0.3">
      <c r="A15" s="51" t="s">
        <v>85</v>
      </c>
    </row>
    <row r="16" spans="1:12" ht="12.75" customHeight="1" x14ac:dyDescent="0.2">
      <c r="B16" s="324" t="s">
        <v>1</v>
      </c>
      <c r="C16" s="325"/>
      <c r="D16" s="171" t="s">
        <v>10</v>
      </c>
      <c r="F16" s="25" t="s">
        <v>80</v>
      </c>
    </row>
    <row r="17" spans="1:6" ht="25.5" customHeight="1" x14ac:dyDescent="0.2">
      <c r="A17" s="172" t="s">
        <v>9</v>
      </c>
      <c r="B17" s="74" t="s">
        <v>137</v>
      </c>
      <c r="C17" s="74">
        <v>1</v>
      </c>
      <c r="D17" s="19"/>
      <c r="E17" s="7" t="s">
        <v>2</v>
      </c>
    </row>
    <row r="18" spans="1:6" ht="12.75" customHeight="1" x14ac:dyDescent="0.2">
      <c r="A18" s="33" t="s">
        <v>48</v>
      </c>
      <c r="B18" s="25">
        <v>7</v>
      </c>
      <c r="C18" s="13"/>
      <c r="D18" s="19"/>
    </row>
    <row r="19" spans="1:6" ht="12.75" customHeight="1" x14ac:dyDescent="0.2">
      <c r="A19" s="33" t="s">
        <v>49</v>
      </c>
      <c r="C19" s="25">
        <v>7</v>
      </c>
      <c r="D19" s="19"/>
    </row>
    <row r="20" spans="1:6" ht="12.75" customHeight="1" x14ac:dyDescent="0.2">
      <c r="A20" s="33" t="s">
        <v>50</v>
      </c>
      <c r="D20" s="37">
        <v>7</v>
      </c>
    </row>
    <row r="21" spans="1:6" ht="12.75" customHeight="1" x14ac:dyDescent="0.2">
      <c r="A21" s="33"/>
      <c r="D21" s="37"/>
    </row>
    <row r="22" spans="1:6" ht="12.75" customHeight="1" x14ac:dyDescent="0.2">
      <c r="A22" s="33"/>
      <c r="D22" s="25">
        <f>SUM(D19:D20)</f>
        <v>7</v>
      </c>
      <c r="E22" s="3">
        <f>D20/B18</f>
        <v>1</v>
      </c>
    </row>
    <row r="23" spans="1:6" ht="12.75" customHeight="1" x14ac:dyDescent="0.2"/>
    <row r="24" spans="1:6" ht="12.75" customHeight="1" x14ac:dyDescent="0.2"/>
    <row r="25" spans="1:6" ht="12.75" customHeight="1" x14ac:dyDescent="0.2"/>
    <row r="26" spans="1:6" ht="12.75" customHeight="1" x14ac:dyDescent="0.3">
      <c r="A26" s="51" t="s">
        <v>88</v>
      </c>
    </row>
    <row r="27" spans="1:6" ht="12.75" customHeight="1" x14ac:dyDescent="0.2">
      <c r="B27" s="324" t="s">
        <v>1</v>
      </c>
      <c r="C27" s="325"/>
      <c r="D27" s="171" t="s">
        <v>10</v>
      </c>
      <c r="F27" s="25" t="s">
        <v>80</v>
      </c>
    </row>
    <row r="28" spans="1:6" ht="25.5" customHeight="1" x14ac:dyDescent="0.2">
      <c r="A28" s="172" t="s">
        <v>9</v>
      </c>
      <c r="B28" s="74" t="s">
        <v>137</v>
      </c>
      <c r="C28" s="74">
        <v>1</v>
      </c>
      <c r="D28" s="19"/>
      <c r="E28" s="7" t="s">
        <v>2</v>
      </c>
    </row>
    <row r="29" spans="1:6" ht="12.75" customHeight="1" x14ac:dyDescent="0.2">
      <c r="A29" s="33" t="s">
        <v>50</v>
      </c>
      <c r="B29" s="25">
        <v>25</v>
      </c>
      <c r="C29" s="13"/>
      <c r="D29" s="19"/>
    </row>
    <row r="30" spans="1:6" ht="12.75" customHeight="1" x14ac:dyDescent="0.2">
      <c r="A30" s="33" t="s">
        <v>51</v>
      </c>
      <c r="C30" s="25">
        <v>25</v>
      </c>
      <c r="D30" s="19">
        <v>24</v>
      </c>
    </row>
    <row r="31" spans="1:6" ht="12.75" customHeight="1" x14ac:dyDescent="0.2">
      <c r="A31" s="33" t="s">
        <v>52</v>
      </c>
      <c r="D31" s="37">
        <v>1</v>
      </c>
    </row>
    <row r="32" spans="1:6" ht="12.75" customHeight="1" x14ac:dyDescent="0.2">
      <c r="A32" s="33"/>
      <c r="D32" s="37"/>
    </row>
    <row r="33" spans="1:6" ht="12.75" customHeight="1" x14ac:dyDescent="0.2">
      <c r="A33" s="33"/>
      <c r="D33" s="25">
        <f>SUM(D30)</f>
        <v>24</v>
      </c>
      <c r="E33" s="3">
        <f>D30/B29</f>
        <v>0.96</v>
      </c>
    </row>
    <row r="34" spans="1:6" ht="12.75" customHeight="1" x14ac:dyDescent="0.2"/>
    <row r="35" spans="1:6" ht="12.75" customHeight="1" x14ac:dyDescent="0.2"/>
    <row r="36" spans="1:6" ht="12.75" customHeight="1" x14ac:dyDescent="0.2"/>
    <row r="37" spans="1:6" ht="12.75" customHeight="1" x14ac:dyDescent="0.2"/>
    <row r="38" spans="1:6" ht="12.75" customHeight="1" x14ac:dyDescent="0.3">
      <c r="A38" s="51" t="s">
        <v>94</v>
      </c>
    </row>
    <row r="39" spans="1:6" ht="12.75" customHeight="1" x14ac:dyDescent="0.2">
      <c r="B39" s="324" t="s">
        <v>1</v>
      </c>
      <c r="C39" s="325"/>
      <c r="D39" s="171" t="s">
        <v>10</v>
      </c>
      <c r="F39" s="25" t="s">
        <v>80</v>
      </c>
    </row>
    <row r="40" spans="1:6" ht="25.5" customHeight="1" x14ac:dyDescent="0.2">
      <c r="A40" s="172" t="s">
        <v>9</v>
      </c>
      <c r="B40" s="74" t="s">
        <v>137</v>
      </c>
      <c r="C40" s="74">
        <v>1</v>
      </c>
      <c r="D40" s="19"/>
      <c r="E40" s="7" t="s">
        <v>2</v>
      </c>
    </row>
    <row r="41" spans="1:6" ht="12.75" customHeight="1" x14ac:dyDescent="0.2">
      <c r="A41" s="33" t="s">
        <v>52</v>
      </c>
      <c r="B41" s="25">
        <v>30</v>
      </c>
      <c r="C41" s="13"/>
      <c r="D41" s="19"/>
    </row>
    <row r="42" spans="1:6" ht="12.75" customHeight="1" x14ac:dyDescent="0.2">
      <c r="A42" s="33"/>
      <c r="D42" s="19"/>
    </row>
    <row r="43" spans="1:6" ht="12.75" customHeight="1" x14ac:dyDescent="0.2">
      <c r="A43" s="33"/>
      <c r="D43" s="37"/>
    </row>
    <row r="44" spans="1:6" ht="12.75" customHeight="1" x14ac:dyDescent="0.2">
      <c r="D44" s="37"/>
    </row>
    <row r="45" spans="1:6" ht="12.75" customHeight="1" x14ac:dyDescent="0.2">
      <c r="D45" s="25">
        <f>SUM(D42)</f>
        <v>0</v>
      </c>
      <c r="E45" s="3">
        <f>D42/B41</f>
        <v>0</v>
      </c>
    </row>
    <row r="46" spans="1:6" ht="12.75" customHeight="1" x14ac:dyDescent="0.2"/>
    <row r="47" spans="1:6" ht="12.75" customHeight="1" x14ac:dyDescent="0.2"/>
    <row r="48" spans="1:6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</sheetData>
  <mergeCells count="3">
    <mergeCell ref="B16:C16"/>
    <mergeCell ref="B27:C27"/>
    <mergeCell ref="B39:C39"/>
  </mergeCells>
  <pageMargins left="0.7" right="0.7" top="0.75" bottom="0.75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1012"/>
  <sheetViews>
    <sheetView workbookViewId="0">
      <selection activeCell="W34" sqref="W34"/>
    </sheetView>
  </sheetViews>
  <sheetFormatPr baseColWidth="10" defaultColWidth="12.5703125" defaultRowHeight="15" customHeight="1" x14ac:dyDescent="0.2"/>
  <cols>
    <col min="1" max="26" width="10" customWidth="1"/>
  </cols>
  <sheetData>
    <row r="1" spans="1:12" s="297" customFormat="1" ht="15" customHeight="1" x14ac:dyDescent="0.2">
      <c r="K1" s="213"/>
      <c r="L1" s="260"/>
    </row>
    <row r="2" spans="1:12" s="297" customFormat="1" ht="15" customHeight="1" x14ac:dyDescent="0.2">
      <c r="K2" s="213"/>
      <c r="L2" s="260"/>
    </row>
    <row r="3" spans="1:12" s="297" customFormat="1" ht="15" customHeight="1" x14ac:dyDescent="0.2">
      <c r="K3" s="213"/>
      <c r="L3" s="260"/>
    </row>
    <row r="4" spans="1:12" s="297" customFormat="1" ht="15" customHeight="1" x14ac:dyDescent="0.2">
      <c r="K4" s="213"/>
      <c r="L4" s="260"/>
    </row>
    <row r="5" spans="1:12" s="297" customFormat="1" ht="15" customHeight="1" x14ac:dyDescent="0.2">
      <c r="K5" s="213"/>
      <c r="L5" s="260"/>
    </row>
    <row r="6" spans="1:12" s="297" customFormat="1" ht="15" customHeight="1" x14ac:dyDescent="0.2">
      <c r="K6" s="213"/>
      <c r="L6" s="260"/>
    </row>
    <row r="7" spans="1:12" s="297" customFormat="1" ht="15" customHeight="1" x14ac:dyDescent="0.2">
      <c r="K7" s="213"/>
      <c r="L7" s="260"/>
    </row>
    <row r="8" spans="1:12" s="297" customFormat="1" ht="15" customHeight="1" x14ac:dyDescent="0.2">
      <c r="K8" s="213"/>
      <c r="L8" s="260"/>
    </row>
    <row r="9" spans="1:12" s="297" customFormat="1" ht="15" customHeight="1" x14ac:dyDescent="0.2">
      <c r="K9" s="213"/>
      <c r="L9" s="260"/>
    </row>
    <row r="10" spans="1:12" s="297" customFormat="1" ht="15" customHeight="1" x14ac:dyDescent="0.2">
      <c r="K10" s="213"/>
      <c r="L10" s="260"/>
    </row>
    <row r="11" spans="1:12" s="297" customFormat="1" ht="15" customHeight="1" x14ac:dyDescent="0.2">
      <c r="K11" s="213"/>
      <c r="L11" s="260"/>
    </row>
    <row r="12" spans="1:12" s="297" customFormat="1" ht="15" customHeight="1" x14ac:dyDescent="0.2">
      <c r="K12" s="213"/>
      <c r="L12" s="260"/>
    </row>
    <row r="13" spans="1:12" s="297" customFormat="1" ht="15" customHeight="1" x14ac:dyDescent="0.2">
      <c r="K13" s="213"/>
      <c r="L13" s="260"/>
    </row>
    <row r="14" spans="1:12" ht="12.75" customHeight="1" x14ac:dyDescent="0.2"/>
    <row r="15" spans="1:12" ht="12.75" customHeight="1" x14ac:dyDescent="0.3">
      <c r="A15" s="51" t="s">
        <v>76</v>
      </c>
    </row>
    <row r="16" spans="1:12" ht="12.75" customHeight="1" x14ac:dyDescent="0.2">
      <c r="B16" s="324" t="s">
        <v>1</v>
      </c>
      <c r="C16" s="325"/>
      <c r="D16" s="1"/>
      <c r="E16" s="1"/>
      <c r="F16" s="171" t="s">
        <v>10</v>
      </c>
      <c r="H16" s="25" t="s">
        <v>80</v>
      </c>
    </row>
    <row r="17" spans="1:8" ht="25.5" customHeight="1" x14ac:dyDescent="0.2">
      <c r="A17" s="172" t="s">
        <v>9</v>
      </c>
      <c r="B17" s="74">
        <v>1</v>
      </c>
      <c r="C17" s="74">
        <v>2</v>
      </c>
      <c r="D17" s="25">
        <v>3</v>
      </c>
      <c r="E17" s="25">
        <v>4</v>
      </c>
      <c r="F17" s="19"/>
      <c r="G17" s="7" t="s">
        <v>2</v>
      </c>
    </row>
    <row r="18" spans="1:8" ht="12.75" customHeight="1" x14ac:dyDescent="0.2">
      <c r="A18" s="33" t="s">
        <v>41</v>
      </c>
      <c r="B18" s="25">
        <v>26</v>
      </c>
      <c r="C18" s="13"/>
      <c r="D18" s="13"/>
      <c r="E18" s="13"/>
      <c r="F18" s="19"/>
    </row>
    <row r="19" spans="1:8" ht="12.75" customHeight="1" x14ac:dyDescent="0.2">
      <c r="A19" s="33" t="s">
        <v>42</v>
      </c>
      <c r="C19" s="25">
        <v>26</v>
      </c>
      <c r="F19" s="19"/>
    </row>
    <row r="20" spans="1:8" ht="12.75" customHeight="1" x14ac:dyDescent="0.2">
      <c r="A20" s="33" t="s">
        <v>43</v>
      </c>
      <c r="D20" s="25">
        <v>26</v>
      </c>
      <c r="F20" s="37"/>
    </row>
    <row r="21" spans="1:8" ht="12.75" customHeight="1" x14ac:dyDescent="0.2">
      <c r="A21" s="33" t="s">
        <v>48</v>
      </c>
      <c r="E21" s="25">
        <v>26</v>
      </c>
      <c r="F21" s="37">
        <v>23</v>
      </c>
    </row>
    <row r="22" spans="1:8" ht="12.75" customHeight="1" x14ac:dyDescent="0.2">
      <c r="A22" s="33" t="s">
        <v>49</v>
      </c>
      <c r="E22" s="25">
        <v>3</v>
      </c>
      <c r="F22" s="37">
        <v>3</v>
      </c>
    </row>
    <row r="23" spans="1:8" ht="12.75" customHeight="1" x14ac:dyDescent="0.2">
      <c r="A23" s="33"/>
      <c r="F23" s="25">
        <f>SUM(F21:F22)</f>
        <v>26</v>
      </c>
      <c r="G23" s="3">
        <f>F21/B18</f>
        <v>0.88461538461538458</v>
      </c>
    </row>
    <row r="24" spans="1:8" ht="12.75" customHeight="1" x14ac:dyDescent="0.2"/>
    <row r="25" spans="1:8" ht="12.75" customHeight="1" x14ac:dyDescent="0.2"/>
    <row r="26" spans="1:8" ht="12.75" customHeight="1" x14ac:dyDescent="0.3">
      <c r="A26" s="51" t="s">
        <v>78</v>
      </c>
    </row>
    <row r="27" spans="1:8" ht="12.75" customHeight="1" x14ac:dyDescent="0.2">
      <c r="B27" s="324" t="s">
        <v>1</v>
      </c>
      <c r="C27" s="325"/>
      <c r="D27" s="1"/>
      <c r="E27" s="1"/>
      <c r="F27" s="171" t="s">
        <v>10</v>
      </c>
      <c r="H27" s="25" t="s">
        <v>80</v>
      </c>
    </row>
    <row r="28" spans="1:8" ht="25.5" customHeight="1" x14ac:dyDescent="0.2">
      <c r="A28" s="172" t="s">
        <v>9</v>
      </c>
      <c r="B28" s="74">
        <v>1</v>
      </c>
      <c r="C28" s="74">
        <v>2</v>
      </c>
      <c r="D28" s="25">
        <v>3</v>
      </c>
      <c r="E28" s="25">
        <v>4</v>
      </c>
      <c r="F28" s="19"/>
      <c r="G28" s="7" t="s">
        <v>2</v>
      </c>
    </row>
    <row r="29" spans="1:8" ht="12.75" customHeight="1" x14ac:dyDescent="0.2">
      <c r="A29" s="33" t="s">
        <v>42</v>
      </c>
      <c r="B29" s="25">
        <v>1</v>
      </c>
      <c r="C29" s="13"/>
      <c r="D29" s="13"/>
      <c r="E29" s="13"/>
      <c r="F29" s="19"/>
    </row>
    <row r="30" spans="1:8" ht="12.75" customHeight="1" x14ac:dyDescent="0.2">
      <c r="A30" s="33" t="s">
        <v>43</v>
      </c>
      <c r="C30" s="25">
        <v>1</v>
      </c>
      <c r="F30" s="19"/>
    </row>
    <row r="31" spans="1:8" ht="12.75" customHeight="1" x14ac:dyDescent="0.2">
      <c r="A31" s="33" t="s">
        <v>48</v>
      </c>
      <c r="D31" s="25">
        <v>1</v>
      </c>
      <c r="F31" s="37"/>
    </row>
    <row r="32" spans="1:8" ht="12.75" customHeight="1" x14ac:dyDescent="0.2">
      <c r="A32" s="33" t="s">
        <v>49</v>
      </c>
      <c r="E32" s="25">
        <v>1</v>
      </c>
      <c r="F32" s="37">
        <v>1</v>
      </c>
    </row>
    <row r="33" spans="1:8" ht="12.75" customHeight="1" x14ac:dyDescent="0.2">
      <c r="A33" s="33"/>
      <c r="F33" s="25">
        <f>SUM(F30)</f>
        <v>0</v>
      </c>
      <c r="G33" s="3">
        <f>F32/B29</f>
        <v>1</v>
      </c>
    </row>
    <row r="34" spans="1:8" ht="12.75" customHeight="1" x14ac:dyDescent="0.2"/>
    <row r="35" spans="1:8" ht="12.75" customHeight="1" x14ac:dyDescent="0.2"/>
    <row r="36" spans="1:8" ht="12.75" customHeight="1" x14ac:dyDescent="0.2"/>
    <row r="37" spans="1:8" ht="12.75" customHeight="1" x14ac:dyDescent="0.3">
      <c r="A37" s="51" t="s">
        <v>88</v>
      </c>
    </row>
    <row r="38" spans="1:8" ht="12.75" customHeight="1" x14ac:dyDescent="0.2">
      <c r="B38" s="324" t="s">
        <v>1</v>
      </c>
      <c r="C38" s="325"/>
      <c r="D38" s="1"/>
      <c r="E38" s="1"/>
      <c r="F38" s="171" t="s">
        <v>10</v>
      </c>
      <c r="H38" s="25" t="s">
        <v>80</v>
      </c>
    </row>
    <row r="39" spans="1:8" ht="25.5" customHeight="1" x14ac:dyDescent="0.2">
      <c r="A39" s="172" t="s">
        <v>9</v>
      </c>
      <c r="B39" s="74">
        <v>1</v>
      </c>
      <c r="C39" s="74">
        <v>2</v>
      </c>
      <c r="D39" s="25">
        <v>3</v>
      </c>
      <c r="E39" s="25">
        <v>4</v>
      </c>
      <c r="F39" s="19"/>
      <c r="G39" s="7" t="s">
        <v>2</v>
      </c>
    </row>
    <row r="40" spans="1:8" ht="12.75" customHeight="1" x14ac:dyDescent="0.2">
      <c r="A40" s="33" t="s">
        <v>50</v>
      </c>
      <c r="B40" s="25">
        <v>27</v>
      </c>
      <c r="C40" s="13"/>
      <c r="D40" s="13"/>
      <c r="E40" s="13"/>
      <c r="F40" s="19"/>
    </row>
    <row r="41" spans="1:8" ht="12.75" customHeight="1" x14ac:dyDescent="0.2">
      <c r="A41" s="33" t="s">
        <v>51</v>
      </c>
      <c r="C41" s="25">
        <v>24</v>
      </c>
      <c r="F41" s="19"/>
    </row>
    <row r="42" spans="1:8" ht="12.75" customHeight="1" x14ac:dyDescent="0.2">
      <c r="A42" s="33" t="s">
        <v>52</v>
      </c>
      <c r="D42" s="25">
        <v>24</v>
      </c>
      <c r="F42" s="37"/>
    </row>
    <row r="43" spans="1:8" ht="12.75" customHeight="1" x14ac:dyDescent="0.2">
      <c r="A43" s="33" t="s">
        <v>53</v>
      </c>
      <c r="E43" s="25">
        <v>24</v>
      </c>
      <c r="F43" s="37">
        <v>21</v>
      </c>
    </row>
    <row r="44" spans="1:8" ht="12.75" customHeight="1" x14ac:dyDescent="0.2">
      <c r="A44" s="33"/>
      <c r="F44" s="25">
        <f>SUM(F43)</f>
        <v>21</v>
      </c>
      <c r="G44" s="3">
        <f>F43/B40</f>
        <v>0.77777777777777779</v>
      </c>
    </row>
    <row r="45" spans="1:8" ht="12.75" customHeight="1" x14ac:dyDescent="0.2"/>
    <row r="46" spans="1:8" ht="12.75" customHeight="1" x14ac:dyDescent="0.2"/>
    <row r="47" spans="1:8" ht="12.75" customHeight="1" x14ac:dyDescent="0.2"/>
    <row r="48" spans="1: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</sheetData>
  <mergeCells count="3">
    <mergeCell ref="B16:C16"/>
    <mergeCell ref="B27:C27"/>
    <mergeCell ref="B38:C38"/>
  </mergeCells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1012"/>
  <sheetViews>
    <sheetView workbookViewId="0">
      <selection activeCell="W34" sqref="W34"/>
    </sheetView>
  </sheetViews>
  <sheetFormatPr baseColWidth="10" defaultColWidth="12.5703125" defaultRowHeight="15" customHeight="1" x14ac:dyDescent="0.2"/>
  <cols>
    <col min="1" max="26" width="10" customWidth="1"/>
  </cols>
  <sheetData>
    <row r="1" spans="1:12" s="297" customFormat="1" ht="15" customHeight="1" x14ac:dyDescent="0.2">
      <c r="K1" s="213"/>
      <c r="L1" s="260"/>
    </row>
    <row r="2" spans="1:12" s="297" customFormat="1" ht="15" customHeight="1" x14ac:dyDescent="0.2">
      <c r="K2" s="213"/>
      <c r="L2" s="260"/>
    </row>
    <row r="3" spans="1:12" s="297" customFormat="1" ht="15" customHeight="1" x14ac:dyDescent="0.2">
      <c r="K3" s="213"/>
      <c r="L3" s="260"/>
    </row>
    <row r="4" spans="1:12" s="297" customFormat="1" ht="15" customHeight="1" x14ac:dyDescent="0.2">
      <c r="K4" s="213"/>
      <c r="L4" s="260"/>
    </row>
    <row r="5" spans="1:12" s="297" customFormat="1" ht="15" customHeight="1" x14ac:dyDescent="0.2">
      <c r="K5" s="213"/>
      <c r="L5" s="260"/>
    </row>
    <row r="6" spans="1:12" s="297" customFormat="1" ht="15" customHeight="1" x14ac:dyDescent="0.2">
      <c r="K6" s="213"/>
      <c r="L6" s="260"/>
    </row>
    <row r="7" spans="1:12" s="297" customFormat="1" ht="15" customHeight="1" x14ac:dyDescent="0.2">
      <c r="K7" s="213"/>
      <c r="L7" s="260"/>
    </row>
    <row r="8" spans="1:12" s="297" customFormat="1" ht="15" customHeight="1" x14ac:dyDescent="0.2">
      <c r="K8" s="213"/>
      <c r="L8" s="260"/>
    </row>
    <row r="9" spans="1:12" s="297" customFormat="1" ht="15" customHeight="1" x14ac:dyDescent="0.2">
      <c r="K9" s="213"/>
      <c r="L9" s="260"/>
    </row>
    <row r="10" spans="1:12" s="297" customFormat="1" ht="15" customHeight="1" x14ac:dyDescent="0.2">
      <c r="K10" s="213"/>
      <c r="L10" s="260"/>
    </row>
    <row r="11" spans="1:12" s="297" customFormat="1" ht="15" customHeight="1" x14ac:dyDescent="0.2">
      <c r="K11" s="213"/>
      <c r="L11" s="260"/>
    </row>
    <row r="12" spans="1:12" s="297" customFormat="1" ht="15" customHeight="1" x14ac:dyDescent="0.2">
      <c r="K12" s="213"/>
      <c r="L12" s="260"/>
    </row>
    <row r="13" spans="1:12" s="297" customFormat="1" ht="15" customHeight="1" x14ac:dyDescent="0.2">
      <c r="K13" s="213"/>
      <c r="L13" s="260"/>
    </row>
    <row r="14" spans="1:12" ht="12.75" customHeight="1" x14ac:dyDescent="0.2"/>
    <row r="15" spans="1:12" ht="12.75" customHeight="1" x14ac:dyDescent="0.3">
      <c r="A15" s="51" t="s">
        <v>68</v>
      </c>
    </row>
    <row r="16" spans="1:12" ht="12.75" customHeight="1" x14ac:dyDescent="0.2">
      <c r="B16" s="324" t="s">
        <v>1</v>
      </c>
      <c r="C16" s="325"/>
      <c r="D16" s="1"/>
      <c r="E16" s="1"/>
      <c r="F16" s="171" t="s">
        <v>10</v>
      </c>
      <c r="H16" s="25" t="s">
        <v>80</v>
      </c>
    </row>
    <row r="17" spans="1:8" ht="25.5" customHeight="1" x14ac:dyDescent="0.2">
      <c r="A17" s="172" t="s">
        <v>9</v>
      </c>
      <c r="B17" s="74">
        <v>1</v>
      </c>
      <c r="C17" s="74">
        <v>2</v>
      </c>
      <c r="D17" s="25">
        <v>3</v>
      </c>
      <c r="E17" s="25">
        <v>4</v>
      </c>
      <c r="F17" s="19"/>
      <c r="G17" s="7" t="s">
        <v>2</v>
      </c>
    </row>
    <row r="18" spans="1:8" ht="12.75" customHeight="1" x14ac:dyDescent="0.2">
      <c r="A18" s="33" t="s">
        <v>19</v>
      </c>
      <c r="B18" s="25">
        <v>21</v>
      </c>
      <c r="C18" s="13"/>
      <c r="D18" s="13"/>
      <c r="E18" s="13"/>
      <c r="F18" s="19"/>
    </row>
    <row r="19" spans="1:8" ht="12.75" customHeight="1" x14ac:dyDescent="0.2">
      <c r="A19" s="33" t="s">
        <v>20</v>
      </c>
      <c r="C19" s="25">
        <v>17</v>
      </c>
      <c r="F19" s="19"/>
    </row>
    <row r="20" spans="1:8" ht="12.75" customHeight="1" x14ac:dyDescent="0.2">
      <c r="A20" s="33" t="s">
        <v>21</v>
      </c>
      <c r="D20" s="25">
        <v>17</v>
      </c>
      <c r="F20" s="37"/>
    </row>
    <row r="21" spans="1:8" ht="12.75" customHeight="1" x14ac:dyDescent="0.2">
      <c r="A21" s="33" t="s">
        <v>22</v>
      </c>
      <c r="E21" s="25">
        <v>17</v>
      </c>
      <c r="F21" s="37">
        <v>16</v>
      </c>
    </row>
    <row r="22" spans="1:8" ht="12.75" customHeight="1" x14ac:dyDescent="0.2">
      <c r="A22" s="33"/>
      <c r="F22" s="25">
        <f>SUM(F21)</f>
        <v>16</v>
      </c>
      <c r="G22" s="3">
        <f>F21/B18</f>
        <v>0.76190476190476186</v>
      </c>
    </row>
    <row r="23" spans="1:8" ht="12.75" customHeight="1" x14ac:dyDescent="0.2"/>
    <row r="24" spans="1:8" ht="12.75" customHeight="1" x14ac:dyDescent="0.2"/>
    <row r="25" spans="1:8" ht="12.75" customHeight="1" x14ac:dyDescent="0.3">
      <c r="A25" s="51" t="s">
        <v>78</v>
      </c>
    </row>
    <row r="26" spans="1:8" ht="12.75" customHeight="1" x14ac:dyDescent="0.2">
      <c r="B26" s="324" t="s">
        <v>1</v>
      </c>
      <c r="C26" s="325"/>
      <c r="D26" s="1"/>
      <c r="E26" s="1"/>
      <c r="F26" s="171" t="s">
        <v>10</v>
      </c>
      <c r="H26" s="25" t="s">
        <v>80</v>
      </c>
    </row>
    <row r="27" spans="1:8" ht="25.5" customHeight="1" x14ac:dyDescent="0.2">
      <c r="A27" s="172" t="s">
        <v>9</v>
      </c>
      <c r="B27" s="74">
        <v>1</v>
      </c>
      <c r="C27" s="74">
        <v>2</v>
      </c>
      <c r="D27" s="25">
        <v>3</v>
      </c>
      <c r="E27" s="25">
        <v>4</v>
      </c>
      <c r="F27" s="19"/>
      <c r="G27" s="7" t="s">
        <v>2</v>
      </c>
    </row>
    <row r="28" spans="1:8" ht="12.75" customHeight="1" x14ac:dyDescent="0.2">
      <c r="A28" s="33" t="s">
        <v>42</v>
      </c>
      <c r="B28" s="25">
        <v>10</v>
      </c>
      <c r="C28" s="13"/>
      <c r="D28" s="13"/>
      <c r="E28" s="13"/>
      <c r="F28" s="19"/>
    </row>
    <row r="29" spans="1:8" ht="12.75" customHeight="1" x14ac:dyDescent="0.2">
      <c r="A29" s="33" t="s">
        <v>43</v>
      </c>
      <c r="C29" s="25">
        <v>10</v>
      </c>
      <c r="F29" s="19"/>
    </row>
    <row r="30" spans="1:8" ht="12.75" customHeight="1" x14ac:dyDescent="0.2">
      <c r="A30" s="33" t="s">
        <v>48</v>
      </c>
      <c r="D30" s="25">
        <v>9</v>
      </c>
      <c r="F30" s="37"/>
    </row>
    <row r="31" spans="1:8" ht="12.75" customHeight="1" x14ac:dyDescent="0.2">
      <c r="A31" s="33" t="s">
        <v>49</v>
      </c>
      <c r="E31" s="25">
        <v>9</v>
      </c>
      <c r="F31" s="37">
        <v>9</v>
      </c>
    </row>
    <row r="32" spans="1:8" ht="12.75" customHeight="1" x14ac:dyDescent="0.2">
      <c r="A32" s="33"/>
      <c r="F32" s="25">
        <f>SUM(F31)</f>
        <v>9</v>
      </c>
      <c r="G32" s="3">
        <f>F31/B28</f>
        <v>0.9</v>
      </c>
    </row>
    <row r="33" spans="1:8" ht="12.75" customHeight="1" x14ac:dyDescent="0.3">
      <c r="A33" s="51" t="s">
        <v>88</v>
      </c>
    </row>
    <row r="34" spans="1:8" ht="12.75" customHeight="1" x14ac:dyDescent="0.2">
      <c r="B34" s="324" t="s">
        <v>1</v>
      </c>
      <c r="C34" s="325"/>
      <c r="D34" s="1"/>
      <c r="E34" s="1"/>
      <c r="F34" s="171" t="s">
        <v>10</v>
      </c>
      <c r="H34" s="25" t="s">
        <v>80</v>
      </c>
    </row>
    <row r="35" spans="1:8" ht="25.5" customHeight="1" x14ac:dyDescent="0.2">
      <c r="A35" s="172" t="s">
        <v>9</v>
      </c>
      <c r="B35" s="74">
        <v>1</v>
      </c>
      <c r="C35" s="74">
        <v>2</v>
      </c>
      <c r="D35" s="25">
        <v>3</v>
      </c>
      <c r="E35" s="25">
        <v>4</v>
      </c>
      <c r="F35" s="19"/>
      <c r="G35" s="7" t="s">
        <v>2</v>
      </c>
    </row>
    <row r="36" spans="1:8" ht="12.75" customHeight="1" x14ac:dyDescent="0.2">
      <c r="A36" s="33" t="s">
        <v>50</v>
      </c>
      <c r="B36" s="25">
        <v>12</v>
      </c>
      <c r="C36" s="13"/>
      <c r="D36" s="13"/>
      <c r="E36" s="13"/>
      <c r="F36" s="19"/>
    </row>
    <row r="37" spans="1:8" ht="12.75" customHeight="1" x14ac:dyDescent="0.2">
      <c r="A37" s="33" t="s">
        <v>51</v>
      </c>
      <c r="C37" s="25">
        <v>11</v>
      </c>
      <c r="F37" s="19"/>
    </row>
    <row r="38" spans="1:8" ht="12.75" customHeight="1" x14ac:dyDescent="0.2">
      <c r="A38" s="33" t="s">
        <v>52</v>
      </c>
      <c r="D38" s="25">
        <v>10</v>
      </c>
      <c r="F38" s="37"/>
    </row>
    <row r="39" spans="1:8" ht="12.75" customHeight="1" x14ac:dyDescent="0.2">
      <c r="A39" s="33" t="s">
        <v>53</v>
      </c>
      <c r="E39" s="25">
        <v>9</v>
      </c>
      <c r="F39" s="37">
        <v>8</v>
      </c>
    </row>
    <row r="40" spans="1:8" ht="12.75" customHeight="1" x14ac:dyDescent="0.2">
      <c r="A40" s="33"/>
      <c r="F40" s="25">
        <f>SUM(F39)</f>
        <v>8</v>
      </c>
      <c r="G40" s="3">
        <f>F39/B36</f>
        <v>0.66666666666666663</v>
      </c>
    </row>
    <row r="41" spans="1:8" ht="12.75" customHeight="1" x14ac:dyDescent="0.2"/>
    <row r="42" spans="1:8" ht="12.75" customHeight="1" x14ac:dyDescent="0.2"/>
    <row r="43" spans="1:8" ht="12.75" customHeight="1" x14ac:dyDescent="0.3">
      <c r="A43" s="51" t="s">
        <v>94</v>
      </c>
    </row>
    <row r="44" spans="1:8" ht="12.75" customHeight="1" x14ac:dyDescent="0.2">
      <c r="B44" s="324" t="s">
        <v>1</v>
      </c>
      <c r="C44" s="325"/>
      <c r="D44" s="1"/>
      <c r="E44" s="1"/>
      <c r="F44" s="171" t="s">
        <v>10</v>
      </c>
      <c r="H44" s="25" t="s">
        <v>80</v>
      </c>
    </row>
    <row r="45" spans="1:8" ht="25.5" customHeight="1" x14ac:dyDescent="0.2">
      <c r="A45" s="172" t="s">
        <v>9</v>
      </c>
      <c r="B45" s="74">
        <v>1</v>
      </c>
      <c r="C45" s="74">
        <v>2</v>
      </c>
      <c r="D45" s="25">
        <v>3</v>
      </c>
      <c r="E45" s="25">
        <v>4</v>
      </c>
      <c r="F45" s="19"/>
      <c r="G45" s="7" t="s">
        <v>2</v>
      </c>
    </row>
    <row r="46" spans="1:8" ht="12.75" customHeight="1" x14ac:dyDescent="0.2">
      <c r="A46" s="33" t="s">
        <v>52</v>
      </c>
      <c r="B46" s="25">
        <v>14</v>
      </c>
      <c r="C46" s="13"/>
      <c r="D46" s="13"/>
      <c r="E46" s="13"/>
      <c r="F46" s="19"/>
    </row>
    <row r="47" spans="1:8" ht="12.75" customHeight="1" x14ac:dyDescent="0.2">
      <c r="A47" s="33" t="s">
        <v>53</v>
      </c>
      <c r="B47" s="25"/>
      <c r="C47" s="25">
        <v>13</v>
      </c>
    </row>
    <row r="48" spans="1: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</sheetData>
  <mergeCells count="4">
    <mergeCell ref="B16:C16"/>
    <mergeCell ref="B26:C26"/>
    <mergeCell ref="B34:C34"/>
    <mergeCell ref="B44:C44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1011"/>
  <sheetViews>
    <sheetView workbookViewId="0">
      <selection activeCell="X31" sqref="X31"/>
    </sheetView>
  </sheetViews>
  <sheetFormatPr baseColWidth="10" defaultColWidth="12.5703125" defaultRowHeight="15" customHeight="1" x14ac:dyDescent="0.2"/>
  <cols>
    <col min="1" max="26" width="10" customWidth="1"/>
  </cols>
  <sheetData>
    <row r="1" spans="1:12" s="297" customFormat="1" ht="15" customHeight="1" x14ac:dyDescent="0.2">
      <c r="K1" s="213"/>
      <c r="L1" s="260"/>
    </row>
    <row r="2" spans="1:12" s="297" customFormat="1" ht="15" customHeight="1" x14ac:dyDescent="0.2">
      <c r="K2" s="213"/>
      <c r="L2" s="260"/>
    </row>
    <row r="3" spans="1:12" s="297" customFormat="1" ht="15" customHeight="1" x14ac:dyDescent="0.2">
      <c r="K3" s="213"/>
      <c r="L3" s="260"/>
    </row>
    <row r="4" spans="1:12" s="297" customFormat="1" ht="15" customHeight="1" x14ac:dyDescent="0.2">
      <c r="K4" s="213"/>
      <c r="L4" s="260"/>
    </row>
    <row r="5" spans="1:12" s="297" customFormat="1" ht="15" customHeight="1" x14ac:dyDescent="0.2">
      <c r="K5" s="213"/>
      <c r="L5" s="260"/>
    </row>
    <row r="6" spans="1:12" s="297" customFormat="1" ht="15" customHeight="1" x14ac:dyDescent="0.2">
      <c r="K6" s="213"/>
      <c r="L6" s="260"/>
    </row>
    <row r="7" spans="1:12" s="297" customFormat="1" ht="15" customHeight="1" x14ac:dyDescent="0.2">
      <c r="K7" s="213"/>
      <c r="L7" s="260"/>
    </row>
    <row r="8" spans="1:12" s="297" customFormat="1" ht="15" customHeight="1" x14ac:dyDescent="0.2">
      <c r="K8" s="213"/>
      <c r="L8" s="260"/>
    </row>
    <row r="9" spans="1:12" s="297" customFormat="1" ht="15" customHeight="1" x14ac:dyDescent="0.2">
      <c r="K9" s="213"/>
      <c r="L9" s="260"/>
    </row>
    <row r="10" spans="1:12" s="297" customFormat="1" ht="15" customHeight="1" x14ac:dyDescent="0.2">
      <c r="K10" s="213"/>
      <c r="L10" s="260"/>
    </row>
    <row r="11" spans="1:12" s="297" customFormat="1" ht="15" customHeight="1" x14ac:dyDescent="0.2">
      <c r="K11" s="213"/>
      <c r="L11" s="260"/>
    </row>
    <row r="12" spans="1:12" s="297" customFormat="1" ht="15" customHeight="1" x14ac:dyDescent="0.2">
      <c r="K12" s="213"/>
      <c r="L12" s="260"/>
    </row>
    <row r="13" spans="1:12" s="297" customFormat="1" ht="15" customHeight="1" x14ac:dyDescent="0.2">
      <c r="K13" s="213"/>
      <c r="L13" s="260"/>
    </row>
    <row r="14" spans="1:12" ht="12.75" customHeight="1" x14ac:dyDescent="0.2"/>
    <row r="15" spans="1:12" ht="12.75" customHeight="1" x14ac:dyDescent="0.3">
      <c r="A15" s="51" t="s">
        <v>73</v>
      </c>
    </row>
    <row r="16" spans="1:12" ht="12.75" customHeight="1" x14ac:dyDescent="0.2">
      <c r="B16" s="324" t="s">
        <v>1</v>
      </c>
      <c r="C16" s="325"/>
      <c r="D16" s="325"/>
      <c r="E16" s="1"/>
      <c r="F16" s="1"/>
      <c r="G16" s="171" t="s">
        <v>10</v>
      </c>
      <c r="I16" s="25" t="s">
        <v>80</v>
      </c>
    </row>
    <row r="17" spans="1:9" ht="25.5" customHeight="1" x14ac:dyDescent="0.2">
      <c r="A17" s="172" t="s">
        <v>9</v>
      </c>
      <c r="B17" s="173" t="s">
        <v>138</v>
      </c>
      <c r="C17" s="74">
        <v>1</v>
      </c>
      <c r="D17" s="74">
        <v>2</v>
      </c>
      <c r="E17" s="25">
        <v>3</v>
      </c>
      <c r="F17" s="25">
        <v>4</v>
      </c>
      <c r="G17" s="19"/>
      <c r="H17" s="7" t="s">
        <v>2</v>
      </c>
    </row>
    <row r="18" spans="1:9" ht="12.75" customHeight="1" x14ac:dyDescent="0.2">
      <c r="A18" s="33" t="s">
        <v>22</v>
      </c>
      <c r="B18" s="25">
        <v>10</v>
      </c>
      <c r="D18" s="13"/>
      <c r="E18" s="13"/>
      <c r="F18" s="13"/>
      <c r="G18" s="19"/>
    </row>
    <row r="19" spans="1:9" ht="12.75" customHeight="1" x14ac:dyDescent="0.2">
      <c r="A19" s="33" t="s">
        <v>40</v>
      </c>
      <c r="C19" s="25">
        <v>6</v>
      </c>
      <c r="G19" s="19"/>
    </row>
    <row r="20" spans="1:9" ht="12.75" customHeight="1" x14ac:dyDescent="0.2">
      <c r="A20" s="33" t="s">
        <v>41</v>
      </c>
      <c r="D20" s="25">
        <v>6</v>
      </c>
      <c r="G20" s="37"/>
    </row>
    <row r="21" spans="1:9" ht="12.75" customHeight="1" x14ac:dyDescent="0.2">
      <c r="A21" s="33" t="s">
        <v>42</v>
      </c>
      <c r="E21" s="25">
        <v>6</v>
      </c>
      <c r="G21" s="37"/>
    </row>
    <row r="22" spans="1:9" ht="12.75" customHeight="1" x14ac:dyDescent="0.2">
      <c r="A22" s="33" t="s">
        <v>43</v>
      </c>
      <c r="F22" s="25">
        <v>6</v>
      </c>
      <c r="G22" s="37">
        <v>4</v>
      </c>
      <c r="H22" s="3"/>
    </row>
    <row r="23" spans="1:9" ht="12.75" customHeight="1" x14ac:dyDescent="0.2">
      <c r="G23" s="25">
        <f>SUM(G22)</f>
        <v>4</v>
      </c>
      <c r="H23" s="3">
        <f>G22/C19</f>
        <v>0.66666666666666663</v>
      </c>
    </row>
    <row r="24" spans="1:9" ht="12.75" customHeight="1" x14ac:dyDescent="0.2"/>
    <row r="25" spans="1:9" ht="12.75" customHeight="1" x14ac:dyDescent="0.2"/>
    <row r="26" spans="1:9" ht="12.75" customHeight="1" x14ac:dyDescent="0.2"/>
    <row r="27" spans="1:9" ht="12.75" customHeight="1" x14ac:dyDescent="0.2"/>
    <row r="28" spans="1:9" ht="12.75" customHeight="1" x14ac:dyDescent="0.2"/>
    <row r="29" spans="1:9" ht="12.75" customHeight="1" x14ac:dyDescent="0.3">
      <c r="A29" s="51" t="s">
        <v>79</v>
      </c>
    </row>
    <row r="30" spans="1:9" ht="12.75" customHeight="1" x14ac:dyDescent="0.2">
      <c r="B30" s="324" t="s">
        <v>1</v>
      </c>
      <c r="C30" s="325"/>
      <c r="D30" s="325"/>
      <c r="E30" s="1"/>
      <c r="F30" s="1"/>
      <c r="G30" s="171" t="s">
        <v>10</v>
      </c>
      <c r="I30" s="25" t="s">
        <v>80</v>
      </c>
    </row>
    <row r="31" spans="1:9" ht="25.5" customHeight="1" x14ac:dyDescent="0.2">
      <c r="A31" s="172" t="s">
        <v>9</v>
      </c>
      <c r="B31" s="173" t="s">
        <v>138</v>
      </c>
      <c r="C31" s="74">
        <v>1</v>
      </c>
      <c r="D31" s="74">
        <v>2</v>
      </c>
      <c r="E31" s="25">
        <v>3</v>
      </c>
      <c r="F31" s="25">
        <v>4</v>
      </c>
      <c r="G31" s="19"/>
      <c r="H31" s="7" t="s">
        <v>2</v>
      </c>
    </row>
    <row r="32" spans="1:9" ht="12.75" customHeight="1" x14ac:dyDescent="0.2">
      <c r="A32" s="33" t="s">
        <v>43</v>
      </c>
      <c r="B32" s="25">
        <v>5</v>
      </c>
      <c r="D32" s="13"/>
      <c r="E32" s="13"/>
      <c r="F32" s="13"/>
      <c r="G32" s="19"/>
    </row>
    <row r="33" spans="1:9" ht="12.75" customHeight="1" x14ac:dyDescent="0.2">
      <c r="A33" s="33" t="s">
        <v>48</v>
      </c>
      <c r="C33" s="25">
        <v>4</v>
      </c>
      <c r="G33" s="19"/>
    </row>
    <row r="34" spans="1:9" ht="12.75" customHeight="1" x14ac:dyDescent="0.2">
      <c r="A34" s="33" t="s">
        <v>49</v>
      </c>
      <c r="D34" s="25">
        <v>4</v>
      </c>
      <c r="G34" s="37"/>
    </row>
    <row r="35" spans="1:9" ht="12.75" customHeight="1" x14ac:dyDescent="0.2">
      <c r="A35" s="33" t="s">
        <v>50</v>
      </c>
      <c r="E35" s="25">
        <v>4</v>
      </c>
      <c r="G35" s="37"/>
    </row>
    <row r="36" spans="1:9" ht="12.75" customHeight="1" x14ac:dyDescent="0.2">
      <c r="A36" s="33" t="s">
        <v>51</v>
      </c>
      <c r="F36" s="25">
        <v>4</v>
      </c>
      <c r="G36" s="37">
        <v>4</v>
      </c>
      <c r="H36" s="3"/>
    </row>
    <row r="37" spans="1:9" ht="12.75" customHeight="1" x14ac:dyDescent="0.2">
      <c r="G37" s="25">
        <f>SUM(G36)</f>
        <v>4</v>
      </c>
      <c r="H37" s="3">
        <f>G36/C33</f>
        <v>1</v>
      </c>
    </row>
    <row r="38" spans="1:9" ht="12.75" customHeight="1" x14ac:dyDescent="0.2"/>
    <row r="39" spans="1:9" ht="12.75" customHeight="1" x14ac:dyDescent="0.2"/>
    <row r="40" spans="1:9" ht="12.75" customHeight="1" x14ac:dyDescent="0.2"/>
    <row r="41" spans="1:9" ht="12.75" customHeight="1" x14ac:dyDescent="0.3">
      <c r="A41" s="51" t="s">
        <v>93</v>
      </c>
    </row>
    <row r="42" spans="1:9" ht="12.75" customHeight="1" x14ac:dyDescent="0.2">
      <c r="B42" s="324" t="s">
        <v>1</v>
      </c>
      <c r="C42" s="325"/>
      <c r="D42" s="325"/>
      <c r="E42" s="1"/>
      <c r="F42" s="1"/>
      <c r="G42" s="171" t="s">
        <v>10</v>
      </c>
      <c r="I42" s="25" t="s">
        <v>80</v>
      </c>
    </row>
    <row r="43" spans="1:9" ht="25.5" customHeight="1" x14ac:dyDescent="0.2">
      <c r="A43" s="172" t="s">
        <v>9</v>
      </c>
      <c r="B43" s="173" t="s">
        <v>138</v>
      </c>
      <c r="C43" s="74">
        <v>1</v>
      </c>
      <c r="D43" s="74">
        <v>2</v>
      </c>
      <c r="E43" s="25">
        <v>3</v>
      </c>
      <c r="F43" s="25">
        <v>4</v>
      </c>
      <c r="G43" s="19"/>
      <c r="H43" s="7" t="s">
        <v>2</v>
      </c>
    </row>
    <row r="44" spans="1:9" ht="12.75" customHeight="1" x14ac:dyDescent="0.2">
      <c r="A44" s="33" t="s">
        <v>51</v>
      </c>
      <c r="B44" s="25">
        <v>24</v>
      </c>
      <c r="D44" s="13"/>
      <c r="E44" s="13"/>
      <c r="F44" s="13"/>
      <c r="G44" s="19"/>
    </row>
    <row r="45" spans="1:9" ht="12.75" customHeight="1" x14ac:dyDescent="0.2">
      <c r="A45" s="33" t="s">
        <v>52</v>
      </c>
      <c r="C45" s="25">
        <v>20</v>
      </c>
      <c r="G45" s="19"/>
    </row>
    <row r="46" spans="1:9" ht="12.75" customHeight="1" x14ac:dyDescent="0.2">
      <c r="A46" s="33" t="s">
        <v>53</v>
      </c>
      <c r="D46" s="25">
        <v>19</v>
      </c>
      <c r="G46" s="37"/>
    </row>
    <row r="47" spans="1:9" ht="12.75" customHeight="1" x14ac:dyDescent="0.2">
      <c r="A47" s="33"/>
      <c r="G47" s="37"/>
    </row>
    <row r="48" spans="1:9" ht="12.75" customHeight="1" x14ac:dyDescent="0.2">
      <c r="A48" s="33"/>
      <c r="G48" s="37"/>
      <c r="H48" s="3"/>
    </row>
    <row r="49" spans="7:8" ht="12.75" customHeight="1" x14ac:dyDescent="0.2">
      <c r="G49" s="25">
        <f>SUM(G48)</f>
        <v>0</v>
      </c>
      <c r="H49" s="3">
        <f>G48/C45</f>
        <v>0</v>
      </c>
    </row>
    <row r="50" spans="7:8" ht="12.75" customHeight="1" x14ac:dyDescent="0.2"/>
    <row r="51" spans="7:8" ht="12.75" customHeight="1" x14ac:dyDescent="0.2"/>
    <row r="52" spans="7:8" ht="12.75" customHeight="1" x14ac:dyDescent="0.2"/>
    <row r="53" spans="7:8" ht="12.75" customHeight="1" x14ac:dyDescent="0.2"/>
    <row r="54" spans="7:8" ht="12.75" customHeight="1" x14ac:dyDescent="0.2"/>
    <row r="55" spans="7:8" ht="12.75" customHeight="1" x14ac:dyDescent="0.2"/>
    <row r="56" spans="7:8" ht="12.75" customHeight="1" x14ac:dyDescent="0.2"/>
    <row r="57" spans="7:8" ht="12.75" customHeight="1" x14ac:dyDescent="0.2"/>
    <row r="58" spans="7:8" ht="12.75" customHeight="1" x14ac:dyDescent="0.2"/>
    <row r="59" spans="7:8" ht="12.75" customHeight="1" x14ac:dyDescent="0.2"/>
    <row r="60" spans="7:8" ht="12.75" customHeight="1" x14ac:dyDescent="0.2"/>
    <row r="61" spans="7:8" ht="12.75" customHeight="1" x14ac:dyDescent="0.2"/>
    <row r="62" spans="7:8" ht="12.75" customHeight="1" x14ac:dyDescent="0.2"/>
    <row r="63" spans="7:8" ht="12.75" customHeight="1" x14ac:dyDescent="0.2"/>
    <row r="64" spans="7:8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</sheetData>
  <mergeCells count="3">
    <mergeCell ref="B16:D16"/>
    <mergeCell ref="B30:D30"/>
    <mergeCell ref="B42:D42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U724"/>
  <sheetViews>
    <sheetView topLeftCell="A559" workbookViewId="0">
      <selection activeCell="AE38" sqref="AE38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bestFit="1" customWidth="1"/>
    <col min="11" max="17" width="12.85546875" customWidth="1"/>
    <col min="18" max="33" width="10" customWidth="1"/>
    <col min="34" max="35" width="11.42578125" customWidth="1"/>
    <col min="36" max="47" width="10" customWidth="1"/>
  </cols>
  <sheetData>
    <row r="1" spans="1:35" s="297" customFormat="1" ht="15" customHeight="1" x14ac:dyDescent="0.2">
      <c r="K1" s="213"/>
      <c r="L1" s="260"/>
    </row>
    <row r="2" spans="1:35" s="297" customFormat="1" ht="15" customHeight="1" x14ac:dyDescent="0.2">
      <c r="K2" s="213"/>
      <c r="L2" s="260"/>
    </row>
    <row r="3" spans="1:35" s="297" customFormat="1" ht="15" customHeight="1" x14ac:dyDescent="0.2">
      <c r="K3" s="213"/>
      <c r="L3" s="260"/>
    </row>
    <row r="4" spans="1:35" s="297" customFormat="1" ht="15" customHeight="1" x14ac:dyDescent="0.2">
      <c r="K4" s="213"/>
      <c r="L4" s="260"/>
    </row>
    <row r="5" spans="1:35" s="297" customFormat="1" ht="15" customHeight="1" x14ac:dyDescent="0.2">
      <c r="K5" s="213"/>
      <c r="L5" s="260"/>
    </row>
    <row r="6" spans="1:35" s="297" customFormat="1" ht="15" customHeight="1" x14ac:dyDescent="0.2">
      <c r="K6" s="213"/>
      <c r="L6" s="260"/>
    </row>
    <row r="7" spans="1:35" s="297" customFormat="1" ht="15" customHeight="1" x14ac:dyDescent="0.2">
      <c r="K7" s="213"/>
      <c r="L7" s="260"/>
    </row>
    <row r="8" spans="1:35" s="297" customFormat="1" ht="15" customHeight="1" x14ac:dyDescent="0.2">
      <c r="K8" s="213"/>
      <c r="L8" s="260"/>
    </row>
    <row r="9" spans="1:35" s="297" customFormat="1" ht="15" customHeight="1" x14ac:dyDescent="0.2">
      <c r="K9" s="213"/>
      <c r="L9" s="260"/>
    </row>
    <row r="10" spans="1:35" s="297" customFormat="1" ht="15" customHeight="1" x14ac:dyDescent="0.2">
      <c r="K10" s="213"/>
      <c r="L10" s="260"/>
    </row>
    <row r="11" spans="1:35" s="297" customFormat="1" ht="15" customHeight="1" x14ac:dyDescent="0.2">
      <c r="K11" s="213"/>
      <c r="L11" s="260"/>
    </row>
    <row r="12" spans="1:35" s="297" customFormat="1" ht="15" customHeight="1" x14ac:dyDescent="0.2">
      <c r="K12" s="213"/>
      <c r="L12" s="260"/>
    </row>
    <row r="13" spans="1:35" s="297" customFormat="1" ht="15" customHeight="1" x14ac:dyDescent="0.2">
      <c r="K13" s="213"/>
      <c r="L13" s="260"/>
    </row>
    <row r="14" spans="1:35" ht="12.75" customHeight="1" x14ac:dyDescent="0.2">
      <c r="K14" s="5"/>
      <c r="L14" s="5"/>
      <c r="N14" s="5"/>
      <c r="O14" s="6"/>
      <c r="P14" s="6"/>
      <c r="Q14" s="5"/>
      <c r="Z14" s="25"/>
      <c r="AA14" s="3"/>
      <c r="AB14" s="3"/>
      <c r="AC14" s="3"/>
      <c r="AD14" s="3"/>
      <c r="AE14" s="3"/>
      <c r="AF14" s="3"/>
      <c r="AG14" s="3"/>
      <c r="AH14" s="3"/>
      <c r="AI14" s="3"/>
    </row>
    <row r="15" spans="1:35" ht="12.75" customHeight="1" x14ac:dyDescent="0.3">
      <c r="A15" s="51" t="s">
        <v>58</v>
      </c>
      <c r="K15" s="5"/>
      <c r="L15" s="5"/>
      <c r="N15" s="5"/>
      <c r="O15" s="6"/>
      <c r="P15" s="6"/>
      <c r="Q15" s="5"/>
      <c r="AA15" s="11" t="s">
        <v>5</v>
      </c>
      <c r="AB15" s="11"/>
      <c r="AC15" s="11"/>
      <c r="AD15" s="11"/>
      <c r="AE15" s="11"/>
      <c r="AF15" s="52"/>
      <c r="AG15" s="52"/>
      <c r="AH15" s="3"/>
      <c r="AI15" s="3"/>
    </row>
    <row r="16" spans="1:35" ht="25.5" customHeight="1" x14ac:dyDescent="0.2">
      <c r="B16" s="319" t="s">
        <v>1</v>
      </c>
      <c r="C16" s="320"/>
      <c r="D16" s="320"/>
      <c r="E16" s="320"/>
      <c r="F16" s="320"/>
      <c r="G16" s="320"/>
      <c r="H16" s="320"/>
      <c r="I16" s="320"/>
      <c r="K16" s="7" t="s">
        <v>2</v>
      </c>
      <c r="L16" s="7" t="s">
        <v>3</v>
      </c>
      <c r="M16" s="8" t="s">
        <v>4</v>
      </c>
      <c r="N16" s="7" t="s">
        <v>5</v>
      </c>
      <c r="O16" s="9" t="s">
        <v>6</v>
      </c>
      <c r="P16" s="9" t="s">
        <v>7</v>
      </c>
      <c r="Q16" s="10" t="s">
        <v>8</v>
      </c>
      <c r="AA16" s="121" t="s">
        <v>11</v>
      </c>
      <c r="AB16" s="11"/>
      <c r="AC16" s="11"/>
      <c r="AD16" s="11"/>
      <c r="AE16" s="11"/>
      <c r="AF16" s="3"/>
      <c r="AG16" s="3"/>
      <c r="AH16" s="3"/>
      <c r="AI16" s="3"/>
    </row>
    <row r="17" spans="1:37" ht="12.75" customHeight="1" x14ac:dyDescent="0.2">
      <c r="A17" s="12" t="s">
        <v>9</v>
      </c>
      <c r="B17" s="13">
        <v>1</v>
      </c>
      <c r="C17" s="13">
        <v>2</v>
      </c>
      <c r="D17" s="13">
        <v>3</v>
      </c>
      <c r="E17" s="13">
        <v>4</v>
      </c>
      <c r="F17" s="13">
        <v>5</v>
      </c>
      <c r="G17" s="13">
        <v>6</v>
      </c>
      <c r="H17" s="13">
        <v>7</v>
      </c>
      <c r="I17" s="13">
        <v>8</v>
      </c>
      <c r="J17" s="14" t="s">
        <v>10</v>
      </c>
      <c r="K17" s="47"/>
      <c r="L17" s="15"/>
      <c r="M17" s="16"/>
      <c r="N17" s="17"/>
      <c r="O17" s="6"/>
      <c r="P17" s="6"/>
      <c r="Q17" s="5"/>
      <c r="Z17" s="21" t="s">
        <v>12</v>
      </c>
      <c r="AA17" s="2">
        <v>9902</v>
      </c>
      <c r="AB17" s="22" t="s">
        <v>13</v>
      </c>
      <c r="AC17" s="22" t="s">
        <v>14</v>
      </c>
      <c r="AD17" s="22" t="s">
        <v>15</v>
      </c>
      <c r="AE17" s="22" t="s">
        <v>16</v>
      </c>
      <c r="AF17" s="22" t="s">
        <v>17</v>
      </c>
      <c r="AG17" s="22"/>
      <c r="AH17" s="22" t="s">
        <v>18</v>
      </c>
      <c r="AI17" s="22" t="s">
        <v>19</v>
      </c>
      <c r="AJ17" s="22" t="s">
        <v>21</v>
      </c>
      <c r="AK17" s="22" t="s">
        <v>22</v>
      </c>
    </row>
    <row r="18" spans="1:37" ht="12.75" customHeight="1" x14ac:dyDescent="0.2">
      <c r="A18" s="13">
        <v>9902</v>
      </c>
      <c r="B18" s="13">
        <v>134</v>
      </c>
      <c r="C18" s="13"/>
      <c r="D18" s="13"/>
      <c r="E18" s="13"/>
      <c r="F18" s="13"/>
      <c r="G18" s="13"/>
      <c r="H18" s="13"/>
      <c r="I18" s="13"/>
      <c r="J18" s="19"/>
      <c r="K18" s="47"/>
      <c r="L18" s="15"/>
      <c r="M18" s="16"/>
      <c r="N18" s="17"/>
      <c r="O18" s="20">
        <f>B18</f>
        <v>134</v>
      </c>
      <c r="P18" s="6"/>
      <c r="Q18" s="5"/>
      <c r="S18" s="4" t="s">
        <v>123</v>
      </c>
      <c r="Z18" s="26" t="s">
        <v>24</v>
      </c>
      <c r="AA18" s="27">
        <f t="shared" ref="AA18:AA24" si="0">N19</f>
        <v>0.76865671641791045</v>
      </c>
      <c r="AB18" s="27">
        <f t="shared" ref="AB18:AB24" si="1">N41</f>
        <v>0.61403508771929827</v>
      </c>
      <c r="AC18" s="27">
        <f t="shared" ref="AC18:AC24" si="2">N59</f>
        <v>0.88888888888888884</v>
      </c>
      <c r="AD18" s="27">
        <f t="shared" ref="AD18:AD24" si="3">N77</f>
        <v>0.82926829268292679</v>
      </c>
      <c r="AE18" s="27">
        <f t="shared" ref="AE18:AE24" si="4">N93</f>
        <v>0.83168316831683164</v>
      </c>
      <c r="AF18" s="5">
        <f t="shared" ref="AF18:AF23" si="5">N113</f>
        <v>0.77551020408163263</v>
      </c>
      <c r="AG18" s="5"/>
      <c r="AH18" s="3">
        <f t="shared" ref="AH18:AH22" si="6">N131</f>
        <v>0.7350427350427351</v>
      </c>
      <c r="AI18" s="3">
        <f t="shared" ref="AI18:AI21" si="7">N149</f>
        <v>0.52112676056338025</v>
      </c>
      <c r="AJ18" s="5">
        <f t="shared" ref="AJ18:AJ19" si="8">N188</f>
        <v>0.8</v>
      </c>
      <c r="AK18" s="5">
        <f>N205</f>
        <v>0.81818181818181823</v>
      </c>
    </row>
    <row r="19" spans="1:37" ht="12.75" customHeight="1" x14ac:dyDescent="0.2">
      <c r="A19" s="30" t="s">
        <v>13</v>
      </c>
      <c r="B19" s="13"/>
      <c r="C19" s="13">
        <v>103</v>
      </c>
      <c r="D19" s="13"/>
      <c r="E19" s="13"/>
      <c r="F19" s="13"/>
      <c r="G19" s="13"/>
      <c r="H19" s="13"/>
      <c r="I19" s="13"/>
      <c r="J19" s="19"/>
      <c r="K19" s="47"/>
      <c r="L19" s="15"/>
      <c r="M19" s="16"/>
      <c r="N19" s="17">
        <f>C19/B18</f>
        <v>0.76865671641791045</v>
      </c>
      <c r="O19" s="20">
        <v>104</v>
      </c>
      <c r="P19" s="3">
        <f t="shared" ref="P19:P25" si="9">O19/O18</f>
        <v>0.77611940298507465</v>
      </c>
      <c r="Q19" s="5">
        <f t="shared" ref="Q19:Q25" si="10">100%-P19</f>
        <v>0.22388059701492535</v>
      </c>
      <c r="S19" s="25">
        <v>9902</v>
      </c>
      <c r="T19" s="5">
        <f>K30</f>
        <v>0.44029850746268656</v>
      </c>
      <c r="Z19" s="26" t="s">
        <v>25</v>
      </c>
      <c r="AA19" s="27">
        <f t="shared" si="0"/>
        <v>0.67961165048543692</v>
      </c>
      <c r="AB19" s="27">
        <f t="shared" si="1"/>
        <v>0.74285714285714288</v>
      </c>
      <c r="AC19" s="27">
        <f t="shared" si="2"/>
        <v>0.890625</v>
      </c>
      <c r="AD19" s="27">
        <f t="shared" si="3"/>
        <v>0.77941176470588236</v>
      </c>
      <c r="AE19" s="27">
        <f t="shared" si="4"/>
        <v>0.9285714285714286</v>
      </c>
      <c r="AF19" s="5">
        <f t="shared" si="5"/>
        <v>0.97368421052631582</v>
      </c>
      <c r="AG19" s="5"/>
      <c r="AH19" s="3">
        <f t="shared" si="6"/>
        <v>0.87209302325581395</v>
      </c>
      <c r="AI19" s="3">
        <f t="shared" si="7"/>
        <v>0.91891891891891897</v>
      </c>
      <c r="AJ19" s="5">
        <f t="shared" si="8"/>
        <v>0.88636363636363635</v>
      </c>
    </row>
    <row r="20" spans="1:37" ht="12.75" customHeight="1" x14ac:dyDescent="0.2">
      <c r="A20" s="30" t="s">
        <v>14</v>
      </c>
      <c r="B20" s="13"/>
      <c r="C20" s="13"/>
      <c r="D20" s="13">
        <v>70</v>
      </c>
      <c r="E20" s="13"/>
      <c r="F20" s="13"/>
      <c r="G20" s="13"/>
      <c r="H20" s="13"/>
      <c r="I20" s="13"/>
      <c r="J20" s="19"/>
      <c r="K20" s="47"/>
      <c r="L20" s="15"/>
      <c r="M20" s="16"/>
      <c r="N20" s="17">
        <f>D20/C19</f>
        <v>0.67961165048543692</v>
      </c>
      <c r="O20" s="20">
        <v>94</v>
      </c>
      <c r="P20" s="3">
        <f t="shared" si="9"/>
        <v>0.90384615384615385</v>
      </c>
      <c r="Q20" s="5">
        <f t="shared" si="10"/>
        <v>9.6153846153846145E-2</v>
      </c>
      <c r="S20" s="30" t="s">
        <v>13</v>
      </c>
      <c r="T20" s="5">
        <f>K52</f>
        <v>0.47368421052631576</v>
      </c>
      <c r="Z20" s="26" t="s">
        <v>26</v>
      </c>
      <c r="AA20" s="27">
        <f t="shared" si="0"/>
        <v>1</v>
      </c>
      <c r="AB20" s="27">
        <f t="shared" si="1"/>
        <v>0.78846153846153844</v>
      </c>
      <c r="AC20" s="27">
        <f t="shared" si="2"/>
        <v>0.98245614035087714</v>
      </c>
      <c r="AD20" s="27">
        <f t="shared" si="3"/>
        <v>0.73584905660377353</v>
      </c>
      <c r="AE20" s="27">
        <f t="shared" si="4"/>
        <v>0.9358974358974359</v>
      </c>
      <c r="AF20" s="5">
        <f t="shared" si="5"/>
        <v>0.97297297297297303</v>
      </c>
      <c r="AG20" s="5"/>
      <c r="AH20" s="3">
        <f t="shared" si="6"/>
        <v>0.89333333333333331</v>
      </c>
      <c r="AI20" s="3">
        <f t="shared" si="7"/>
        <v>1</v>
      </c>
      <c r="AJ20" s="5" t="s">
        <v>28</v>
      </c>
    </row>
    <row r="21" spans="1:37" ht="12.75" customHeight="1" x14ac:dyDescent="0.2">
      <c r="A21" s="30" t="s">
        <v>15</v>
      </c>
      <c r="B21" s="13"/>
      <c r="C21" s="13"/>
      <c r="D21" s="13"/>
      <c r="E21" s="13">
        <v>70</v>
      </c>
      <c r="F21" s="13"/>
      <c r="G21" s="13"/>
      <c r="H21" s="13"/>
      <c r="I21" s="13"/>
      <c r="J21" s="19"/>
      <c r="K21" s="47"/>
      <c r="L21" s="15"/>
      <c r="M21" s="16"/>
      <c r="N21" s="17">
        <f>E21/D20</f>
        <v>1</v>
      </c>
      <c r="O21" s="20">
        <v>94</v>
      </c>
      <c r="P21" s="3">
        <f t="shared" si="9"/>
        <v>1</v>
      </c>
      <c r="Q21" s="5">
        <f t="shared" si="10"/>
        <v>0</v>
      </c>
      <c r="S21" s="30" t="s">
        <v>14</v>
      </c>
      <c r="T21" s="5">
        <f>K70</f>
        <v>0.67361111111111116</v>
      </c>
      <c r="Z21" s="26" t="s">
        <v>27</v>
      </c>
      <c r="AA21" s="27">
        <f t="shared" si="0"/>
        <v>0.97142857142857142</v>
      </c>
      <c r="AB21" s="27">
        <f t="shared" si="1"/>
        <v>1</v>
      </c>
      <c r="AC21" s="27">
        <f t="shared" si="2"/>
        <v>0.9821428571428571</v>
      </c>
      <c r="AD21" s="27">
        <f t="shared" si="3"/>
        <v>1</v>
      </c>
      <c r="AE21" s="27">
        <f t="shared" si="4"/>
        <v>1</v>
      </c>
      <c r="AF21" s="5">
        <f t="shared" si="5"/>
        <v>1</v>
      </c>
      <c r="AG21" s="5"/>
      <c r="AH21" s="3">
        <f t="shared" si="6"/>
        <v>0.92537313432835822</v>
      </c>
      <c r="AI21" s="3">
        <f t="shared" si="7"/>
        <v>0.70588235294117652</v>
      </c>
    </row>
    <row r="22" spans="1:37" ht="12.75" customHeight="1" x14ac:dyDescent="0.2">
      <c r="A22" s="30" t="s">
        <v>16</v>
      </c>
      <c r="B22" s="13"/>
      <c r="C22" s="13"/>
      <c r="D22" s="13"/>
      <c r="E22" s="13"/>
      <c r="F22" s="13">
        <v>68</v>
      </c>
      <c r="G22" s="13"/>
      <c r="H22" s="13"/>
      <c r="I22" s="13"/>
      <c r="J22" s="19"/>
      <c r="K22" s="47"/>
      <c r="L22" s="15"/>
      <c r="M22" s="16"/>
      <c r="N22" s="17">
        <f>F22/E21</f>
        <v>0.97142857142857142</v>
      </c>
      <c r="O22" s="20">
        <v>91</v>
      </c>
      <c r="P22" s="3">
        <f t="shared" si="9"/>
        <v>0.96808510638297873</v>
      </c>
      <c r="Q22" s="5">
        <f t="shared" si="10"/>
        <v>3.1914893617021267E-2</v>
      </c>
      <c r="S22" s="30" t="s">
        <v>15</v>
      </c>
      <c r="T22" s="5">
        <f>K86</f>
        <v>0.56097560975609762</v>
      </c>
      <c r="Z22" s="26" t="s">
        <v>29</v>
      </c>
      <c r="AA22" s="27">
        <f t="shared" si="0"/>
        <v>1</v>
      </c>
      <c r="AB22" s="27">
        <f t="shared" si="1"/>
        <v>1</v>
      </c>
      <c r="AC22" s="27">
        <f t="shared" si="2"/>
        <v>0.94545454545454544</v>
      </c>
      <c r="AD22" s="27">
        <f t="shared" si="3"/>
        <v>1</v>
      </c>
      <c r="AE22" s="27">
        <f t="shared" si="4"/>
        <v>0.95890410958904104</v>
      </c>
      <c r="AF22" s="5">
        <f t="shared" si="5"/>
        <v>0.94444444444444442</v>
      </c>
      <c r="AG22" s="5"/>
      <c r="AH22" s="3">
        <f t="shared" si="6"/>
        <v>0.93548387096774188</v>
      </c>
      <c r="AI22" s="3" t="s">
        <v>28</v>
      </c>
    </row>
    <row r="23" spans="1:37" ht="12.75" customHeight="1" x14ac:dyDescent="0.2">
      <c r="A23" s="30" t="s">
        <v>17</v>
      </c>
      <c r="B23" s="13"/>
      <c r="C23" s="13"/>
      <c r="D23" s="13"/>
      <c r="E23" s="13"/>
      <c r="F23" s="13"/>
      <c r="G23" s="13">
        <v>68</v>
      </c>
      <c r="H23" s="13"/>
      <c r="I23" s="13"/>
      <c r="J23" s="19"/>
      <c r="K23" s="47"/>
      <c r="L23" s="15"/>
      <c r="M23" s="16"/>
      <c r="N23" s="17">
        <f>G23/F22</f>
        <v>1</v>
      </c>
      <c r="O23" s="20">
        <v>88</v>
      </c>
      <c r="P23" s="3">
        <f t="shared" si="9"/>
        <v>0.96703296703296704</v>
      </c>
      <c r="Q23" s="5">
        <f t="shared" si="10"/>
        <v>3.2967032967032961E-2</v>
      </c>
      <c r="S23" s="30" t="s">
        <v>16</v>
      </c>
      <c r="T23" s="5">
        <f>K106</f>
        <v>0.61386138613861385</v>
      </c>
      <c r="Z23" s="31" t="s">
        <v>30</v>
      </c>
      <c r="AA23" s="27">
        <f t="shared" si="0"/>
        <v>1</v>
      </c>
      <c r="AB23" s="27">
        <f t="shared" si="1"/>
        <v>0.90243902439024393</v>
      </c>
      <c r="AC23" s="27">
        <f t="shared" si="2"/>
        <v>0.97115384615384615</v>
      </c>
      <c r="AD23" s="27">
        <f t="shared" si="3"/>
        <v>1</v>
      </c>
      <c r="AE23" s="27">
        <f t="shared" si="4"/>
        <v>0.95714285714285718</v>
      </c>
      <c r="AF23" s="5">
        <f t="shared" si="5"/>
        <v>0.97058823529411764</v>
      </c>
      <c r="AG23" s="5"/>
      <c r="AH23" s="3" t="s">
        <v>28</v>
      </c>
      <c r="AI23" s="3"/>
    </row>
    <row r="24" spans="1:37" ht="12.75" customHeight="1" x14ac:dyDescent="0.2">
      <c r="A24" s="30" t="s">
        <v>18</v>
      </c>
      <c r="B24" s="13"/>
      <c r="C24" s="13"/>
      <c r="D24" s="13"/>
      <c r="E24" s="13"/>
      <c r="F24" s="13"/>
      <c r="G24" s="13"/>
      <c r="H24" s="13">
        <v>68</v>
      </c>
      <c r="I24" s="13"/>
      <c r="J24" s="19">
        <v>13</v>
      </c>
      <c r="K24" s="47"/>
      <c r="L24" s="15"/>
      <c r="M24" s="16"/>
      <c r="N24" s="17">
        <f>H24/G23</f>
        <v>1</v>
      </c>
      <c r="O24" s="20">
        <v>90</v>
      </c>
      <c r="P24" s="3">
        <f t="shared" si="9"/>
        <v>1.0227272727272727</v>
      </c>
      <c r="Q24" s="5">
        <f t="shared" si="10"/>
        <v>-2.2727272727272707E-2</v>
      </c>
      <c r="S24" s="30" t="s">
        <v>17</v>
      </c>
      <c r="T24" s="5">
        <f>K125</f>
        <v>0.5714285714285714</v>
      </c>
      <c r="Z24" s="31" t="s">
        <v>31</v>
      </c>
      <c r="AA24" s="27">
        <f t="shared" si="0"/>
        <v>0.76470588235294112</v>
      </c>
      <c r="AB24" s="27">
        <f t="shared" si="1"/>
        <v>1</v>
      </c>
      <c r="AC24" s="27">
        <f t="shared" si="2"/>
        <v>0.96039603960396036</v>
      </c>
      <c r="AD24" s="27">
        <f t="shared" si="3"/>
        <v>1</v>
      </c>
      <c r="AE24" s="27">
        <f t="shared" si="4"/>
        <v>0.95522388059701491</v>
      </c>
      <c r="AF24" s="5" t="s">
        <v>28</v>
      </c>
      <c r="AG24" s="5"/>
      <c r="AH24" s="3"/>
      <c r="AI24" s="3"/>
    </row>
    <row r="25" spans="1:37" ht="12.75" customHeight="1" x14ac:dyDescent="0.2">
      <c r="A25" s="30" t="s">
        <v>19</v>
      </c>
      <c r="B25" s="25"/>
      <c r="C25" s="25"/>
      <c r="D25" s="25"/>
      <c r="E25" s="25"/>
      <c r="F25" s="25"/>
      <c r="G25" s="25"/>
      <c r="H25" s="25"/>
      <c r="I25" s="25">
        <v>52</v>
      </c>
      <c r="J25" s="37">
        <v>46</v>
      </c>
      <c r="K25" s="5"/>
      <c r="L25" s="5"/>
      <c r="M25" s="25"/>
      <c r="N25" s="5">
        <f>I25/H24</f>
        <v>0.76470588235294112</v>
      </c>
      <c r="O25" s="20">
        <v>78</v>
      </c>
      <c r="P25" s="3">
        <f t="shared" si="9"/>
        <v>0.8666666666666667</v>
      </c>
      <c r="Q25" s="5">
        <f t="shared" si="10"/>
        <v>0.1333333333333333</v>
      </c>
      <c r="S25" s="30" t="s">
        <v>18</v>
      </c>
      <c r="T25" s="5">
        <f>K143</f>
        <v>0.34188034188034189</v>
      </c>
      <c r="Z25" s="31" t="s">
        <v>32</v>
      </c>
      <c r="AA25" s="27" t="s">
        <v>28</v>
      </c>
      <c r="AB25" s="27" t="s">
        <v>28</v>
      </c>
      <c r="AC25" s="27"/>
      <c r="AD25" s="27"/>
      <c r="AE25" s="27"/>
      <c r="AF25" s="3"/>
      <c r="AG25" s="3"/>
      <c r="AH25" s="3"/>
      <c r="AI25" s="3"/>
    </row>
    <row r="26" spans="1:37" ht="12.75" customHeight="1" x14ac:dyDescent="0.2">
      <c r="A26" s="30" t="s">
        <v>20</v>
      </c>
      <c r="I26" s="25">
        <v>21</v>
      </c>
      <c r="J26" s="19">
        <v>19</v>
      </c>
      <c r="K26" s="5"/>
      <c r="L26" s="5"/>
      <c r="N26" s="5"/>
      <c r="O26" s="20">
        <v>28</v>
      </c>
      <c r="P26" s="6"/>
      <c r="Q26" s="5"/>
      <c r="Z26" s="33"/>
      <c r="AA26" s="34"/>
      <c r="AB26" s="34"/>
      <c r="AC26" s="34"/>
      <c r="AD26" s="34"/>
      <c r="AE26" s="34"/>
      <c r="AF26" s="3"/>
      <c r="AG26" s="3"/>
      <c r="AH26" s="3"/>
      <c r="AI26" s="3"/>
    </row>
    <row r="27" spans="1:37" ht="12.75" customHeight="1" x14ac:dyDescent="0.2">
      <c r="A27" s="33" t="s">
        <v>21</v>
      </c>
      <c r="I27" s="25">
        <v>6</v>
      </c>
      <c r="J27" s="37">
        <v>5</v>
      </c>
      <c r="K27" s="5"/>
      <c r="L27" s="5"/>
      <c r="N27" s="5"/>
      <c r="O27" s="20">
        <v>9</v>
      </c>
      <c r="P27" s="6"/>
      <c r="Q27" s="5"/>
      <c r="Z27" s="33"/>
      <c r="AA27" s="34"/>
      <c r="AB27" s="34"/>
      <c r="AC27" s="34"/>
      <c r="AD27" s="34"/>
      <c r="AE27" s="34"/>
      <c r="AF27" s="3"/>
      <c r="AG27" s="3"/>
      <c r="AH27" s="3"/>
      <c r="AI27" s="3"/>
    </row>
    <row r="28" spans="1:37" ht="12.75" customHeight="1" x14ac:dyDescent="0.2">
      <c r="A28" s="33" t="s">
        <v>22</v>
      </c>
      <c r="I28" s="25">
        <v>3</v>
      </c>
      <c r="J28" s="37">
        <v>3</v>
      </c>
      <c r="K28" s="5"/>
      <c r="L28" s="5"/>
      <c r="N28" s="5"/>
      <c r="O28" s="20">
        <v>3</v>
      </c>
      <c r="P28" s="6"/>
      <c r="Q28" s="5"/>
      <c r="Z28" s="33"/>
      <c r="AA28" s="34"/>
      <c r="AB28" s="34"/>
      <c r="AC28" s="34"/>
      <c r="AD28" s="34"/>
      <c r="AE28" s="34"/>
      <c r="AF28" s="3"/>
      <c r="AG28" s="3"/>
      <c r="AH28" s="3"/>
      <c r="AI28" s="3"/>
    </row>
    <row r="29" spans="1:37" ht="12.75" customHeight="1" x14ac:dyDescent="0.2">
      <c r="A29" s="33" t="s">
        <v>28</v>
      </c>
      <c r="J29" s="37" t="s">
        <v>28</v>
      </c>
      <c r="K29" s="5"/>
      <c r="L29" s="5"/>
      <c r="N29" s="5"/>
      <c r="O29" s="20"/>
      <c r="P29" s="6"/>
      <c r="Q29" s="5"/>
      <c r="Z29" s="33"/>
      <c r="AA29" s="34"/>
      <c r="AB29" s="34"/>
      <c r="AC29" s="34"/>
      <c r="AD29" s="34"/>
      <c r="AE29" s="34"/>
      <c r="AF29" s="3"/>
      <c r="AG29" s="3"/>
      <c r="AH29" s="3"/>
      <c r="AI29" s="3"/>
    </row>
    <row r="30" spans="1:37" ht="12.75" customHeight="1" x14ac:dyDescent="0.2">
      <c r="A30" s="33"/>
      <c r="J30" s="25">
        <f>SUM(J24:J29)</f>
        <v>86</v>
      </c>
      <c r="K30" s="5">
        <f>SUM(J24:J25)/B18</f>
        <v>0.44029850746268656</v>
      </c>
      <c r="L30" s="5">
        <f>J30/B18</f>
        <v>0.64179104477611937</v>
      </c>
      <c r="M30" s="5">
        <f>L30-K30</f>
        <v>0.20149253731343281</v>
      </c>
      <c r="N30" s="5"/>
      <c r="O30" s="6"/>
      <c r="P30" s="6"/>
      <c r="Q30" s="5"/>
      <c r="Z30" s="33"/>
      <c r="AA30" s="34"/>
      <c r="AB30" s="34"/>
      <c r="AC30" s="34"/>
      <c r="AD30" s="34"/>
      <c r="AE30" s="34"/>
      <c r="AF30" s="3"/>
      <c r="AG30" s="3"/>
      <c r="AH30" s="3"/>
      <c r="AI30" s="3"/>
    </row>
    <row r="31" spans="1:37" ht="12.75" customHeight="1" x14ac:dyDescent="0.2">
      <c r="A31" s="42" t="s">
        <v>37</v>
      </c>
      <c r="E31" s="25">
        <f>((J24*7)+(J25*8)+(J26*9)+(J27*10)+(J28*11))/J30</f>
        <v>8.2906976744186043</v>
      </c>
      <c r="K31" s="5"/>
      <c r="L31" s="5"/>
      <c r="N31" s="5"/>
      <c r="O31" s="6"/>
      <c r="P31" s="6"/>
      <c r="Q31" s="5"/>
      <c r="Z31" s="33"/>
      <c r="AA31" s="34"/>
      <c r="AB31" s="34"/>
      <c r="AC31" s="34"/>
      <c r="AD31" s="34"/>
      <c r="AE31" s="34"/>
      <c r="AF31" s="3"/>
      <c r="AG31" s="3"/>
      <c r="AH31" s="3"/>
      <c r="AI31" s="3"/>
    </row>
    <row r="32" spans="1:37" ht="12.75" customHeight="1" x14ac:dyDescent="0.2">
      <c r="A32" s="33"/>
      <c r="K32" s="5"/>
      <c r="L32" s="5"/>
      <c r="N32" s="5"/>
      <c r="O32" s="6"/>
      <c r="P32" s="6"/>
      <c r="Q32" s="5"/>
      <c r="Z32" s="33"/>
      <c r="AA32" s="34"/>
      <c r="AB32" s="34"/>
      <c r="AC32" s="34"/>
      <c r="AD32" s="34"/>
      <c r="AE32" s="34"/>
      <c r="AF32" s="3"/>
      <c r="AG32" s="3"/>
      <c r="AH32" s="3"/>
      <c r="AI32" s="3"/>
    </row>
    <row r="33" spans="1:37" ht="12.75" customHeight="1" x14ac:dyDescent="0.2">
      <c r="A33" s="323" t="s">
        <v>34</v>
      </c>
      <c r="B33" s="320"/>
      <c r="C33" s="320"/>
      <c r="D33" s="320"/>
      <c r="K33" s="5"/>
      <c r="L33" s="5"/>
      <c r="N33" s="5"/>
      <c r="O33" s="6"/>
      <c r="P33" s="6"/>
      <c r="Q33" s="5"/>
      <c r="Z33" s="33"/>
      <c r="AA33" s="34"/>
      <c r="AB33" s="34"/>
      <c r="AC33" s="34"/>
      <c r="AD33" s="34"/>
      <c r="AE33" s="34"/>
      <c r="AF33" s="3"/>
      <c r="AG33" s="3"/>
      <c r="AH33" s="3"/>
      <c r="AI33" s="3"/>
    </row>
    <row r="34" spans="1:37" ht="12.75" customHeight="1" x14ac:dyDescent="0.2">
      <c r="A34" s="33" t="s">
        <v>35</v>
      </c>
      <c r="B34" s="25">
        <v>24</v>
      </c>
      <c r="K34" s="5"/>
      <c r="L34" s="5"/>
      <c r="N34" s="5"/>
      <c r="O34" s="65">
        <f>B18+B40</f>
        <v>248</v>
      </c>
      <c r="P34" s="65">
        <f>J24+J25+J45+J47</f>
        <v>113</v>
      </c>
      <c r="Q34" s="66">
        <f>P34/O34</f>
        <v>0.45564516129032256</v>
      </c>
      <c r="Z34" s="33"/>
      <c r="AA34" s="34"/>
      <c r="AB34" s="34"/>
      <c r="AC34" s="34"/>
      <c r="AD34" s="34"/>
      <c r="AE34" s="34"/>
      <c r="AF34" s="3"/>
      <c r="AG34" s="3"/>
      <c r="AH34" s="3"/>
      <c r="AI34" s="3"/>
    </row>
    <row r="35" spans="1:37" ht="12.75" customHeight="1" x14ac:dyDescent="0.3">
      <c r="A35" s="321"/>
      <c r="B35" s="320"/>
      <c r="C35" s="320"/>
      <c r="D35" s="320"/>
      <c r="E35" s="320"/>
      <c r="F35" s="41"/>
      <c r="G35" s="40"/>
      <c r="K35" s="5"/>
      <c r="L35" s="5"/>
      <c r="N35" s="5"/>
      <c r="O35" s="6"/>
      <c r="P35" s="6"/>
      <c r="Q35" s="5"/>
      <c r="Z35" s="33"/>
      <c r="AA35" s="34"/>
      <c r="AB35" s="34"/>
      <c r="AC35" s="34"/>
      <c r="AD35" s="34"/>
      <c r="AE35" s="34"/>
      <c r="AF35" s="52"/>
      <c r="AG35" s="52"/>
      <c r="AH35" s="3"/>
      <c r="AI35" s="3"/>
    </row>
    <row r="36" spans="1:37" ht="12.75" customHeight="1" x14ac:dyDescent="0.3">
      <c r="A36" s="40"/>
      <c r="B36" s="40"/>
      <c r="C36" s="40"/>
      <c r="D36" s="40"/>
      <c r="E36" s="40"/>
      <c r="F36" s="41"/>
      <c r="G36" s="40"/>
      <c r="K36" s="5"/>
      <c r="L36" s="5"/>
      <c r="N36" s="5"/>
      <c r="O36" s="6"/>
      <c r="P36" s="6"/>
      <c r="Q36" s="5"/>
      <c r="Z36" s="33"/>
      <c r="AA36" s="34"/>
      <c r="AB36" s="34"/>
      <c r="AC36" s="34"/>
      <c r="AD36" s="34"/>
      <c r="AE36" s="34"/>
      <c r="AF36" s="52"/>
      <c r="AG36" s="52"/>
      <c r="AH36" s="3"/>
      <c r="AI36" s="3"/>
    </row>
    <row r="37" spans="1:37" ht="12.75" customHeight="1" x14ac:dyDescent="0.3">
      <c r="A37" s="51" t="s">
        <v>60</v>
      </c>
      <c r="K37" s="5"/>
      <c r="L37" s="5"/>
      <c r="N37" s="5"/>
      <c r="O37" s="6"/>
      <c r="P37" s="6"/>
      <c r="Q37" s="5"/>
      <c r="Z37" s="33"/>
      <c r="AA37" s="34"/>
      <c r="AB37" s="34"/>
      <c r="AC37" s="34"/>
      <c r="AD37" s="34"/>
      <c r="AE37" s="34"/>
      <c r="AF37" s="3"/>
      <c r="AG37" s="3"/>
      <c r="AH37" s="3"/>
      <c r="AI37" s="3"/>
    </row>
    <row r="38" spans="1:37" ht="25.5" customHeight="1" x14ac:dyDescent="0.2">
      <c r="B38" s="319" t="s">
        <v>1</v>
      </c>
      <c r="C38" s="320"/>
      <c r="D38" s="320"/>
      <c r="E38" s="320"/>
      <c r="F38" s="320"/>
      <c r="G38" s="320"/>
      <c r="H38" s="320"/>
      <c r="I38" s="320"/>
      <c r="K38" s="7" t="s">
        <v>2</v>
      </c>
      <c r="L38" s="7" t="s">
        <v>3</v>
      </c>
      <c r="M38" s="8" t="s">
        <v>4</v>
      </c>
      <c r="N38" s="7" t="s">
        <v>5</v>
      </c>
      <c r="O38" s="9" t="s">
        <v>6</v>
      </c>
      <c r="P38" s="9" t="s">
        <v>7</v>
      </c>
      <c r="Q38" s="10" t="s">
        <v>8</v>
      </c>
      <c r="AA38" s="3"/>
      <c r="AB38" s="3"/>
      <c r="AC38" s="3"/>
      <c r="AD38" s="3"/>
      <c r="AE38" s="3"/>
      <c r="AF38" s="11"/>
      <c r="AG38" s="11"/>
      <c r="AH38" s="3"/>
      <c r="AI38" s="3"/>
    </row>
    <row r="39" spans="1:37" ht="12.75" customHeight="1" x14ac:dyDescent="0.2">
      <c r="A39" s="12" t="s">
        <v>9</v>
      </c>
      <c r="B39" s="13">
        <v>1</v>
      </c>
      <c r="C39" s="13">
        <v>2</v>
      </c>
      <c r="D39" s="13">
        <v>3</v>
      </c>
      <c r="E39" s="13">
        <v>4</v>
      </c>
      <c r="F39" s="13">
        <v>5</v>
      </c>
      <c r="G39" s="13">
        <v>6</v>
      </c>
      <c r="H39" s="13">
        <v>7</v>
      </c>
      <c r="I39" s="13">
        <v>8</v>
      </c>
      <c r="J39" s="14" t="s">
        <v>10</v>
      </c>
      <c r="K39" s="47"/>
      <c r="L39" s="15"/>
      <c r="M39" s="16"/>
      <c r="N39" s="17"/>
      <c r="O39" s="6"/>
      <c r="P39" s="6"/>
      <c r="Q39" s="5"/>
      <c r="Z39" s="46"/>
      <c r="AA39" s="11"/>
      <c r="AB39" s="11"/>
      <c r="AC39" s="11"/>
      <c r="AD39" s="11"/>
      <c r="AE39" s="11"/>
      <c r="AF39" s="34"/>
      <c r="AG39" s="34"/>
      <c r="AH39" s="3"/>
      <c r="AI39" s="3"/>
    </row>
    <row r="40" spans="1:37" ht="12.75" customHeight="1" x14ac:dyDescent="0.2">
      <c r="A40" s="30" t="s">
        <v>13</v>
      </c>
      <c r="B40" s="13">
        <v>114</v>
      </c>
      <c r="C40" s="13"/>
      <c r="D40" s="13"/>
      <c r="E40" s="13"/>
      <c r="F40" s="13"/>
      <c r="G40" s="13"/>
      <c r="H40" s="13"/>
      <c r="I40" s="13"/>
      <c r="J40" s="19"/>
      <c r="K40" s="47"/>
      <c r="L40" s="15"/>
      <c r="M40" s="16"/>
      <c r="N40" s="17"/>
      <c r="O40" s="20">
        <f>B40</f>
        <v>114</v>
      </c>
      <c r="P40" s="6"/>
      <c r="Q40" s="5"/>
      <c r="AA40" s="3"/>
      <c r="AB40" s="3"/>
      <c r="AC40" s="3"/>
      <c r="AD40" s="3"/>
      <c r="AE40" s="3"/>
      <c r="AF40" s="34"/>
      <c r="AG40" s="34"/>
      <c r="AH40" s="3"/>
      <c r="AI40" s="3"/>
    </row>
    <row r="41" spans="1:37" ht="12.75" customHeight="1" x14ac:dyDescent="0.2">
      <c r="A41" s="30" t="s">
        <v>14</v>
      </c>
      <c r="B41" s="13"/>
      <c r="C41" s="13">
        <v>70</v>
      </c>
      <c r="D41" s="13"/>
      <c r="E41" s="13"/>
      <c r="F41" s="13"/>
      <c r="G41" s="13"/>
      <c r="H41" s="13"/>
      <c r="I41" s="13"/>
      <c r="J41" s="19"/>
      <c r="K41" s="47"/>
      <c r="L41" s="15"/>
      <c r="M41" s="16"/>
      <c r="N41" s="17">
        <f>C41/B40</f>
        <v>0.61403508771929827</v>
      </c>
      <c r="O41" s="20">
        <v>74</v>
      </c>
      <c r="P41" s="3">
        <f t="shared" ref="P41:P47" si="11">O41/O40</f>
        <v>0.64912280701754388</v>
      </c>
      <c r="Q41" s="5">
        <f t="shared" ref="Q41:Q47" si="12">100%-P41</f>
        <v>0.35087719298245612</v>
      </c>
      <c r="S41" s="4" t="s">
        <v>3</v>
      </c>
      <c r="Z41" s="4"/>
      <c r="AA41" s="11" t="s">
        <v>39</v>
      </c>
      <c r="AB41" s="11"/>
      <c r="AC41" s="11"/>
      <c r="AD41" s="11"/>
      <c r="AE41" s="11"/>
      <c r="AF41" s="34"/>
      <c r="AG41" s="34"/>
      <c r="AH41" s="3"/>
      <c r="AI41" s="3"/>
    </row>
    <row r="42" spans="1:37" ht="12.75" customHeight="1" x14ac:dyDescent="0.2">
      <c r="A42" s="30" t="s">
        <v>15</v>
      </c>
      <c r="B42" s="13"/>
      <c r="C42" s="13"/>
      <c r="D42" s="13">
        <v>52</v>
      </c>
      <c r="E42" s="13"/>
      <c r="F42" s="13"/>
      <c r="G42" s="13"/>
      <c r="H42" s="13"/>
      <c r="I42" s="13"/>
      <c r="J42" s="19"/>
      <c r="K42" s="47"/>
      <c r="L42" s="15"/>
      <c r="M42" s="16"/>
      <c r="N42" s="17">
        <f>D42/C41</f>
        <v>0.74285714285714288</v>
      </c>
      <c r="O42" s="20">
        <v>81</v>
      </c>
      <c r="P42" s="3">
        <f t="shared" si="11"/>
        <v>1.0945945945945945</v>
      </c>
      <c r="Q42" s="5">
        <f t="shared" si="12"/>
        <v>-9.4594594594594517E-2</v>
      </c>
      <c r="S42" s="25">
        <v>9902</v>
      </c>
      <c r="T42" s="5">
        <f>L30</f>
        <v>0.64179104477611937</v>
      </c>
      <c r="AA42" s="121" t="s">
        <v>11</v>
      </c>
      <c r="AB42" s="11"/>
      <c r="AC42" s="11"/>
      <c r="AD42" s="11"/>
      <c r="AE42" s="11"/>
      <c r="AF42" s="34"/>
      <c r="AG42" s="34"/>
      <c r="AH42" s="3"/>
      <c r="AI42" s="3"/>
    </row>
    <row r="43" spans="1:37" ht="12.75" customHeight="1" x14ac:dyDescent="0.2">
      <c r="A43" s="30" t="s">
        <v>16</v>
      </c>
      <c r="B43" s="13"/>
      <c r="C43" s="13"/>
      <c r="D43" s="13"/>
      <c r="E43" s="13">
        <v>41</v>
      </c>
      <c r="F43" s="13"/>
      <c r="G43" s="13"/>
      <c r="H43" s="13"/>
      <c r="I43" s="13"/>
      <c r="J43" s="19"/>
      <c r="K43" s="47"/>
      <c r="L43" s="15"/>
      <c r="M43" s="16"/>
      <c r="N43" s="17">
        <f>E43/D42</f>
        <v>0.78846153846153844</v>
      </c>
      <c r="O43" s="20">
        <v>74</v>
      </c>
      <c r="P43" s="3">
        <f t="shared" si="11"/>
        <v>0.9135802469135802</v>
      </c>
      <c r="Q43" s="5">
        <f t="shared" si="12"/>
        <v>8.6419753086419804E-2</v>
      </c>
      <c r="S43" s="30" t="s">
        <v>13</v>
      </c>
      <c r="T43" s="5">
        <f>L52</f>
        <v>0.60526315789473684</v>
      </c>
      <c r="Z43" s="21" t="s">
        <v>12</v>
      </c>
      <c r="AA43" s="2">
        <v>9902</v>
      </c>
      <c r="AB43" s="22" t="s">
        <v>13</v>
      </c>
      <c r="AC43" s="22" t="s">
        <v>14</v>
      </c>
      <c r="AD43" s="22" t="s">
        <v>15</v>
      </c>
      <c r="AE43" s="22" t="s">
        <v>16</v>
      </c>
      <c r="AF43" s="22" t="s">
        <v>17</v>
      </c>
      <c r="AG43" s="22"/>
      <c r="AH43" s="22" t="s">
        <v>18</v>
      </c>
      <c r="AI43" s="22" t="s">
        <v>19</v>
      </c>
      <c r="AJ43" s="22" t="s">
        <v>21</v>
      </c>
      <c r="AK43" s="22" t="s">
        <v>22</v>
      </c>
    </row>
    <row r="44" spans="1:37" ht="12.75" customHeight="1" x14ac:dyDescent="0.2">
      <c r="A44" s="30" t="s">
        <v>17</v>
      </c>
      <c r="B44" s="13"/>
      <c r="C44" s="13"/>
      <c r="D44" s="13"/>
      <c r="E44" s="13"/>
      <c r="F44" s="13">
        <v>41</v>
      </c>
      <c r="G44" s="13"/>
      <c r="H44" s="13"/>
      <c r="I44" s="13"/>
      <c r="J44" s="19"/>
      <c r="K44" s="47"/>
      <c r="L44" s="15"/>
      <c r="M44" s="16"/>
      <c r="N44" s="17">
        <f>F44/E43</f>
        <v>1</v>
      </c>
      <c r="O44" s="20">
        <v>72</v>
      </c>
      <c r="P44" s="3">
        <f t="shared" si="11"/>
        <v>0.97297297297297303</v>
      </c>
      <c r="Q44" s="5">
        <f t="shared" si="12"/>
        <v>2.7027027027026973E-2</v>
      </c>
      <c r="S44" s="30" t="s">
        <v>14</v>
      </c>
      <c r="T44" s="5">
        <f>L70</f>
        <v>0.74305555555555558</v>
      </c>
      <c r="Z44" s="26" t="s">
        <v>24</v>
      </c>
      <c r="AA44" s="24">
        <f t="shared" ref="AA44:AA50" si="13">P19</f>
        <v>0.77611940298507465</v>
      </c>
      <c r="AB44" s="24">
        <f t="shared" ref="AB44:AB50" si="14">P41</f>
        <v>0.64912280701754388</v>
      </c>
      <c r="AC44" s="24">
        <f t="shared" ref="AC44:AC50" si="15">P59</f>
        <v>0.88888888888888884</v>
      </c>
      <c r="AD44" s="24">
        <f t="shared" ref="AD44:AD50" si="16">P77</f>
        <v>0.82926829268292679</v>
      </c>
      <c r="AE44" s="24">
        <f t="shared" ref="AE44:AE50" si="17">P93</f>
        <v>0.84158415841584155</v>
      </c>
      <c r="AF44" s="3">
        <f t="shared" ref="AF44:AF49" si="18">P113</f>
        <v>0.81632653061224492</v>
      </c>
      <c r="AG44" s="3"/>
      <c r="AH44" s="34">
        <f t="shared" ref="AH44:AH48" si="19">P131</f>
        <v>0.74358974358974361</v>
      </c>
      <c r="AI44" s="3">
        <f t="shared" ref="AI44:AI47" si="20">P149</f>
        <v>0.74647887323943662</v>
      </c>
      <c r="AJ44" s="24">
        <f t="shared" ref="AJ44:AJ45" si="21">P188</f>
        <v>0.8</v>
      </c>
      <c r="AK44" s="24">
        <f>P205</f>
        <v>0.81818181818181823</v>
      </c>
    </row>
    <row r="45" spans="1:37" ht="12.75" customHeight="1" x14ac:dyDescent="0.2">
      <c r="A45" s="30" t="s">
        <v>18</v>
      </c>
      <c r="B45" s="13"/>
      <c r="C45" s="13"/>
      <c r="D45" s="13"/>
      <c r="E45" s="13"/>
      <c r="F45" s="13"/>
      <c r="G45" s="13">
        <v>41</v>
      </c>
      <c r="H45" s="13"/>
      <c r="I45" s="13"/>
      <c r="J45" s="19">
        <v>16</v>
      </c>
      <c r="K45" s="47"/>
      <c r="L45" s="15"/>
      <c r="M45" s="16"/>
      <c r="N45" s="17">
        <f>G45/F44</f>
        <v>1</v>
      </c>
      <c r="O45" s="20">
        <v>73</v>
      </c>
      <c r="P45" s="3">
        <f t="shared" si="11"/>
        <v>1.0138888888888888</v>
      </c>
      <c r="Q45" s="5">
        <f t="shared" si="12"/>
        <v>-1.388888888888884E-2</v>
      </c>
      <c r="S45" s="30" t="s">
        <v>15</v>
      </c>
      <c r="T45" s="5">
        <f>L86</f>
        <v>0.68292682926829273</v>
      </c>
      <c r="Z45" s="26" t="s">
        <v>25</v>
      </c>
      <c r="AA45" s="24">
        <f t="shared" si="13"/>
        <v>0.90384615384615385</v>
      </c>
      <c r="AB45" s="24">
        <f t="shared" si="14"/>
        <v>1.0945945945945945</v>
      </c>
      <c r="AC45" s="24">
        <f t="shared" si="15"/>
        <v>0.9453125</v>
      </c>
      <c r="AD45" s="24">
        <f t="shared" si="16"/>
        <v>0.92647058823529416</v>
      </c>
      <c r="AE45" s="24">
        <f t="shared" si="17"/>
        <v>0.94117647058823528</v>
      </c>
      <c r="AF45" s="3">
        <f t="shared" si="18"/>
        <v>0.97499999999999998</v>
      </c>
      <c r="AG45" s="3"/>
      <c r="AH45" s="34">
        <f t="shared" si="19"/>
        <v>0.93103448275862066</v>
      </c>
      <c r="AI45" s="3">
        <f t="shared" si="20"/>
        <v>0.98113207547169812</v>
      </c>
      <c r="AJ45" s="24">
        <f t="shared" si="21"/>
        <v>0.93181818181818177</v>
      </c>
      <c r="AK45" s="24" t="s">
        <v>28</v>
      </c>
    </row>
    <row r="46" spans="1:37" ht="12.75" customHeight="1" x14ac:dyDescent="0.2">
      <c r="A46" s="30" t="s">
        <v>19</v>
      </c>
      <c r="B46" s="25"/>
      <c r="C46" s="25"/>
      <c r="D46" s="25"/>
      <c r="E46" s="25"/>
      <c r="F46" s="25"/>
      <c r="G46" s="25"/>
      <c r="H46" s="25">
        <v>37</v>
      </c>
      <c r="I46" s="25"/>
      <c r="J46" s="19"/>
      <c r="K46" s="5"/>
      <c r="L46" s="5"/>
      <c r="M46" s="25"/>
      <c r="N46" s="5">
        <f>H46/G45</f>
        <v>0.90243902439024393</v>
      </c>
      <c r="O46" s="20">
        <v>54</v>
      </c>
      <c r="P46" s="3">
        <f t="shared" si="11"/>
        <v>0.73972602739726023</v>
      </c>
      <c r="Q46" s="5">
        <f t="shared" si="12"/>
        <v>0.26027397260273977</v>
      </c>
      <c r="S46" s="30" t="s">
        <v>16</v>
      </c>
      <c r="T46" s="5">
        <f>L106</f>
        <v>0.73267326732673266</v>
      </c>
      <c r="Z46" s="26" t="s">
        <v>26</v>
      </c>
      <c r="AA46" s="24">
        <f t="shared" si="13"/>
        <v>1</v>
      </c>
      <c r="AB46" s="24">
        <f t="shared" si="14"/>
        <v>0.9135802469135802</v>
      </c>
      <c r="AC46" s="24">
        <f t="shared" si="15"/>
        <v>0.96694214876033058</v>
      </c>
      <c r="AD46" s="24">
        <f t="shared" si="16"/>
        <v>0.93650793650793651</v>
      </c>
      <c r="AE46" s="24">
        <f t="shared" si="17"/>
        <v>0.96250000000000002</v>
      </c>
      <c r="AF46" s="3">
        <f t="shared" si="18"/>
        <v>0.94871794871794868</v>
      </c>
      <c r="AG46" s="3"/>
      <c r="AH46" s="34">
        <f t="shared" si="19"/>
        <v>0.9135802469135802</v>
      </c>
      <c r="AI46" s="3">
        <f t="shared" si="20"/>
        <v>0.94230769230769229</v>
      </c>
      <c r="AJ46" s="24" t="s">
        <v>28</v>
      </c>
    </row>
    <row r="47" spans="1:37" ht="12.75" customHeight="1" x14ac:dyDescent="0.2">
      <c r="A47" s="30" t="s">
        <v>20</v>
      </c>
      <c r="I47" s="25">
        <v>37</v>
      </c>
      <c r="J47" s="19">
        <v>38</v>
      </c>
      <c r="K47" s="5"/>
      <c r="L47" s="5"/>
      <c r="N47" s="5">
        <f>I47/H46</f>
        <v>1</v>
      </c>
      <c r="O47" s="20">
        <v>55</v>
      </c>
      <c r="P47" s="3">
        <f t="shared" si="11"/>
        <v>1.0185185185185186</v>
      </c>
      <c r="Q47" s="5">
        <f t="shared" si="12"/>
        <v>-1.8518518518518601E-2</v>
      </c>
      <c r="S47" s="30" t="s">
        <v>17</v>
      </c>
      <c r="T47" s="5">
        <f>L125</f>
        <v>0.67346938775510201</v>
      </c>
      <c r="Z47" s="26" t="s">
        <v>27</v>
      </c>
      <c r="AA47" s="24">
        <f t="shared" si="13"/>
        <v>0.96808510638297873</v>
      </c>
      <c r="AB47" s="24">
        <f t="shared" si="14"/>
        <v>0.97297297297297303</v>
      </c>
      <c r="AC47" s="24">
        <f t="shared" si="15"/>
        <v>0.98290598290598286</v>
      </c>
      <c r="AD47" s="24">
        <f t="shared" si="16"/>
        <v>0.98305084745762716</v>
      </c>
      <c r="AE47" s="24">
        <f t="shared" si="17"/>
        <v>1</v>
      </c>
      <c r="AF47" s="3">
        <f t="shared" si="18"/>
        <v>0.97297297297297303</v>
      </c>
      <c r="AG47" s="3"/>
      <c r="AH47" s="34">
        <f t="shared" si="19"/>
        <v>0.93243243243243246</v>
      </c>
      <c r="AI47" s="3">
        <f t="shared" si="20"/>
        <v>0.83673469387755106</v>
      </c>
    </row>
    <row r="48" spans="1:37" ht="12.75" customHeight="1" x14ac:dyDescent="0.2">
      <c r="A48" s="33" t="s">
        <v>21</v>
      </c>
      <c r="I48" s="25">
        <v>12</v>
      </c>
      <c r="J48" s="19">
        <v>11</v>
      </c>
      <c r="K48" s="5"/>
      <c r="L48" s="5"/>
      <c r="N48" s="5"/>
      <c r="O48" s="20">
        <v>17</v>
      </c>
      <c r="P48" s="6"/>
      <c r="Q48" s="5"/>
      <c r="S48" s="30" t="s">
        <v>18</v>
      </c>
      <c r="T48" s="5">
        <f>L143</f>
        <v>0.5641025641025641</v>
      </c>
      <c r="Z48" s="26" t="s">
        <v>29</v>
      </c>
      <c r="AA48" s="24">
        <f t="shared" si="13"/>
        <v>0.96703296703296704</v>
      </c>
      <c r="AB48" s="24">
        <f t="shared" si="14"/>
        <v>1.0138888888888888</v>
      </c>
      <c r="AC48" s="24">
        <f t="shared" si="15"/>
        <v>0.95652173913043481</v>
      </c>
      <c r="AD48" s="24">
        <f t="shared" si="16"/>
        <v>1</v>
      </c>
      <c r="AE48" s="24">
        <f t="shared" si="17"/>
        <v>0.94805194805194803</v>
      </c>
      <c r="AF48" s="3">
        <f t="shared" si="18"/>
        <v>1</v>
      </c>
      <c r="AG48" s="3"/>
      <c r="AH48" s="34">
        <f t="shared" si="19"/>
        <v>0.98550724637681164</v>
      </c>
      <c r="AI48" s="3" t="s">
        <v>28</v>
      </c>
    </row>
    <row r="49" spans="1:35" ht="12.75" customHeight="1" x14ac:dyDescent="0.2">
      <c r="A49" s="33" t="s">
        <v>22</v>
      </c>
      <c r="I49" s="25">
        <v>2</v>
      </c>
      <c r="J49" s="37">
        <v>1</v>
      </c>
      <c r="K49" s="5"/>
      <c r="L49" s="5"/>
      <c r="N49" s="5"/>
      <c r="O49" s="20">
        <v>6</v>
      </c>
      <c r="P49" s="6"/>
      <c r="Q49" s="5"/>
      <c r="Z49" s="26" t="s">
        <v>30</v>
      </c>
      <c r="AA49" s="24">
        <f t="shared" si="13"/>
        <v>1.0227272727272727</v>
      </c>
      <c r="AB49" s="24">
        <f t="shared" si="14"/>
        <v>0.73972602739726023</v>
      </c>
      <c r="AC49" s="24">
        <f t="shared" si="15"/>
        <v>1</v>
      </c>
      <c r="AD49" s="24">
        <f t="shared" si="16"/>
        <v>0.84482758620689657</v>
      </c>
      <c r="AE49" s="24">
        <f t="shared" si="17"/>
        <v>1</v>
      </c>
      <c r="AF49" s="3">
        <f t="shared" si="18"/>
        <v>0.97222222222222221</v>
      </c>
      <c r="AG49" s="3"/>
      <c r="AH49" s="34" t="s">
        <v>28</v>
      </c>
      <c r="AI49" s="3"/>
    </row>
    <row r="50" spans="1:35" ht="12.75" customHeight="1" x14ac:dyDescent="0.2">
      <c r="A50" s="33" t="s">
        <v>40</v>
      </c>
      <c r="I50" s="25">
        <v>2</v>
      </c>
      <c r="J50" s="37">
        <v>2</v>
      </c>
      <c r="K50" s="5"/>
      <c r="L50" s="5"/>
      <c r="N50" s="5"/>
      <c r="O50" s="20">
        <v>4</v>
      </c>
      <c r="P50" s="6"/>
      <c r="Q50" s="5"/>
      <c r="Z50" s="122" t="s">
        <v>31</v>
      </c>
      <c r="AA50" s="24">
        <f t="shared" si="13"/>
        <v>0.8666666666666667</v>
      </c>
      <c r="AB50" s="24">
        <f t="shared" si="14"/>
        <v>1.0185185185185186</v>
      </c>
      <c r="AC50" s="24">
        <f t="shared" si="15"/>
        <v>0.96363636363636362</v>
      </c>
      <c r="AD50" s="24">
        <f t="shared" si="16"/>
        <v>0.97959183673469385</v>
      </c>
      <c r="AE50" s="24">
        <f t="shared" si="17"/>
        <v>1.0273972602739727</v>
      </c>
      <c r="AF50" s="3" t="s">
        <v>28</v>
      </c>
      <c r="AG50" s="3"/>
      <c r="AH50" s="3"/>
      <c r="AI50" s="3"/>
    </row>
    <row r="51" spans="1:35" ht="12.75" customHeight="1" x14ac:dyDescent="0.2">
      <c r="A51" s="33" t="s">
        <v>41</v>
      </c>
      <c r="I51" s="25">
        <v>1</v>
      </c>
      <c r="J51" s="37">
        <v>1</v>
      </c>
      <c r="K51" s="5"/>
      <c r="L51" s="5"/>
      <c r="N51" s="5"/>
      <c r="O51" s="20">
        <v>1</v>
      </c>
      <c r="P51" s="6"/>
      <c r="Q51" s="5"/>
      <c r="Z51" s="31" t="s">
        <v>32</v>
      </c>
      <c r="AA51" s="24"/>
      <c r="AC51" s="24"/>
      <c r="AD51" s="24"/>
      <c r="AE51" s="24"/>
      <c r="AF51" s="3"/>
      <c r="AG51" s="3"/>
      <c r="AH51" s="3"/>
      <c r="AI51" s="3"/>
    </row>
    <row r="52" spans="1:35" ht="12.75" customHeight="1" x14ac:dyDescent="0.2">
      <c r="A52" s="33"/>
      <c r="J52" s="25">
        <f>SUM(J45:J51)</f>
        <v>69</v>
      </c>
      <c r="K52" s="5">
        <f>SUM(J45:J47)/B40</f>
        <v>0.47368421052631576</v>
      </c>
      <c r="L52" s="5">
        <f>J52/B40</f>
        <v>0.60526315789473684</v>
      </c>
      <c r="M52" s="5">
        <f>L52-K52</f>
        <v>0.13157894736842107</v>
      </c>
      <c r="N52" s="5"/>
      <c r="O52" s="6"/>
      <c r="P52" s="6"/>
      <c r="Q52" s="5"/>
      <c r="Z52" s="35"/>
      <c r="AA52" s="24"/>
      <c r="AB52" s="24"/>
      <c r="AC52" s="24"/>
      <c r="AD52" s="24"/>
      <c r="AE52" s="24"/>
      <c r="AF52" s="3"/>
      <c r="AG52" s="3"/>
      <c r="AH52" s="3"/>
      <c r="AI52" s="3"/>
    </row>
    <row r="53" spans="1:35" ht="12.75" customHeight="1" x14ac:dyDescent="0.2">
      <c r="A53" s="42" t="s">
        <v>37</v>
      </c>
      <c r="E53" s="25">
        <f>((J45*6)+(J47*8)+(J48*9)+(J49*10)+(J50*11))/J52</f>
        <v>7.6956521739130439</v>
      </c>
      <c r="K53" s="5"/>
      <c r="L53" s="5"/>
      <c r="N53" s="5"/>
      <c r="O53" s="6"/>
      <c r="P53" s="6"/>
      <c r="Q53" s="5"/>
      <c r="Z53" s="35"/>
      <c r="AA53" s="24"/>
      <c r="AB53" s="24"/>
      <c r="AC53" s="24"/>
      <c r="AD53" s="24"/>
      <c r="AE53" s="24"/>
      <c r="AF53" s="3"/>
      <c r="AG53" s="3"/>
      <c r="AH53" s="3"/>
      <c r="AI53" s="3"/>
    </row>
    <row r="54" spans="1:35" ht="12.75" customHeight="1" x14ac:dyDescent="0.3">
      <c r="K54" s="5"/>
      <c r="L54" s="5"/>
      <c r="N54" s="5"/>
      <c r="O54" s="6"/>
      <c r="P54" s="6"/>
      <c r="Q54" s="5"/>
      <c r="Z54" s="25"/>
      <c r="AD54" s="24"/>
      <c r="AE54" s="24"/>
      <c r="AF54" s="52"/>
      <c r="AG54" s="52"/>
      <c r="AH54" s="3"/>
      <c r="AI54" s="3"/>
    </row>
    <row r="55" spans="1:35" ht="12.75" customHeight="1" x14ac:dyDescent="0.3">
      <c r="A55" s="51" t="s">
        <v>61</v>
      </c>
      <c r="K55" s="5"/>
      <c r="L55" s="5"/>
      <c r="N55" s="5"/>
      <c r="O55" s="6"/>
      <c r="P55" s="6"/>
      <c r="Q55" s="5"/>
      <c r="Z55" s="25"/>
      <c r="AD55" s="24"/>
      <c r="AE55" s="24"/>
      <c r="AF55" s="3"/>
      <c r="AG55" s="3"/>
      <c r="AH55" s="3"/>
      <c r="AI55" s="3"/>
    </row>
    <row r="56" spans="1:35" ht="25.5" customHeight="1" x14ac:dyDescent="0.2">
      <c r="B56" s="319" t="s">
        <v>1</v>
      </c>
      <c r="C56" s="320"/>
      <c r="D56" s="320"/>
      <c r="E56" s="320"/>
      <c r="F56" s="320"/>
      <c r="G56" s="320"/>
      <c r="H56" s="320"/>
      <c r="I56" s="320"/>
      <c r="K56" s="7" t="s">
        <v>2</v>
      </c>
      <c r="L56" s="7" t="s">
        <v>3</v>
      </c>
      <c r="M56" s="8" t="s">
        <v>4</v>
      </c>
      <c r="N56" s="7" t="s">
        <v>5</v>
      </c>
      <c r="O56" s="9" t="s">
        <v>6</v>
      </c>
      <c r="P56" s="9" t="s">
        <v>7</v>
      </c>
      <c r="Q56" s="10" t="s">
        <v>8</v>
      </c>
      <c r="Z56" s="25"/>
      <c r="AD56" s="24"/>
      <c r="AE56" s="27"/>
      <c r="AF56" s="11"/>
      <c r="AG56" s="11"/>
      <c r="AH56" s="3"/>
      <c r="AI56" s="3"/>
    </row>
    <row r="57" spans="1:35" ht="12.75" customHeight="1" x14ac:dyDescent="0.2">
      <c r="A57" s="12" t="s">
        <v>9</v>
      </c>
      <c r="B57" s="13">
        <v>1</v>
      </c>
      <c r="C57" s="13">
        <v>2</v>
      </c>
      <c r="D57" s="13">
        <v>3</v>
      </c>
      <c r="E57" s="13">
        <v>4</v>
      </c>
      <c r="F57" s="13">
        <v>5</v>
      </c>
      <c r="G57" s="13">
        <v>6</v>
      </c>
      <c r="H57" s="13">
        <v>7</v>
      </c>
      <c r="I57" s="13">
        <v>8</v>
      </c>
      <c r="J57" s="14" t="s">
        <v>10</v>
      </c>
      <c r="K57" s="47"/>
      <c r="L57" s="15"/>
      <c r="M57" s="16"/>
      <c r="N57" s="17"/>
      <c r="O57" s="6"/>
      <c r="P57" s="6"/>
      <c r="Q57" s="5"/>
      <c r="Z57" s="33"/>
      <c r="AA57" s="27"/>
      <c r="AB57" s="24"/>
      <c r="AC57" s="24"/>
      <c r="AD57" s="24"/>
      <c r="AE57" s="27"/>
      <c r="AF57" s="34"/>
      <c r="AG57" s="34"/>
      <c r="AH57" s="3"/>
      <c r="AI57" s="3"/>
    </row>
    <row r="58" spans="1:35" ht="12.75" customHeight="1" x14ac:dyDescent="0.2">
      <c r="A58" s="30" t="s">
        <v>14</v>
      </c>
      <c r="B58" s="13">
        <v>144</v>
      </c>
      <c r="C58" s="13"/>
      <c r="D58" s="13"/>
      <c r="E58" s="13"/>
      <c r="F58" s="13"/>
      <c r="G58" s="13"/>
      <c r="H58" s="13"/>
      <c r="I58" s="13"/>
      <c r="J58" s="19"/>
      <c r="K58" s="47"/>
      <c r="L58" s="15"/>
      <c r="M58" s="16"/>
      <c r="N58" s="17"/>
      <c r="O58" s="20">
        <f>B58</f>
        <v>144</v>
      </c>
      <c r="P58" s="6"/>
      <c r="Q58" s="5"/>
      <c r="Z58" s="33"/>
      <c r="AA58" s="34"/>
      <c r="AB58" s="34"/>
      <c r="AC58" s="34"/>
      <c r="AD58" s="34"/>
      <c r="AE58" s="34"/>
      <c r="AF58" s="34"/>
      <c r="AG58" s="34"/>
      <c r="AH58" s="3"/>
      <c r="AI58" s="3"/>
    </row>
    <row r="59" spans="1:35" ht="12.75" customHeight="1" x14ac:dyDescent="0.2">
      <c r="A59" s="30" t="s">
        <v>15</v>
      </c>
      <c r="B59" s="13"/>
      <c r="C59" s="13">
        <v>128</v>
      </c>
      <c r="D59" s="13"/>
      <c r="E59" s="13"/>
      <c r="F59" s="13"/>
      <c r="G59" s="13"/>
      <c r="H59" s="13"/>
      <c r="I59" s="13"/>
      <c r="J59" s="19"/>
      <c r="K59" s="47"/>
      <c r="L59" s="15"/>
      <c r="M59" s="16"/>
      <c r="N59" s="17">
        <f>C59/B58</f>
        <v>0.88888888888888884</v>
      </c>
      <c r="O59" s="20">
        <v>128</v>
      </c>
      <c r="P59" s="3">
        <f t="shared" ref="P59:P65" si="22">O59/O58</f>
        <v>0.88888888888888884</v>
      </c>
      <c r="Q59" s="5">
        <f t="shared" ref="Q59:Q65" si="23">100%-P59</f>
        <v>0.11111111111111116</v>
      </c>
      <c r="Z59" s="33"/>
      <c r="AA59" s="34"/>
      <c r="AB59" s="34"/>
      <c r="AC59" s="34"/>
      <c r="AD59" s="34"/>
      <c r="AE59" s="34"/>
      <c r="AF59" s="34"/>
      <c r="AG59" s="34"/>
      <c r="AH59" s="3"/>
      <c r="AI59" s="3"/>
    </row>
    <row r="60" spans="1:35" ht="12.75" customHeight="1" x14ac:dyDescent="0.2">
      <c r="A60" s="30" t="s">
        <v>16</v>
      </c>
      <c r="B60" s="13"/>
      <c r="C60" s="13"/>
      <c r="D60" s="13">
        <v>114</v>
      </c>
      <c r="E60" s="13"/>
      <c r="F60" s="13"/>
      <c r="G60" s="13"/>
      <c r="H60" s="13"/>
      <c r="I60" s="13"/>
      <c r="J60" s="19"/>
      <c r="K60" s="47"/>
      <c r="L60" s="15"/>
      <c r="M60" s="16"/>
      <c r="N60" s="17">
        <f>D60/C59</f>
        <v>0.890625</v>
      </c>
      <c r="O60" s="20">
        <v>121</v>
      </c>
      <c r="P60" s="3">
        <f t="shared" si="22"/>
        <v>0.9453125</v>
      </c>
      <c r="Q60" s="5">
        <f t="shared" si="23"/>
        <v>5.46875E-2</v>
      </c>
      <c r="S60" s="322" t="s">
        <v>4</v>
      </c>
      <c r="T60" s="320"/>
      <c r="Z60" s="33"/>
      <c r="AA60" s="34"/>
      <c r="AB60" s="34"/>
      <c r="AC60" s="34"/>
      <c r="AD60" s="34"/>
      <c r="AE60" s="34"/>
      <c r="AF60" s="34"/>
      <c r="AG60" s="34"/>
      <c r="AH60" s="3"/>
      <c r="AI60" s="3"/>
    </row>
    <row r="61" spans="1:35" ht="12.75" customHeight="1" x14ac:dyDescent="0.2">
      <c r="A61" s="30" t="s">
        <v>17</v>
      </c>
      <c r="B61" s="13"/>
      <c r="C61" s="13"/>
      <c r="D61" s="13"/>
      <c r="E61" s="13">
        <v>112</v>
      </c>
      <c r="F61" s="13"/>
      <c r="G61" s="13"/>
      <c r="H61" s="13"/>
      <c r="I61" s="13"/>
      <c r="J61" s="19"/>
      <c r="K61" s="47"/>
      <c r="L61" s="15"/>
      <c r="M61" s="16"/>
      <c r="N61" s="17">
        <f>E61/D60</f>
        <v>0.98245614035087714</v>
      </c>
      <c r="O61" s="20">
        <v>117</v>
      </c>
      <c r="P61" s="3">
        <f t="shared" si="22"/>
        <v>0.96694214876033058</v>
      </c>
      <c r="Q61" s="5">
        <f t="shared" si="23"/>
        <v>3.3057851239669422E-2</v>
      </c>
      <c r="S61" s="25">
        <v>9902</v>
      </c>
      <c r="T61" s="5">
        <f>M30</f>
        <v>0.20149253731343281</v>
      </c>
      <c r="Z61" s="25"/>
      <c r="AA61" s="3"/>
      <c r="AB61" s="3"/>
      <c r="AC61" s="3"/>
      <c r="AD61" s="3"/>
      <c r="AE61" s="3"/>
      <c r="AF61" s="34"/>
      <c r="AG61" s="34"/>
      <c r="AH61" s="3"/>
      <c r="AI61" s="3"/>
    </row>
    <row r="62" spans="1:35" ht="12.75" customHeight="1" x14ac:dyDescent="0.2">
      <c r="A62" s="30" t="s">
        <v>18</v>
      </c>
      <c r="B62" s="13"/>
      <c r="C62" s="13"/>
      <c r="D62" s="13"/>
      <c r="E62" s="13"/>
      <c r="F62" s="13">
        <v>110</v>
      </c>
      <c r="G62" s="13"/>
      <c r="H62" s="13"/>
      <c r="I62" s="13"/>
      <c r="J62" s="19"/>
      <c r="K62" s="47"/>
      <c r="L62" s="15"/>
      <c r="M62" s="16"/>
      <c r="N62" s="17">
        <f>F62/E61</f>
        <v>0.9821428571428571</v>
      </c>
      <c r="O62" s="20">
        <v>115</v>
      </c>
      <c r="P62" s="3">
        <f t="shared" si="22"/>
        <v>0.98290598290598286</v>
      </c>
      <c r="Q62" s="5">
        <f t="shared" si="23"/>
        <v>1.7094017094017144E-2</v>
      </c>
      <c r="S62" s="30" t="s">
        <v>13</v>
      </c>
      <c r="T62" s="5">
        <f>M52</f>
        <v>0.13157894736842107</v>
      </c>
      <c r="AA62" s="3"/>
      <c r="AB62" s="3"/>
      <c r="AC62" s="3"/>
      <c r="AD62" s="3"/>
      <c r="AE62" s="3"/>
      <c r="AF62" s="34"/>
      <c r="AG62" s="34"/>
      <c r="AH62" s="3"/>
      <c r="AI62" s="3"/>
    </row>
    <row r="63" spans="1:35" ht="12.75" customHeight="1" x14ac:dyDescent="0.2">
      <c r="A63" s="30" t="s">
        <v>19</v>
      </c>
      <c r="B63" s="25"/>
      <c r="C63" s="25"/>
      <c r="D63" s="25"/>
      <c r="E63" s="25"/>
      <c r="F63" s="25"/>
      <c r="G63" s="25">
        <v>104</v>
      </c>
      <c r="H63" s="25"/>
      <c r="I63" s="25"/>
      <c r="J63" s="37"/>
      <c r="K63" s="5"/>
      <c r="L63" s="5"/>
      <c r="M63" s="25"/>
      <c r="N63" s="5">
        <f>G63/F62</f>
        <v>0.94545454545454544</v>
      </c>
      <c r="O63" s="20">
        <v>110</v>
      </c>
      <c r="P63" s="3">
        <f t="shared" si="22"/>
        <v>0.95652173913043481</v>
      </c>
      <c r="Q63" s="5">
        <f t="shared" si="23"/>
        <v>4.3478260869565188E-2</v>
      </c>
      <c r="S63" s="30" t="s">
        <v>14</v>
      </c>
      <c r="T63" s="5">
        <f>M70</f>
        <v>6.944444444444442E-2</v>
      </c>
      <c r="AA63" s="3"/>
      <c r="AB63" s="3"/>
      <c r="AC63" s="3"/>
      <c r="AD63" s="3"/>
      <c r="AE63" s="3"/>
      <c r="AF63" s="34"/>
      <c r="AG63" s="34"/>
      <c r="AH63" s="3"/>
      <c r="AI63" s="3"/>
    </row>
    <row r="64" spans="1:35" ht="12.75" customHeight="1" x14ac:dyDescent="0.2">
      <c r="A64" s="30" t="s">
        <v>20</v>
      </c>
      <c r="B64" s="25"/>
      <c r="C64" s="25"/>
      <c r="D64" s="25"/>
      <c r="E64" s="25"/>
      <c r="F64" s="25"/>
      <c r="G64" s="25"/>
      <c r="H64" s="25">
        <v>101</v>
      </c>
      <c r="I64" s="25"/>
      <c r="J64" s="37">
        <v>2</v>
      </c>
      <c r="K64" s="5"/>
      <c r="L64" s="5"/>
      <c r="M64" s="25"/>
      <c r="N64" s="5">
        <f>H64/G63</f>
        <v>0.97115384615384615</v>
      </c>
      <c r="O64" s="20">
        <v>110</v>
      </c>
      <c r="P64" s="3">
        <f t="shared" si="22"/>
        <v>1</v>
      </c>
      <c r="Q64" s="5">
        <f t="shared" si="23"/>
        <v>0</v>
      </c>
      <c r="S64" s="30" t="s">
        <v>15</v>
      </c>
      <c r="T64" s="5">
        <f>M86</f>
        <v>0.12195121951219512</v>
      </c>
      <c r="AA64" s="3"/>
      <c r="AB64" s="3"/>
      <c r="AC64" s="3"/>
      <c r="AD64" s="3"/>
      <c r="AE64" s="3"/>
      <c r="AF64" s="3"/>
      <c r="AG64" s="3"/>
      <c r="AH64" s="3"/>
      <c r="AI64" s="3"/>
    </row>
    <row r="65" spans="1:37" ht="12.75" customHeight="1" x14ac:dyDescent="0.2">
      <c r="A65" s="33" t="s">
        <v>21</v>
      </c>
      <c r="I65" s="25">
        <v>97</v>
      </c>
      <c r="J65" s="19">
        <v>95</v>
      </c>
      <c r="K65" s="5"/>
      <c r="L65" s="5"/>
      <c r="N65" s="5">
        <f>I65/H64</f>
        <v>0.96039603960396036</v>
      </c>
      <c r="O65" s="20">
        <v>106</v>
      </c>
      <c r="P65" s="3">
        <f t="shared" si="22"/>
        <v>0.96363636363636362</v>
      </c>
      <c r="Q65" s="5">
        <f t="shared" si="23"/>
        <v>3.6363636363636376E-2</v>
      </c>
      <c r="S65" s="30" t="s">
        <v>16</v>
      </c>
      <c r="T65" s="5">
        <f>M106</f>
        <v>0.11881188118811881</v>
      </c>
      <c r="Z65" s="46"/>
      <c r="AA65" s="11"/>
      <c r="AB65" s="11"/>
      <c r="AC65" s="11"/>
      <c r="AD65" s="11"/>
      <c r="AE65" s="11"/>
      <c r="AF65" s="3"/>
      <c r="AG65" s="3"/>
      <c r="AH65" s="3"/>
      <c r="AI65" s="3"/>
    </row>
    <row r="66" spans="1:37" ht="12.75" customHeight="1" x14ac:dyDescent="0.2">
      <c r="A66" s="33" t="s">
        <v>22</v>
      </c>
      <c r="I66" s="25">
        <v>6</v>
      </c>
      <c r="J66" s="37">
        <v>6</v>
      </c>
      <c r="K66" s="5"/>
      <c r="L66" s="5"/>
      <c r="N66" s="5"/>
      <c r="O66" s="20">
        <v>11</v>
      </c>
      <c r="P66" s="3"/>
      <c r="Q66" s="5"/>
      <c r="S66" s="30" t="s">
        <v>17</v>
      </c>
      <c r="T66" s="5">
        <f>M125</f>
        <v>0.10204081632653061</v>
      </c>
      <c r="Z66" s="46"/>
      <c r="AA66" s="11"/>
      <c r="AB66" s="11"/>
      <c r="AC66" s="11"/>
      <c r="AD66" s="11"/>
      <c r="AE66" s="11"/>
      <c r="AF66" s="3"/>
      <c r="AG66" s="3"/>
      <c r="AH66" s="3"/>
      <c r="AI66" s="3"/>
    </row>
    <row r="67" spans="1:37" ht="12.75" customHeight="1" x14ac:dyDescent="0.2">
      <c r="A67" s="33" t="s">
        <v>40</v>
      </c>
      <c r="I67" s="25">
        <v>2</v>
      </c>
      <c r="J67" s="37">
        <v>2</v>
      </c>
      <c r="K67" s="5"/>
      <c r="L67" s="5"/>
      <c r="N67" s="5"/>
      <c r="O67" s="20">
        <v>6</v>
      </c>
      <c r="P67" s="3"/>
      <c r="Q67" s="5"/>
      <c r="S67" s="30" t="s">
        <v>18</v>
      </c>
      <c r="T67" s="5">
        <f>M143</f>
        <v>0.22222222222222221</v>
      </c>
      <c r="Z67" s="46"/>
      <c r="AA67" s="11"/>
      <c r="AB67" s="11"/>
      <c r="AC67" s="11"/>
      <c r="AD67" s="11"/>
      <c r="AE67" s="11"/>
      <c r="AF67" s="3"/>
      <c r="AG67" s="3"/>
      <c r="AH67" s="3"/>
      <c r="AI67" s="3"/>
    </row>
    <row r="68" spans="1:37" ht="12.75" customHeight="1" x14ac:dyDescent="0.2">
      <c r="A68" s="33" t="s">
        <v>41</v>
      </c>
      <c r="I68" s="25">
        <v>3</v>
      </c>
      <c r="J68" s="37">
        <v>1</v>
      </c>
      <c r="K68" s="5"/>
      <c r="L68" s="5"/>
      <c r="N68" s="5"/>
      <c r="O68" s="20">
        <v>4</v>
      </c>
      <c r="P68" s="3"/>
      <c r="Q68" s="5"/>
      <c r="S68" s="33"/>
      <c r="Z68" s="46"/>
      <c r="AA68" s="11"/>
      <c r="AB68" s="11"/>
      <c r="AC68" s="11"/>
      <c r="AD68" s="11"/>
      <c r="AE68" s="11"/>
      <c r="AF68" s="3"/>
      <c r="AG68" s="3"/>
      <c r="AH68" s="3"/>
      <c r="AI68" s="3"/>
    </row>
    <row r="69" spans="1:37" ht="12.75" customHeight="1" x14ac:dyDescent="0.2">
      <c r="A69" s="33" t="s">
        <v>42</v>
      </c>
      <c r="I69" s="25">
        <v>2</v>
      </c>
      <c r="J69" s="37">
        <v>1</v>
      </c>
      <c r="K69" s="5"/>
      <c r="L69" s="5"/>
      <c r="N69" s="5"/>
      <c r="O69" s="20">
        <v>2</v>
      </c>
      <c r="P69" s="3"/>
      <c r="Q69" s="5"/>
      <c r="S69" s="33"/>
      <c r="Z69" s="46"/>
      <c r="AA69" s="11"/>
      <c r="AB69" s="11"/>
      <c r="AC69" s="11"/>
      <c r="AD69" s="11"/>
      <c r="AE69" s="11"/>
      <c r="AF69" s="3"/>
      <c r="AG69" s="3"/>
      <c r="AH69" s="3"/>
      <c r="AI69" s="3"/>
    </row>
    <row r="70" spans="1:37" ht="12.75" customHeight="1" x14ac:dyDescent="0.2">
      <c r="A70" s="33"/>
      <c r="J70" s="25">
        <f>SUM(J64:J69)</f>
        <v>107</v>
      </c>
      <c r="K70" s="5">
        <f>SUM(J64:J65)/B58</f>
        <v>0.67361111111111116</v>
      </c>
      <c r="L70" s="5">
        <f>J70/B58</f>
        <v>0.74305555555555558</v>
      </c>
      <c r="M70" s="5">
        <f>L70-K70</f>
        <v>6.944444444444442E-2</v>
      </c>
      <c r="N70" s="5"/>
      <c r="O70" s="6"/>
      <c r="P70" s="6"/>
      <c r="Q70" s="5"/>
      <c r="Z70" s="46"/>
      <c r="AA70" s="11"/>
      <c r="AB70" s="11"/>
      <c r="AC70" s="11"/>
      <c r="AD70" s="11"/>
      <c r="AE70" s="11"/>
      <c r="AF70" s="3"/>
      <c r="AG70" s="3"/>
      <c r="AH70" s="3"/>
      <c r="AI70" s="3"/>
    </row>
    <row r="71" spans="1:37" ht="12.75" customHeight="1" x14ac:dyDescent="0.2">
      <c r="A71" s="42" t="s">
        <v>37</v>
      </c>
      <c r="E71" s="25">
        <f>((J64*7)+(J65*8)+(J66*9)+(J67*10))/J70</f>
        <v>7.9252336448598131</v>
      </c>
      <c r="K71" s="5"/>
      <c r="L71" s="5"/>
      <c r="N71" s="5"/>
      <c r="O71" s="6"/>
      <c r="P71" s="6"/>
      <c r="Q71" s="5"/>
      <c r="Z71" s="46"/>
      <c r="AA71" s="11"/>
      <c r="AB71" s="11"/>
      <c r="AC71" s="11"/>
      <c r="AD71" s="11"/>
      <c r="AE71" s="11"/>
      <c r="AF71" s="3"/>
      <c r="AG71" s="3"/>
      <c r="AH71" s="3"/>
      <c r="AI71" s="3"/>
    </row>
    <row r="72" spans="1:37" ht="12.75" customHeight="1" x14ac:dyDescent="0.3">
      <c r="K72" s="5"/>
      <c r="L72" s="5"/>
      <c r="N72" s="5"/>
      <c r="O72" s="6"/>
      <c r="P72" s="6"/>
      <c r="Q72" s="5"/>
      <c r="AA72" s="3"/>
      <c r="AB72" s="3"/>
      <c r="AC72" s="3"/>
      <c r="AD72" s="3"/>
      <c r="AE72" s="3"/>
      <c r="AF72" s="52"/>
      <c r="AG72" s="52"/>
      <c r="AH72" s="3"/>
      <c r="AI72" s="3"/>
    </row>
    <row r="73" spans="1:37" ht="12.75" customHeight="1" x14ac:dyDescent="0.3">
      <c r="A73" s="51" t="s">
        <v>62</v>
      </c>
      <c r="K73" s="5"/>
      <c r="L73" s="5"/>
      <c r="N73" s="5"/>
      <c r="O73" s="6"/>
      <c r="P73" s="6"/>
      <c r="Q73" s="5"/>
      <c r="Z73" s="4"/>
      <c r="AA73" s="11" t="s">
        <v>45</v>
      </c>
      <c r="AB73" s="11"/>
      <c r="AC73" s="11"/>
      <c r="AD73" s="11"/>
      <c r="AE73" s="11"/>
      <c r="AF73" s="3"/>
      <c r="AG73" s="3"/>
      <c r="AH73" s="3"/>
      <c r="AI73" s="3"/>
    </row>
    <row r="74" spans="1:37" ht="25.5" customHeight="1" x14ac:dyDescent="0.2">
      <c r="B74" s="319" t="s">
        <v>1</v>
      </c>
      <c r="C74" s="320"/>
      <c r="D74" s="320"/>
      <c r="E74" s="320"/>
      <c r="F74" s="320"/>
      <c r="G74" s="320"/>
      <c r="H74" s="320"/>
      <c r="I74" s="320"/>
      <c r="K74" s="7" t="s">
        <v>2</v>
      </c>
      <c r="L74" s="7" t="s">
        <v>3</v>
      </c>
      <c r="M74" s="8" t="s">
        <v>4</v>
      </c>
      <c r="N74" s="7" t="s">
        <v>5</v>
      </c>
      <c r="O74" s="9" t="s">
        <v>6</v>
      </c>
      <c r="P74" s="9" t="s">
        <v>7</v>
      </c>
      <c r="Q74" s="10" t="s">
        <v>8</v>
      </c>
      <c r="AA74" s="121" t="s">
        <v>11</v>
      </c>
      <c r="AB74" s="11"/>
      <c r="AC74" s="11"/>
      <c r="AD74" s="11"/>
      <c r="AE74" s="11"/>
      <c r="AF74" s="11"/>
      <c r="AG74" s="11"/>
      <c r="AH74" s="3"/>
      <c r="AI74" s="3"/>
    </row>
    <row r="75" spans="1:37" ht="12.75" customHeight="1" x14ac:dyDescent="0.2">
      <c r="A75" s="12" t="s">
        <v>9</v>
      </c>
      <c r="B75" s="13">
        <v>1</v>
      </c>
      <c r="C75" s="13">
        <v>2</v>
      </c>
      <c r="D75" s="13">
        <v>3</v>
      </c>
      <c r="E75" s="13">
        <v>4</v>
      </c>
      <c r="F75" s="13">
        <v>5</v>
      </c>
      <c r="G75" s="13">
        <v>6</v>
      </c>
      <c r="H75" s="13">
        <v>7</v>
      </c>
      <c r="I75" s="13">
        <v>8</v>
      </c>
      <c r="J75" s="14" t="s">
        <v>10</v>
      </c>
      <c r="K75" s="47"/>
      <c r="L75" s="15"/>
      <c r="M75" s="16"/>
      <c r="N75" s="17"/>
      <c r="O75" s="6"/>
      <c r="P75" s="6"/>
      <c r="Q75" s="5"/>
      <c r="Z75" s="21" t="s">
        <v>12</v>
      </c>
      <c r="AA75" s="2">
        <v>9902</v>
      </c>
      <c r="AB75" s="22" t="s">
        <v>13</v>
      </c>
      <c r="AC75" s="22" t="s">
        <v>14</v>
      </c>
      <c r="AD75" s="22" t="s">
        <v>15</v>
      </c>
      <c r="AE75" s="22" t="s">
        <v>16</v>
      </c>
      <c r="AF75" s="22" t="s">
        <v>17</v>
      </c>
      <c r="AG75" s="22"/>
      <c r="AH75" s="22" t="s">
        <v>18</v>
      </c>
      <c r="AI75" s="22" t="s">
        <v>19</v>
      </c>
      <c r="AJ75" s="22" t="s">
        <v>21</v>
      </c>
      <c r="AK75" s="22" t="s">
        <v>22</v>
      </c>
    </row>
    <row r="76" spans="1:37" ht="12.75" customHeight="1" x14ac:dyDescent="0.2">
      <c r="A76" s="30" t="s">
        <v>15</v>
      </c>
      <c r="B76" s="13">
        <v>82</v>
      </c>
      <c r="C76" s="13"/>
      <c r="D76" s="13"/>
      <c r="E76" s="13"/>
      <c r="F76" s="13"/>
      <c r="G76" s="13"/>
      <c r="H76" s="13"/>
      <c r="I76" s="13"/>
      <c r="J76" s="19"/>
      <c r="K76" s="47"/>
      <c r="L76" s="15"/>
      <c r="M76" s="16"/>
      <c r="N76" s="17"/>
      <c r="O76" s="20">
        <f>B76</f>
        <v>82</v>
      </c>
      <c r="P76" s="6"/>
      <c r="Q76" s="5"/>
      <c r="Z76" s="26" t="s">
        <v>24</v>
      </c>
      <c r="AA76" s="24">
        <f t="shared" ref="AA76:AA82" si="24">Q19</f>
        <v>0.22388059701492535</v>
      </c>
      <c r="AB76" s="24">
        <f t="shared" ref="AB76:AB82" si="25">Q41</f>
        <v>0.35087719298245612</v>
      </c>
      <c r="AC76" s="24">
        <f t="shared" ref="AC76:AC82" si="26">Q59</f>
        <v>0.11111111111111116</v>
      </c>
      <c r="AD76" s="24">
        <f t="shared" ref="AD76:AD82" si="27">Q77</f>
        <v>0.17073170731707321</v>
      </c>
      <c r="AE76" s="24">
        <f t="shared" ref="AE76:AE82" si="28">Q93</f>
        <v>0.15841584158415845</v>
      </c>
      <c r="AF76" s="5">
        <f t="shared" ref="AF76:AF81" si="29">Q113</f>
        <v>0.18367346938775508</v>
      </c>
      <c r="AG76" s="5"/>
      <c r="AH76" s="34">
        <f t="shared" ref="AH76:AH80" si="30">Q131</f>
        <v>0.25641025641025639</v>
      </c>
      <c r="AI76" s="3">
        <f t="shared" ref="AI76:AI79" si="31">Q149</f>
        <v>0.25352112676056338</v>
      </c>
      <c r="AJ76" s="5">
        <f t="shared" ref="AJ76:AJ77" si="32">Q188</f>
        <v>0.19999999999999996</v>
      </c>
      <c r="AK76" s="5">
        <f>Q205</f>
        <v>0.18181818181818177</v>
      </c>
    </row>
    <row r="77" spans="1:37" ht="12.75" customHeight="1" x14ac:dyDescent="0.2">
      <c r="A77" s="30" t="s">
        <v>16</v>
      </c>
      <c r="B77" s="13"/>
      <c r="C77" s="13">
        <v>68</v>
      </c>
      <c r="D77" s="13"/>
      <c r="E77" s="13"/>
      <c r="F77" s="13"/>
      <c r="G77" s="13"/>
      <c r="H77" s="13"/>
      <c r="I77" s="13"/>
      <c r="J77" s="19"/>
      <c r="K77" s="47"/>
      <c r="L77" s="15"/>
      <c r="M77" s="16"/>
      <c r="N77" s="17">
        <f>C77/B76</f>
        <v>0.82926829268292679</v>
      </c>
      <c r="O77" s="20">
        <v>68</v>
      </c>
      <c r="P77" s="3">
        <f t="shared" ref="P77:P83" si="33">O77/O76</f>
        <v>0.82926829268292679</v>
      </c>
      <c r="Q77" s="5">
        <f t="shared" ref="Q77:Q83" si="34">100%-P77</f>
        <v>0.17073170731707321</v>
      </c>
      <c r="Z77" s="26" t="s">
        <v>25</v>
      </c>
      <c r="AA77" s="24">
        <f t="shared" si="24"/>
        <v>9.6153846153846145E-2</v>
      </c>
      <c r="AB77" s="24">
        <f t="shared" si="25"/>
        <v>-9.4594594594594517E-2</v>
      </c>
      <c r="AC77" s="24">
        <f t="shared" si="26"/>
        <v>5.46875E-2</v>
      </c>
      <c r="AD77" s="24">
        <f t="shared" si="27"/>
        <v>7.3529411764705843E-2</v>
      </c>
      <c r="AE77" s="24">
        <f t="shared" si="28"/>
        <v>5.8823529411764719E-2</v>
      </c>
      <c r="AF77" s="5">
        <f t="shared" si="29"/>
        <v>2.5000000000000022E-2</v>
      </c>
      <c r="AG77" s="5"/>
      <c r="AH77" s="34">
        <f t="shared" si="30"/>
        <v>6.8965517241379337E-2</v>
      </c>
      <c r="AI77" s="3">
        <f t="shared" si="31"/>
        <v>1.8867924528301883E-2</v>
      </c>
      <c r="AJ77" s="5">
        <f t="shared" si="32"/>
        <v>6.8181818181818232E-2</v>
      </c>
      <c r="AK77" s="5" t="s">
        <v>28</v>
      </c>
    </row>
    <row r="78" spans="1:37" ht="12.75" customHeight="1" x14ac:dyDescent="0.2">
      <c r="A78" s="30" t="s">
        <v>17</v>
      </c>
      <c r="B78" s="13"/>
      <c r="C78" s="13"/>
      <c r="D78" s="13">
        <v>53</v>
      </c>
      <c r="E78" s="13"/>
      <c r="F78" s="13"/>
      <c r="G78" s="13"/>
      <c r="H78" s="13"/>
      <c r="I78" s="13"/>
      <c r="J78" s="19"/>
      <c r="K78" s="47"/>
      <c r="L78" s="15"/>
      <c r="M78" s="16"/>
      <c r="N78" s="17">
        <f>D78/C77</f>
        <v>0.77941176470588236</v>
      </c>
      <c r="O78" s="20">
        <v>63</v>
      </c>
      <c r="P78" s="3">
        <f t="shared" si="33"/>
        <v>0.92647058823529416</v>
      </c>
      <c r="Q78" s="5">
        <f t="shared" si="34"/>
        <v>7.3529411764705843E-2</v>
      </c>
      <c r="Z78" s="26" t="s">
        <v>26</v>
      </c>
      <c r="AA78" s="24">
        <f t="shared" si="24"/>
        <v>0</v>
      </c>
      <c r="AB78" s="24">
        <f t="shared" si="25"/>
        <v>8.6419753086419804E-2</v>
      </c>
      <c r="AC78" s="24">
        <f t="shared" si="26"/>
        <v>3.3057851239669422E-2</v>
      </c>
      <c r="AD78" s="24">
        <f t="shared" si="27"/>
        <v>6.3492063492063489E-2</v>
      </c>
      <c r="AE78" s="24">
        <f t="shared" si="28"/>
        <v>3.7499999999999978E-2</v>
      </c>
      <c r="AF78" s="5">
        <f t="shared" si="29"/>
        <v>5.1282051282051322E-2</v>
      </c>
      <c r="AG78" s="5"/>
      <c r="AH78" s="34">
        <f t="shared" si="30"/>
        <v>8.6419753086419804E-2</v>
      </c>
      <c r="AI78" s="3">
        <f t="shared" si="31"/>
        <v>5.7692307692307709E-2</v>
      </c>
      <c r="AJ78" s="5" t="s">
        <v>28</v>
      </c>
      <c r="AK78" s="5" t="s">
        <v>28</v>
      </c>
    </row>
    <row r="79" spans="1:37" ht="12.75" customHeight="1" x14ac:dyDescent="0.2">
      <c r="A79" s="30" t="s">
        <v>18</v>
      </c>
      <c r="B79" s="13"/>
      <c r="C79" s="13"/>
      <c r="D79" s="13"/>
      <c r="E79" s="13">
        <v>39</v>
      </c>
      <c r="F79" s="13"/>
      <c r="G79" s="13"/>
      <c r="H79" s="13"/>
      <c r="I79" s="13"/>
      <c r="J79" s="19"/>
      <c r="K79" s="47"/>
      <c r="L79" s="15"/>
      <c r="M79" s="16"/>
      <c r="N79" s="17">
        <f>E79/D78</f>
        <v>0.73584905660377353</v>
      </c>
      <c r="O79" s="20">
        <v>59</v>
      </c>
      <c r="P79" s="3">
        <f t="shared" si="33"/>
        <v>0.93650793650793651</v>
      </c>
      <c r="Q79" s="5">
        <f t="shared" si="34"/>
        <v>6.3492063492063489E-2</v>
      </c>
      <c r="Z79" s="26" t="s">
        <v>29</v>
      </c>
      <c r="AA79" s="24">
        <f t="shared" si="24"/>
        <v>3.1914893617021267E-2</v>
      </c>
      <c r="AB79" s="24">
        <f t="shared" si="25"/>
        <v>2.7027027027026973E-2</v>
      </c>
      <c r="AC79" s="24">
        <f t="shared" si="26"/>
        <v>1.7094017094017144E-2</v>
      </c>
      <c r="AD79" s="24">
        <f t="shared" si="27"/>
        <v>1.6949152542372836E-2</v>
      </c>
      <c r="AE79" s="24">
        <f t="shared" si="28"/>
        <v>0</v>
      </c>
      <c r="AF79" s="5">
        <f t="shared" si="29"/>
        <v>2.7027027027026973E-2</v>
      </c>
      <c r="AG79" s="5"/>
      <c r="AH79" s="34">
        <f t="shared" si="30"/>
        <v>6.7567567567567544E-2</v>
      </c>
      <c r="AI79" s="3">
        <f t="shared" si="31"/>
        <v>0.16326530612244894</v>
      </c>
      <c r="AK79" s="5" t="s">
        <v>28</v>
      </c>
    </row>
    <row r="80" spans="1:37" ht="12.75" customHeight="1" x14ac:dyDescent="0.2">
      <c r="A80" s="30" t="s">
        <v>19</v>
      </c>
      <c r="B80" s="25"/>
      <c r="C80" s="25"/>
      <c r="D80" s="25"/>
      <c r="E80" s="25"/>
      <c r="F80" s="25">
        <v>39</v>
      </c>
      <c r="G80" s="25"/>
      <c r="H80" s="25"/>
      <c r="I80" s="25"/>
      <c r="J80" s="37"/>
      <c r="K80" s="5"/>
      <c r="L80" s="5"/>
      <c r="M80" s="25"/>
      <c r="N80" s="5">
        <f>F80/E79</f>
        <v>1</v>
      </c>
      <c r="O80" s="20">
        <v>58</v>
      </c>
      <c r="P80" s="3">
        <f t="shared" si="33"/>
        <v>0.98305084745762716</v>
      </c>
      <c r="Q80" s="5">
        <f t="shared" si="34"/>
        <v>1.6949152542372836E-2</v>
      </c>
      <c r="Z80" s="26" t="s">
        <v>30</v>
      </c>
      <c r="AA80" s="24">
        <f t="shared" si="24"/>
        <v>3.2967032967032961E-2</v>
      </c>
      <c r="AB80" s="24">
        <f t="shared" si="25"/>
        <v>-1.388888888888884E-2</v>
      </c>
      <c r="AC80" s="24">
        <f t="shared" si="26"/>
        <v>4.3478260869565188E-2</v>
      </c>
      <c r="AD80" s="24">
        <f t="shared" si="27"/>
        <v>0</v>
      </c>
      <c r="AE80" s="24">
        <f t="shared" si="28"/>
        <v>5.1948051948051965E-2</v>
      </c>
      <c r="AF80" s="5">
        <f t="shared" si="29"/>
        <v>0</v>
      </c>
      <c r="AG80" s="5"/>
      <c r="AH80" s="34">
        <f t="shared" si="30"/>
        <v>1.4492753623188359E-2</v>
      </c>
      <c r="AI80" s="3" t="s">
        <v>28</v>
      </c>
    </row>
    <row r="81" spans="1:47" ht="12.75" customHeight="1" x14ac:dyDescent="0.2">
      <c r="A81" s="30" t="s">
        <v>20</v>
      </c>
      <c r="B81" s="25"/>
      <c r="C81" s="25"/>
      <c r="D81" s="25"/>
      <c r="E81" s="25"/>
      <c r="F81" s="25"/>
      <c r="G81" s="25">
        <v>39</v>
      </c>
      <c r="H81" s="25"/>
      <c r="I81" s="25"/>
      <c r="J81" s="19">
        <v>9</v>
      </c>
      <c r="K81" s="5"/>
      <c r="L81" s="5"/>
      <c r="M81" s="25"/>
      <c r="N81" s="5">
        <f>G81/F80</f>
        <v>1</v>
      </c>
      <c r="O81" s="20">
        <v>58</v>
      </c>
      <c r="P81" s="3">
        <f t="shared" si="33"/>
        <v>1</v>
      </c>
      <c r="Q81" s="5">
        <f t="shared" si="34"/>
        <v>0</v>
      </c>
      <c r="Z81" s="31" t="s">
        <v>31</v>
      </c>
      <c r="AA81" s="24">
        <f t="shared" si="24"/>
        <v>-2.2727272727272707E-2</v>
      </c>
      <c r="AB81" s="24">
        <f t="shared" si="25"/>
        <v>0.26027397260273977</v>
      </c>
      <c r="AC81" s="24">
        <f t="shared" si="26"/>
        <v>0</v>
      </c>
      <c r="AD81" s="24">
        <f t="shared" si="27"/>
        <v>0.15517241379310343</v>
      </c>
      <c r="AE81" s="24">
        <f t="shared" si="28"/>
        <v>0</v>
      </c>
      <c r="AF81" s="5">
        <f t="shared" si="29"/>
        <v>2.777777777777779E-2</v>
      </c>
      <c r="AG81" s="5"/>
      <c r="AH81" s="34" t="s">
        <v>28</v>
      </c>
      <c r="AI81" s="3"/>
    </row>
    <row r="82" spans="1:47" ht="12.75" customHeight="1" x14ac:dyDescent="0.2">
      <c r="A82" s="33" t="s">
        <v>21</v>
      </c>
      <c r="H82" s="25">
        <v>39</v>
      </c>
      <c r="J82" s="19">
        <v>1</v>
      </c>
      <c r="K82" s="5"/>
      <c r="L82" s="5"/>
      <c r="N82" s="5">
        <f>H82/G81</f>
        <v>1</v>
      </c>
      <c r="O82" s="20">
        <v>49</v>
      </c>
      <c r="P82" s="3">
        <f t="shared" si="33"/>
        <v>0.84482758620689657</v>
      </c>
      <c r="Q82" s="5">
        <f t="shared" si="34"/>
        <v>0.15517241379310343</v>
      </c>
      <c r="Z82" s="31" t="s">
        <v>32</v>
      </c>
      <c r="AA82" s="24">
        <f t="shared" si="24"/>
        <v>0.1333333333333333</v>
      </c>
      <c r="AB82" s="24">
        <f t="shared" si="25"/>
        <v>-1.8518518518518601E-2</v>
      </c>
      <c r="AC82" s="24">
        <f t="shared" si="26"/>
        <v>3.6363636363636376E-2</v>
      </c>
      <c r="AD82" s="24">
        <f t="shared" si="27"/>
        <v>2.0408163265306145E-2</v>
      </c>
      <c r="AE82" s="24">
        <f t="shared" si="28"/>
        <v>-2.7397260273972712E-2</v>
      </c>
      <c r="AF82" s="5" t="s">
        <v>28</v>
      </c>
      <c r="AG82" s="5"/>
      <c r="AH82" s="34" t="s">
        <v>28</v>
      </c>
      <c r="AI82" s="3"/>
    </row>
    <row r="83" spans="1:47" ht="12.75" customHeight="1" x14ac:dyDescent="0.2">
      <c r="A83" s="33" t="s">
        <v>22</v>
      </c>
      <c r="I83" s="25">
        <v>39</v>
      </c>
      <c r="J83" s="37">
        <v>36</v>
      </c>
      <c r="K83" s="5"/>
      <c r="L83" s="5"/>
      <c r="N83" s="5">
        <f>I83/H82</f>
        <v>1</v>
      </c>
      <c r="O83" s="20">
        <v>48</v>
      </c>
      <c r="P83" s="3">
        <f t="shared" si="33"/>
        <v>0.97959183673469385</v>
      </c>
      <c r="Q83" s="5">
        <f t="shared" si="34"/>
        <v>2.0408163265306145E-2</v>
      </c>
      <c r="Z83" s="31"/>
      <c r="AA83" s="24" t="s">
        <v>28</v>
      </c>
      <c r="AB83" s="24" t="s">
        <v>28</v>
      </c>
      <c r="AC83" s="24"/>
      <c r="AD83" s="27"/>
      <c r="AE83" s="27"/>
      <c r="AF83" s="3"/>
      <c r="AG83" s="3"/>
      <c r="AH83" s="3"/>
      <c r="AI83" s="3"/>
    </row>
    <row r="84" spans="1:47" ht="12.75" customHeight="1" x14ac:dyDescent="0.2">
      <c r="A84" s="33" t="s">
        <v>40</v>
      </c>
      <c r="I84" s="25">
        <v>7</v>
      </c>
      <c r="J84" s="37">
        <v>5</v>
      </c>
      <c r="K84" s="5"/>
      <c r="L84" s="5"/>
      <c r="N84" s="5"/>
      <c r="O84" s="20">
        <v>12</v>
      </c>
      <c r="P84" s="3"/>
      <c r="Q84" s="5"/>
      <c r="Z84" s="31"/>
      <c r="AA84" s="24"/>
      <c r="AB84" s="24" t="s">
        <v>28</v>
      </c>
      <c r="AC84" s="24"/>
      <c r="AD84" s="27"/>
      <c r="AE84" s="27"/>
      <c r="AF84" s="3"/>
      <c r="AG84" s="3"/>
      <c r="AH84" s="3"/>
      <c r="AI84" s="3"/>
    </row>
    <row r="85" spans="1:47" ht="12.75" customHeight="1" x14ac:dyDescent="0.2">
      <c r="A85" s="33" t="s">
        <v>41</v>
      </c>
      <c r="I85" s="25">
        <v>5</v>
      </c>
      <c r="J85" s="37">
        <v>5</v>
      </c>
      <c r="K85" s="5"/>
      <c r="L85" s="5"/>
      <c r="N85" s="5"/>
      <c r="O85" s="20">
        <v>5</v>
      </c>
      <c r="P85" s="3"/>
      <c r="Q85" s="5"/>
      <c r="Z85" s="31"/>
      <c r="AA85" s="24"/>
      <c r="AB85" s="24"/>
      <c r="AC85" s="24"/>
      <c r="AD85" s="27"/>
      <c r="AE85" s="27"/>
      <c r="AF85" s="3"/>
      <c r="AG85" s="3"/>
      <c r="AH85" s="3"/>
      <c r="AI85" s="3"/>
    </row>
    <row r="86" spans="1:47" ht="12.75" customHeight="1" x14ac:dyDescent="0.2">
      <c r="A86" s="33"/>
      <c r="J86" s="25">
        <f>SUM(J81:J85)</f>
        <v>56</v>
      </c>
      <c r="K86" s="5">
        <f>SUM(J81:J83)/B76</f>
        <v>0.56097560975609762</v>
      </c>
      <c r="L86" s="5">
        <f>J86/B76</f>
        <v>0.68292682926829273</v>
      </c>
      <c r="M86" s="5">
        <f>L86-K86</f>
        <v>0.12195121951219512</v>
      </c>
      <c r="N86" s="5"/>
      <c r="O86" s="6"/>
      <c r="P86" s="6"/>
      <c r="Q86" s="5"/>
      <c r="Z86" s="31"/>
      <c r="AA86" s="24"/>
      <c r="AB86" s="24"/>
      <c r="AC86" s="24"/>
      <c r="AD86" s="27"/>
      <c r="AE86" s="27"/>
      <c r="AF86" s="3"/>
      <c r="AG86" s="3"/>
      <c r="AH86" s="3"/>
      <c r="AI86" s="3"/>
    </row>
    <row r="87" spans="1:47" ht="12.75" customHeight="1" x14ac:dyDescent="0.2">
      <c r="A87" s="42" t="s">
        <v>37</v>
      </c>
      <c r="E87" s="25">
        <f>((J81*6)+(J82*7)+(J83*8)+(J84*9))/J86</f>
        <v>7.0357142857142856</v>
      </c>
      <c r="K87" s="5"/>
      <c r="L87" s="5"/>
      <c r="N87" s="5"/>
      <c r="O87" s="6"/>
      <c r="P87" s="6"/>
      <c r="Q87" s="5"/>
      <c r="Z87" s="31"/>
      <c r="AA87" s="24"/>
      <c r="AB87" s="24"/>
      <c r="AC87" s="24"/>
      <c r="AD87" s="27"/>
      <c r="AE87" s="27"/>
      <c r="AF87" s="3"/>
      <c r="AG87" s="3"/>
      <c r="AH87" s="3"/>
      <c r="AI87" s="3"/>
    </row>
    <row r="88" spans="1:47" ht="12.75" customHeight="1" x14ac:dyDescent="0.2">
      <c r="K88" s="5"/>
      <c r="L88" s="5"/>
      <c r="N88" s="5"/>
      <c r="O88" s="6"/>
      <c r="P88" s="6"/>
      <c r="Q88" s="5"/>
      <c r="Z88" s="30"/>
      <c r="AA88" s="27"/>
      <c r="AB88" s="27"/>
      <c r="AC88" s="24"/>
      <c r="AD88" s="27"/>
      <c r="AE88" s="27"/>
      <c r="AF88" s="11"/>
      <c r="AG88" s="11"/>
      <c r="AH88" s="3"/>
      <c r="AI88" s="3"/>
    </row>
    <row r="89" spans="1:47" ht="12.75" customHeight="1" x14ac:dyDescent="0.3">
      <c r="A89" s="51" t="s">
        <v>63</v>
      </c>
      <c r="K89" s="5"/>
      <c r="L89" s="5"/>
      <c r="N89" s="5"/>
      <c r="O89" s="6"/>
      <c r="P89" s="6"/>
      <c r="Q89" s="5"/>
      <c r="Z89" s="53"/>
      <c r="AA89" s="34"/>
      <c r="AB89" s="34"/>
      <c r="AC89" s="24"/>
      <c r="AD89" s="34"/>
      <c r="AE89" s="34"/>
      <c r="AF89" s="34"/>
      <c r="AG89" s="34"/>
      <c r="AH89" s="3"/>
      <c r="AI89" s="3"/>
    </row>
    <row r="90" spans="1:47" ht="25.5" customHeight="1" x14ac:dyDescent="0.2">
      <c r="B90" s="319" t="s">
        <v>1</v>
      </c>
      <c r="C90" s="320"/>
      <c r="D90" s="320"/>
      <c r="E90" s="320"/>
      <c r="F90" s="320"/>
      <c r="G90" s="320"/>
      <c r="H90" s="320"/>
      <c r="I90" s="320"/>
      <c r="K90" s="7" t="s">
        <v>2</v>
      </c>
      <c r="L90" s="7" t="s">
        <v>3</v>
      </c>
      <c r="M90" s="8" t="s">
        <v>4</v>
      </c>
      <c r="N90" s="7" t="s">
        <v>5</v>
      </c>
      <c r="O90" s="9" t="s">
        <v>6</v>
      </c>
      <c r="P90" s="9" t="s">
        <v>7</v>
      </c>
      <c r="Q90" s="10" t="s">
        <v>8</v>
      </c>
      <c r="Z90" s="33"/>
      <c r="AA90" s="34"/>
      <c r="AB90" s="34"/>
      <c r="AC90" s="24"/>
      <c r="AD90" s="34"/>
      <c r="AE90" s="34"/>
      <c r="AF90" s="34"/>
      <c r="AG90" s="34"/>
      <c r="AH90" s="3"/>
      <c r="AI90" s="3"/>
    </row>
    <row r="91" spans="1:47" ht="12.75" customHeight="1" x14ac:dyDescent="0.2">
      <c r="A91" s="12" t="s">
        <v>9</v>
      </c>
      <c r="B91" s="13">
        <v>1</v>
      </c>
      <c r="C91" s="13">
        <v>2</v>
      </c>
      <c r="D91" s="13">
        <v>3</v>
      </c>
      <c r="E91" s="13">
        <v>4</v>
      </c>
      <c r="F91" s="13">
        <v>5</v>
      </c>
      <c r="G91" s="13">
        <v>6</v>
      </c>
      <c r="H91" s="13">
        <v>7</v>
      </c>
      <c r="I91" s="13">
        <v>8</v>
      </c>
      <c r="J91" s="14" t="s">
        <v>10</v>
      </c>
      <c r="K91" s="47"/>
      <c r="L91" s="15"/>
      <c r="M91" s="16"/>
      <c r="N91" s="17"/>
      <c r="O91" s="6"/>
      <c r="P91" s="6"/>
      <c r="Q91" s="5"/>
      <c r="Z91" s="33"/>
      <c r="AA91" s="34"/>
      <c r="AB91" s="34"/>
      <c r="AC91" s="34"/>
      <c r="AD91" s="34"/>
      <c r="AE91" s="34"/>
      <c r="AF91" s="34"/>
      <c r="AG91" s="34"/>
      <c r="AH91" s="3"/>
      <c r="AI91" s="3"/>
    </row>
    <row r="92" spans="1:47" ht="12.75" customHeight="1" x14ac:dyDescent="0.2">
      <c r="A92" s="30" t="s">
        <v>16</v>
      </c>
      <c r="B92" s="13">
        <v>101</v>
      </c>
      <c r="C92" s="13"/>
      <c r="D92" s="13"/>
      <c r="E92" s="13"/>
      <c r="F92" s="13"/>
      <c r="G92" s="13"/>
      <c r="H92" s="13"/>
      <c r="I92" s="13"/>
      <c r="J92" s="19"/>
      <c r="K92" s="47"/>
      <c r="L92" s="15"/>
      <c r="M92" s="16"/>
      <c r="N92" s="17"/>
      <c r="O92" s="20">
        <f>B92</f>
        <v>101</v>
      </c>
      <c r="P92" s="6"/>
      <c r="Q92" s="5"/>
      <c r="Z92" s="33"/>
      <c r="AA92" s="34"/>
      <c r="AB92" s="34"/>
      <c r="AC92" s="34"/>
      <c r="AD92" s="34"/>
      <c r="AE92" s="34"/>
      <c r="AF92" s="34"/>
      <c r="AG92" s="34"/>
      <c r="AH92" s="3"/>
      <c r="AI92" s="3"/>
    </row>
    <row r="93" spans="1:47" ht="12.75" customHeight="1" x14ac:dyDescent="0.2">
      <c r="A93" s="30" t="s">
        <v>17</v>
      </c>
      <c r="B93" s="13"/>
      <c r="C93" s="13">
        <v>84</v>
      </c>
      <c r="D93" s="13"/>
      <c r="E93" s="13"/>
      <c r="F93" s="13"/>
      <c r="G93" s="13"/>
      <c r="H93" s="13"/>
      <c r="I93" s="13"/>
      <c r="J93" s="19"/>
      <c r="K93" s="47"/>
      <c r="L93" s="15"/>
      <c r="M93" s="16"/>
      <c r="N93" s="17">
        <f>C93/B92</f>
        <v>0.83168316831683164</v>
      </c>
      <c r="O93" s="20">
        <v>85</v>
      </c>
      <c r="P93" s="3">
        <f t="shared" ref="P93:P99" si="35">O93/O92</f>
        <v>0.84158415841584155</v>
      </c>
      <c r="Q93" s="5">
        <f t="shared" ref="Q93:Q99" si="36">100%-P93</f>
        <v>0.15841584158415845</v>
      </c>
      <c r="Z93" s="33"/>
      <c r="AA93" s="34"/>
      <c r="AB93" s="34"/>
      <c r="AC93" s="34"/>
      <c r="AD93" s="34"/>
      <c r="AE93" s="34"/>
      <c r="AF93" s="34"/>
      <c r="AG93" s="34"/>
      <c r="AH93" s="3"/>
      <c r="AI93" s="3"/>
    </row>
    <row r="94" spans="1:47" ht="12.75" customHeight="1" x14ac:dyDescent="0.2">
      <c r="A94" s="30" t="s">
        <v>18</v>
      </c>
      <c r="B94" s="13"/>
      <c r="C94" s="13"/>
      <c r="D94" s="13">
        <v>78</v>
      </c>
      <c r="E94" s="13"/>
      <c r="F94" s="13"/>
      <c r="G94" s="13"/>
      <c r="H94" s="13"/>
      <c r="I94" s="13"/>
      <c r="J94" s="19"/>
      <c r="K94" s="47"/>
      <c r="L94" s="15"/>
      <c r="M94" s="16"/>
      <c r="N94" s="17">
        <f>D94/C93</f>
        <v>0.9285714285714286</v>
      </c>
      <c r="O94" s="20">
        <v>80</v>
      </c>
      <c r="P94" s="3">
        <f t="shared" si="35"/>
        <v>0.94117647058823528</v>
      </c>
      <c r="Q94" s="5">
        <f t="shared" si="36"/>
        <v>5.8823529411764719E-2</v>
      </c>
      <c r="Z94" s="25"/>
      <c r="AA94" s="3"/>
      <c r="AB94" s="3"/>
      <c r="AC94" s="3"/>
      <c r="AD94" s="3"/>
      <c r="AE94" s="3"/>
      <c r="AF94" s="3"/>
      <c r="AG94" s="3"/>
      <c r="AH94" s="3"/>
      <c r="AI94" s="3"/>
    </row>
    <row r="95" spans="1:47" ht="12.75" customHeight="1" x14ac:dyDescent="0.2">
      <c r="A95" s="30" t="s">
        <v>19</v>
      </c>
      <c r="B95" s="25"/>
      <c r="C95" s="25"/>
      <c r="D95" s="25"/>
      <c r="E95" s="25">
        <v>73</v>
      </c>
      <c r="F95" s="25"/>
      <c r="G95" s="25"/>
      <c r="H95" s="25"/>
      <c r="I95" s="25"/>
      <c r="J95" s="37"/>
      <c r="K95" s="5"/>
      <c r="L95" s="5"/>
      <c r="M95" s="25"/>
      <c r="N95" s="5">
        <f>E95/D94</f>
        <v>0.9358974358974359</v>
      </c>
      <c r="O95" s="20">
        <v>77</v>
      </c>
      <c r="P95" s="3">
        <f t="shared" si="35"/>
        <v>0.96250000000000002</v>
      </c>
      <c r="Q95" s="5">
        <f t="shared" si="36"/>
        <v>3.7499999999999978E-2</v>
      </c>
      <c r="Z95" s="57" t="s">
        <v>12</v>
      </c>
      <c r="AA95" s="59">
        <v>9902</v>
      </c>
      <c r="AB95" s="60" t="s">
        <v>13</v>
      </c>
      <c r="AC95" s="60" t="s">
        <v>14</v>
      </c>
      <c r="AD95" s="60" t="s">
        <v>15</v>
      </c>
      <c r="AE95" s="60" t="s">
        <v>16</v>
      </c>
      <c r="AF95" s="60" t="s">
        <v>17</v>
      </c>
      <c r="AG95" s="60" t="s">
        <v>18</v>
      </c>
      <c r="AH95" s="60" t="s">
        <v>19</v>
      </c>
      <c r="AI95" s="60" t="s">
        <v>20</v>
      </c>
      <c r="AJ95" s="60" t="s">
        <v>21</v>
      </c>
      <c r="AK95" s="60" t="s">
        <v>22</v>
      </c>
      <c r="AL95" s="60" t="s">
        <v>40</v>
      </c>
      <c r="AM95" s="60" t="s">
        <v>41</v>
      </c>
      <c r="AN95" s="60" t="s">
        <v>42</v>
      </c>
      <c r="AO95" s="60" t="s">
        <v>43</v>
      </c>
      <c r="AP95" s="60" t="s">
        <v>48</v>
      </c>
      <c r="AQ95" s="60" t="s">
        <v>49</v>
      </c>
      <c r="AR95" s="60" t="s">
        <v>50</v>
      </c>
      <c r="AS95" s="60" t="s">
        <v>51</v>
      </c>
      <c r="AT95" s="60" t="s">
        <v>52</v>
      </c>
      <c r="AU95" s="60" t="s">
        <v>53</v>
      </c>
    </row>
    <row r="96" spans="1:47" ht="12.75" customHeight="1" x14ac:dyDescent="0.3">
      <c r="A96" s="30" t="s">
        <v>20</v>
      </c>
      <c r="B96" s="25"/>
      <c r="C96" s="25"/>
      <c r="D96" s="25"/>
      <c r="E96" s="25"/>
      <c r="F96" s="25">
        <v>73</v>
      </c>
      <c r="G96" s="25"/>
      <c r="H96" s="25"/>
      <c r="I96" s="25"/>
      <c r="J96" s="37"/>
      <c r="K96" s="5"/>
      <c r="L96" s="5"/>
      <c r="M96" s="25"/>
      <c r="N96" s="5">
        <f>F96/E95</f>
        <v>1</v>
      </c>
      <c r="O96" s="20">
        <v>77</v>
      </c>
      <c r="P96" s="3">
        <f t="shared" si="35"/>
        <v>1</v>
      </c>
      <c r="Q96" s="5">
        <f t="shared" si="36"/>
        <v>0</v>
      </c>
      <c r="Z96" s="62" t="s">
        <v>24</v>
      </c>
      <c r="AA96" s="63">
        <f>O20/O18</f>
        <v>0.70149253731343286</v>
      </c>
      <c r="AB96" s="63">
        <f>O42/O40</f>
        <v>0.71052631578947367</v>
      </c>
      <c r="AC96" s="63">
        <f>O60/O58</f>
        <v>0.84027777777777779</v>
      </c>
      <c r="AD96" s="63">
        <f>O78/O76</f>
        <v>0.76829268292682928</v>
      </c>
      <c r="AE96" s="63">
        <f>O94/O92</f>
        <v>0.79207920792079212</v>
      </c>
      <c r="AF96" s="63">
        <f>O114/O112</f>
        <v>0.79591836734693877</v>
      </c>
      <c r="AG96" s="63">
        <f>O132/O130</f>
        <v>0.69230769230769229</v>
      </c>
      <c r="AH96" s="63">
        <f>O132/O130</f>
        <v>0.69230769230769229</v>
      </c>
      <c r="AI96" s="63">
        <f>O171/O169</f>
        <v>0.6310679611650486</v>
      </c>
      <c r="AJ96" s="63">
        <f>O189/O187</f>
        <v>0.74545454545454548</v>
      </c>
      <c r="AK96" s="63">
        <f>O206/O204</f>
        <v>0.75</v>
      </c>
      <c r="AL96" s="63">
        <f>O223/O221</f>
        <v>0.85416666666666663</v>
      </c>
      <c r="AM96" s="63">
        <f>O239/O237</f>
        <v>0.85365853658536583</v>
      </c>
      <c r="AN96" s="63">
        <f>O256/O254</f>
        <v>0.72340425531914898</v>
      </c>
      <c r="AO96" s="63">
        <f>O273/O271</f>
        <v>0.85507246376811596</v>
      </c>
      <c r="AP96" s="63">
        <f>O289/O287</f>
        <v>0.78378378378378377</v>
      </c>
      <c r="AQ96" s="63">
        <f>O305/O303</f>
        <v>0.81944444444444442</v>
      </c>
      <c r="AR96" s="63">
        <f>O322/O320</f>
        <v>0.7</v>
      </c>
      <c r="AS96" s="63">
        <f>O338/O336</f>
        <v>0.79411764705882348</v>
      </c>
      <c r="AT96" s="63">
        <f>O354/O352</f>
        <v>0.81081081081081086</v>
      </c>
      <c r="AU96" s="63">
        <f>O370/O368</f>
        <v>0.61111111111111116</v>
      </c>
    </row>
    <row r="97" spans="1:45" ht="12.75" customHeight="1" x14ac:dyDescent="0.2">
      <c r="A97" s="33" t="s">
        <v>21</v>
      </c>
      <c r="G97" s="25">
        <v>70</v>
      </c>
      <c r="J97" s="37"/>
      <c r="K97" s="5"/>
      <c r="L97" s="5"/>
      <c r="N97" s="5">
        <f>G97/F96</f>
        <v>0.95890410958904104</v>
      </c>
      <c r="O97" s="20">
        <v>73</v>
      </c>
      <c r="P97" s="3">
        <f t="shared" si="35"/>
        <v>0.94805194805194803</v>
      </c>
      <c r="Q97" s="5">
        <f t="shared" si="36"/>
        <v>5.1948051948051965E-2</v>
      </c>
      <c r="Z97" s="4" t="s">
        <v>56</v>
      </c>
      <c r="AA97" s="3"/>
      <c r="AB97" s="3"/>
      <c r="AC97" s="3"/>
      <c r="AD97" s="3"/>
      <c r="AE97" s="3"/>
      <c r="AF97" s="3"/>
      <c r="AG97" s="3"/>
      <c r="AH97" s="3"/>
      <c r="AI97" s="3"/>
    </row>
    <row r="98" spans="1:45" ht="12.75" customHeight="1" x14ac:dyDescent="0.2">
      <c r="A98" s="33" t="s">
        <v>22</v>
      </c>
      <c r="H98" s="25">
        <v>67</v>
      </c>
      <c r="J98" s="37"/>
      <c r="K98" s="5"/>
      <c r="L98" s="5"/>
      <c r="N98" s="5">
        <f>H98/G97</f>
        <v>0.95714285714285718</v>
      </c>
      <c r="O98" s="20">
        <v>73</v>
      </c>
      <c r="P98" s="3">
        <f t="shared" si="35"/>
        <v>1</v>
      </c>
      <c r="Q98" s="5">
        <f t="shared" si="36"/>
        <v>0</v>
      </c>
      <c r="Z98" s="4"/>
      <c r="AA98" s="3"/>
      <c r="AB98" s="3"/>
      <c r="AC98" s="3"/>
      <c r="AD98" s="3"/>
      <c r="AE98" s="3"/>
      <c r="AF98" s="3"/>
      <c r="AG98" s="3"/>
      <c r="AH98" s="3"/>
      <c r="AI98" s="3"/>
    </row>
    <row r="99" spans="1:45" ht="12.75" customHeight="1" x14ac:dyDescent="0.2">
      <c r="A99" s="33" t="s">
        <v>40</v>
      </c>
      <c r="I99" s="25">
        <v>64</v>
      </c>
      <c r="J99" s="37">
        <v>62</v>
      </c>
      <c r="K99" s="5"/>
      <c r="L99" s="5"/>
      <c r="N99" s="5">
        <f>I99/H98</f>
        <v>0.95522388059701491</v>
      </c>
      <c r="O99" s="20">
        <v>75</v>
      </c>
      <c r="P99" s="3">
        <f t="shared" si="35"/>
        <v>1.0273972602739727</v>
      </c>
      <c r="Q99" s="5">
        <f t="shared" si="36"/>
        <v>-2.7397260273972712E-2</v>
      </c>
      <c r="Z99" s="4"/>
      <c r="AA99" s="3"/>
      <c r="AB99" s="3"/>
      <c r="AC99" s="3"/>
      <c r="AD99" s="3"/>
      <c r="AE99" s="3"/>
      <c r="AF99" s="3"/>
      <c r="AG99" s="3"/>
      <c r="AH99" s="3"/>
      <c r="AI99" s="3"/>
    </row>
    <row r="100" spans="1:45" ht="12.75" customHeight="1" x14ac:dyDescent="0.2">
      <c r="A100" s="33" t="s">
        <v>41</v>
      </c>
      <c r="I100" s="25">
        <v>11</v>
      </c>
      <c r="J100" s="37">
        <v>11</v>
      </c>
      <c r="K100" s="5"/>
      <c r="L100" s="5"/>
      <c r="N100" s="5"/>
      <c r="O100" s="20">
        <v>12</v>
      </c>
      <c r="P100" s="3"/>
      <c r="Q100" s="5"/>
      <c r="Z100" s="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</row>
    <row r="101" spans="1:45" ht="12.75" customHeight="1" x14ac:dyDescent="0.2">
      <c r="A101" s="33" t="s">
        <v>42</v>
      </c>
      <c r="I101" s="25">
        <v>1</v>
      </c>
      <c r="J101" s="37"/>
      <c r="K101" s="5"/>
      <c r="L101" s="5"/>
      <c r="N101" s="5"/>
      <c r="O101" s="20">
        <v>1</v>
      </c>
      <c r="P101" s="3"/>
      <c r="Q101" s="5"/>
      <c r="Z101" s="4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1:45" ht="12.75" customHeight="1" x14ac:dyDescent="0.2">
      <c r="A102" s="33" t="s">
        <v>43</v>
      </c>
      <c r="I102" s="25">
        <v>1</v>
      </c>
      <c r="J102" s="37">
        <v>1</v>
      </c>
      <c r="K102" s="5"/>
      <c r="L102" s="5"/>
      <c r="N102" s="5"/>
      <c r="O102" s="20">
        <v>1</v>
      </c>
      <c r="P102" s="3"/>
      <c r="Q102" s="5"/>
      <c r="Z102" s="4"/>
      <c r="AA102" s="3"/>
      <c r="AB102" s="3"/>
      <c r="AC102" s="3"/>
      <c r="AD102" s="3"/>
      <c r="AE102" s="3"/>
      <c r="AF102" s="3"/>
      <c r="AG102" s="3"/>
      <c r="AH102" s="3"/>
      <c r="AI102" s="3"/>
    </row>
    <row r="103" spans="1:45" ht="12.75" customHeight="1" x14ac:dyDescent="0.2">
      <c r="A103" s="33" t="s">
        <v>48</v>
      </c>
      <c r="J103" s="37"/>
      <c r="K103" s="5"/>
      <c r="L103" s="5"/>
      <c r="N103" s="5"/>
      <c r="O103" s="20"/>
      <c r="P103" s="3"/>
      <c r="Q103" s="5"/>
      <c r="Z103" s="4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1:45" ht="12.75" customHeight="1" x14ac:dyDescent="0.2">
      <c r="A104" s="33" t="s">
        <v>49</v>
      </c>
      <c r="J104" s="37"/>
      <c r="K104" s="5"/>
      <c r="L104" s="5"/>
      <c r="N104" s="5"/>
      <c r="O104" s="20"/>
      <c r="P104" s="3"/>
      <c r="Q104" s="5"/>
      <c r="Z104" s="4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1:45" ht="12.75" customHeight="1" x14ac:dyDescent="0.2">
      <c r="A105" s="33"/>
      <c r="J105" s="37"/>
      <c r="K105" s="5"/>
      <c r="L105" s="5"/>
      <c r="N105" s="5"/>
      <c r="O105" s="20"/>
      <c r="P105" s="3"/>
      <c r="Q105" s="5"/>
      <c r="Z105" s="4"/>
      <c r="AA105" s="3"/>
      <c r="AB105" s="3"/>
      <c r="AC105" s="3"/>
      <c r="AD105" s="3"/>
      <c r="AE105" s="3"/>
      <c r="AF105" s="3"/>
      <c r="AG105" s="3"/>
      <c r="AH105" s="3"/>
      <c r="AI105" s="3"/>
    </row>
    <row r="106" spans="1:45" ht="12.75" customHeight="1" x14ac:dyDescent="0.2">
      <c r="A106" s="33"/>
      <c r="J106" s="25">
        <f>SUM(J99:J102)</f>
        <v>74</v>
      </c>
      <c r="K106" s="5">
        <f>J99/B92</f>
        <v>0.61386138613861385</v>
      </c>
      <c r="L106" s="5">
        <f>J106/B92</f>
        <v>0.73267326732673266</v>
      </c>
      <c r="M106" s="5">
        <f>L106-K106</f>
        <v>0.11881188118811881</v>
      </c>
      <c r="N106" s="5"/>
      <c r="O106" s="6"/>
      <c r="P106" s="6"/>
      <c r="Q106" s="5"/>
      <c r="Z106" s="4"/>
      <c r="AA106" s="3"/>
      <c r="AB106" s="3"/>
      <c r="AC106" s="3"/>
      <c r="AD106" s="3"/>
      <c r="AE106" s="3"/>
      <c r="AF106" s="3"/>
      <c r="AG106" s="3"/>
      <c r="AH106" s="3"/>
      <c r="AI106" s="3"/>
    </row>
    <row r="107" spans="1:45" ht="12.75" customHeight="1" x14ac:dyDescent="0.2">
      <c r="A107" s="42" t="s">
        <v>37</v>
      </c>
      <c r="E107" s="25">
        <f>((J99*8))/J106</f>
        <v>6.7027027027027026</v>
      </c>
      <c r="K107" s="5"/>
      <c r="L107" s="5"/>
      <c r="M107" s="5"/>
      <c r="N107" s="5"/>
      <c r="O107" s="6"/>
      <c r="P107" s="6"/>
      <c r="Q107" s="5"/>
      <c r="Z107" s="4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1:45" ht="12.75" customHeight="1" x14ac:dyDescent="0.2">
      <c r="K108" s="5"/>
      <c r="L108" s="5"/>
      <c r="N108" s="5"/>
      <c r="O108" s="6"/>
      <c r="P108" s="6"/>
      <c r="Q108" s="5"/>
      <c r="Z108" s="4"/>
      <c r="AA108" s="11"/>
      <c r="AB108" s="11"/>
      <c r="AC108" s="11"/>
      <c r="AD108" s="11"/>
      <c r="AE108" s="11"/>
      <c r="AF108" s="11"/>
      <c r="AG108" s="11"/>
      <c r="AH108" s="3"/>
      <c r="AI108" s="3"/>
    </row>
    <row r="109" spans="1:45" ht="12.75" customHeight="1" x14ac:dyDescent="0.3">
      <c r="A109" s="51" t="s">
        <v>65</v>
      </c>
      <c r="K109" s="5"/>
      <c r="L109" s="5"/>
      <c r="N109" s="5"/>
      <c r="O109" s="6"/>
      <c r="P109" s="6"/>
      <c r="Q109" s="5"/>
      <c r="Z109" s="33"/>
      <c r="AA109" s="34"/>
      <c r="AB109" s="34"/>
      <c r="AC109" s="34"/>
      <c r="AD109" s="34"/>
      <c r="AE109" s="34"/>
      <c r="AF109" s="34"/>
      <c r="AG109" s="34"/>
      <c r="AH109" s="3"/>
      <c r="AI109" s="3"/>
    </row>
    <row r="110" spans="1:45" ht="25.5" customHeight="1" x14ac:dyDescent="0.2">
      <c r="B110" s="319" t="s">
        <v>1</v>
      </c>
      <c r="C110" s="320"/>
      <c r="D110" s="320"/>
      <c r="E110" s="320"/>
      <c r="F110" s="320"/>
      <c r="G110" s="320"/>
      <c r="H110" s="320"/>
      <c r="I110" s="320"/>
      <c r="K110" s="7" t="s">
        <v>2</v>
      </c>
      <c r="L110" s="7" t="s">
        <v>3</v>
      </c>
      <c r="M110" s="8" t="s">
        <v>4</v>
      </c>
      <c r="N110" s="7" t="s">
        <v>5</v>
      </c>
      <c r="O110" s="9" t="s">
        <v>6</v>
      </c>
      <c r="P110" s="9" t="s">
        <v>7</v>
      </c>
      <c r="Q110" s="10" t="s">
        <v>8</v>
      </c>
      <c r="Z110" s="33"/>
      <c r="AA110" s="34"/>
      <c r="AB110" s="34"/>
      <c r="AC110" s="34"/>
      <c r="AD110" s="34"/>
      <c r="AE110" s="34"/>
      <c r="AF110" s="34"/>
      <c r="AG110" s="34"/>
      <c r="AH110" s="3"/>
      <c r="AI110" s="3"/>
    </row>
    <row r="111" spans="1:45" ht="12.75" customHeight="1" x14ac:dyDescent="0.2">
      <c r="A111" s="12" t="s">
        <v>9</v>
      </c>
      <c r="B111" s="13">
        <v>1</v>
      </c>
      <c r="C111" s="13">
        <v>2</v>
      </c>
      <c r="D111" s="13">
        <v>3</v>
      </c>
      <c r="E111" s="13">
        <v>4</v>
      </c>
      <c r="F111" s="13">
        <v>5</v>
      </c>
      <c r="G111" s="13">
        <v>6</v>
      </c>
      <c r="H111" s="13">
        <v>7</v>
      </c>
      <c r="I111" s="13">
        <v>8</v>
      </c>
      <c r="J111" s="14" t="s">
        <v>10</v>
      </c>
      <c r="K111" s="47"/>
      <c r="L111" s="15"/>
      <c r="M111" s="16"/>
      <c r="N111" s="17"/>
      <c r="O111" s="6"/>
      <c r="P111" s="6"/>
      <c r="Q111" s="5"/>
      <c r="Z111" s="33"/>
      <c r="AA111" s="34"/>
      <c r="AB111" s="34"/>
      <c r="AC111" s="34"/>
      <c r="AD111" s="34"/>
      <c r="AE111" s="34"/>
      <c r="AF111" s="34"/>
      <c r="AG111" s="34"/>
      <c r="AH111" s="3"/>
      <c r="AI111" s="3"/>
    </row>
    <row r="112" spans="1:45" ht="12.75" customHeight="1" x14ac:dyDescent="0.2">
      <c r="A112" s="30" t="s">
        <v>17</v>
      </c>
      <c r="B112" s="13">
        <v>49</v>
      </c>
      <c r="C112" s="13"/>
      <c r="D112" s="13"/>
      <c r="E112" s="13"/>
      <c r="F112" s="13"/>
      <c r="G112" s="13"/>
      <c r="H112" s="13"/>
      <c r="I112" s="13"/>
      <c r="J112" s="19"/>
      <c r="K112" s="47"/>
      <c r="L112" s="15"/>
      <c r="M112" s="16"/>
      <c r="N112" s="17"/>
      <c r="O112" s="20">
        <f>B112</f>
        <v>49</v>
      </c>
      <c r="P112" s="6"/>
      <c r="Q112" s="5"/>
      <c r="Z112" s="33"/>
      <c r="AA112" s="34"/>
      <c r="AB112" s="34"/>
      <c r="AC112" s="34"/>
      <c r="AD112" s="34"/>
      <c r="AE112" s="34"/>
      <c r="AF112" s="34"/>
      <c r="AG112" s="34"/>
      <c r="AH112" s="3"/>
      <c r="AI112" s="3"/>
    </row>
    <row r="113" spans="1:35" ht="12.75" customHeight="1" x14ac:dyDescent="0.2">
      <c r="A113" s="30" t="s">
        <v>18</v>
      </c>
      <c r="B113" s="13"/>
      <c r="C113" s="13">
        <v>38</v>
      </c>
      <c r="D113" s="13"/>
      <c r="E113" s="13"/>
      <c r="F113" s="13"/>
      <c r="G113" s="13"/>
      <c r="H113" s="13"/>
      <c r="I113" s="13"/>
      <c r="J113" s="19"/>
      <c r="K113" s="47"/>
      <c r="L113" s="15"/>
      <c r="M113" s="16"/>
      <c r="N113" s="17">
        <f>C113/B112</f>
        <v>0.77551020408163263</v>
      </c>
      <c r="O113" s="20">
        <v>40</v>
      </c>
      <c r="P113" s="3">
        <f t="shared" ref="P113:P119" si="37">O113/O112</f>
        <v>0.81632653061224492</v>
      </c>
      <c r="Q113" s="5">
        <f t="shared" ref="Q113:Q119" si="38">100%-P113</f>
        <v>0.18367346938775508</v>
      </c>
      <c r="Z113" s="25"/>
      <c r="AA113" s="3"/>
      <c r="AB113" s="3"/>
      <c r="AC113" s="3"/>
      <c r="AD113" s="3"/>
      <c r="AE113" s="3"/>
      <c r="AF113" s="3"/>
      <c r="AG113" s="3"/>
      <c r="AH113" s="3"/>
      <c r="AI113" s="3"/>
    </row>
    <row r="114" spans="1:35" ht="12.75" customHeight="1" x14ac:dyDescent="0.2">
      <c r="A114" s="30" t="s">
        <v>19</v>
      </c>
      <c r="B114" s="25"/>
      <c r="C114" s="25"/>
      <c r="D114" s="25">
        <v>37</v>
      </c>
      <c r="E114" s="25"/>
      <c r="F114" s="25"/>
      <c r="G114" s="25"/>
      <c r="H114" s="25"/>
      <c r="I114" s="25"/>
      <c r="J114" s="37"/>
      <c r="K114" s="5"/>
      <c r="L114" s="5"/>
      <c r="M114" s="25"/>
      <c r="N114" s="5">
        <f>D114/C113</f>
        <v>0.97368421052631582</v>
      </c>
      <c r="O114" s="20">
        <v>39</v>
      </c>
      <c r="P114" s="3">
        <f t="shared" si="37"/>
        <v>0.97499999999999998</v>
      </c>
      <c r="Q114" s="5">
        <f t="shared" si="38"/>
        <v>2.5000000000000022E-2</v>
      </c>
      <c r="Z114" s="25"/>
      <c r="AA114" s="3"/>
      <c r="AB114" s="3"/>
      <c r="AC114" s="3"/>
      <c r="AD114" s="3"/>
      <c r="AE114" s="3"/>
      <c r="AF114" s="3"/>
      <c r="AG114" s="3"/>
      <c r="AH114" s="3"/>
      <c r="AI114" s="3"/>
    </row>
    <row r="115" spans="1:35" ht="12.75" customHeight="1" x14ac:dyDescent="0.3">
      <c r="A115" s="30" t="s">
        <v>20</v>
      </c>
      <c r="B115" s="25"/>
      <c r="C115" s="25"/>
      <c r="D115" s="25"/>
      <c r="E115" s="25">
        <v>36</v>
      </c>
      <c r="F115" s="25"/>
      <c r="G115" s="25"/>
      <c r="H115" s="25"/>
      <c r="I115" s="25"/>
      <c r="J115" s="37"/>
      <c r="K115" s="5"/>
      <c r="L115" s="5"/>
      <c r="M115" s="25"/>
      <c r="N115" s="5">
        <f>E115/D114</f>
        <v>0.97297297297297303</v>
      </c>
      <c r="O115" s="20">
        <v>37</v>
      </c>
      <c r="P115" s="3">
        <f t="shared" si="37"/>
        <v>0.94871794871794868</v>
      </c>
      <c r="Q115" s="5">
        <f t="shared" si="38"/>
        <v>5.1282051282051322E-2</v>
      </c>
      <c r="Z115" s="51"/>
      <c r="AA115" s="52"/>
      <c r="AB115" s="52"/>
      <c r="AC115" s="52"/>
      <c r="AD115" s="52"/>
      <c r="AE115" s="52"/>
      <c r="AF115" s="52"/>
      <c r="AG115" s="52"/>
      <c r="AH115" s="3"/>
      <c r="AI115" s="3"/>
    </row>
    <row r="116" spans="1:35" ht="12.75" customHeight="1" x14ac:dyDescent="0.2">
      <c r="A116" s="33" t="s">
        <v>21</v>
      </c>
      <c r="F116" s="25">
        <v>36</v>
      </c>
      <c r="J116" s="37"/>
      <c r="K116" s="5"/>
      <c r="L116" s="5"/>
      <c r="N116" s="5">
        <f>F116/E115</f>
        <v>1</v>
      </c>
      <c r="O116" s="20">
        <v>36</v>
      </c>
      <c r="P116" s="3">
        <f t="shared" si="37"/>
        <v>0.97297297297297303</v>
      </c>
      <c r="Q116" s="5">
        <f t="shared" si="38"/>
        <v>2.7027027027026973E-2</v>
      </c>
      <c r="Z116" s="25"/>
      <c r="AA116" s="3"/>
      <c r="AB116" s="3"/>
      <c r="AC116" s="3"/>
      <c r="AD116" s="3"/>
      <c r="AE116" s="3"/>
      <c r="AF116" s="3"/>
      <c r="AG116" s="3"/>
      <c r="AH116" s="3"/>
      <c r="AI116" s="3"/>
    </row>
    <row r="117" spans="1:35" ht="12.75" customHeight="1" x14ac:dyDescent="0.2">
      <c r="A117" s="33" t="s">
        <v>22</v>
      </c>
      <c r="G117" s="25">
        <v>34</v>
      </c>
      <c r="J117" s="37"/>
      <c r="K117" s="5"/>
      <c r="L117" s="5"/>
      <c r="N117" s="5">
        <f>G117/F116</f>
        <v>0.94444444444444442</v>
      </c>
      <c r="O117" s="20">
        <v>36</v>
      </c>
      <c r="P117" s="3">
        <f t="shared" si="37"/>
        <v>1</v>
      </c>
      <c r="Q117" s="5">
        <f t="shared" si="38"/>
        <v>0</v>
      </c>
      <c r="Z117" s="25"/>
      <c r="AA117" s="3"/>
      <c r="AB117" s="3"/>
      <c r="AC117" s="3"/>
      <c r="AD117" s="3"/>
      <c r="AE117" s="3"/>
      <c r="AF117" s="3"/>
      <c r="AG117" s="3"/>
      <c r="AH117" s="3"/>
      <c r="AI117" s="3"/>
    </row>
    <row r="118" spans="1:35" ht="12.75" customHeight="1" x14ac:dyDescent="0.2">
      <c r="A118" s="33" t="s">
        <v>40</v>
      </c>
      <c r="H118" s="25">
        <v>33</v>
      </c>
      <c r="J118" s="37"/>
      <c r="K118" s="5"/>
      <c r="L118" s="5"/>
      <c r="N118" s="5">
        <f>H118/G117</f>
        <v>0.97058823529411764</v>
      </c>
      <c r="O118" s="20">
        <v>35</v>
      </c>
      <c r="P118" s="3">
        <f t="shared" si="37"/>
        <v>0.97222222222222221</v>
      </c>
      <c r="Q118" s="5">
        <f t="shared" si="38"/>
        <v>2.777777777777779E-2</v>
      </c>
      <c r="Z118" s="25"/>
      <c r="AA118" s="3"/>
      <c r="AB118" s="3"/>
      <c r="AC118" s="3"/>
      <c r="AD118" s="3"/>
      <c r="AE118" s="3"/>
      <c r="AF118" s="3"/>
      <c r="AG118" s="3"/>
      <c r="AH118" s="3"/>
      <c r="AI118" s="3"/>
    </row>
    <row r="119" spans="1:35" ht="12.75" customHeight="1" x14ac:dyDescent="0.2">
      <c r="A119" s="33" t="s">
        <v>41</v>
      </c>
      <c r="I119" s="25">
        <v>32</v>
      </c>
      <c r="J119" s="37">
        <v>28</v>
      </c>
      <c r="K119" s="5"/>
      <c r="L119" s="5"/>
      <c r="N119" s="5">
        <f>I119/H118</f>
        <v>0.96969696969696972</v>
      </c>
      <c r="O119" s="20">
        <v>33</v>
      </c>
      <c r="P119" s="3">
        <f t="shared" si="37"/>
        <v>0.94285714285714284</v>
      </c>
      <c r="Q119" s="5">
        <f t="shared" si="38"/>
        <v>5.7142857142857162E-2</v>
      </c>
      <c r="Z119" s="25"/>
      <c r="AA119" s="3"/>
      <c r="AB119" s="3"/>
      <c r="AC119" s="3"/>
      <c r="AD119" s="3"/>
      <c r="AE119" s="3"/>
      <c r="AF119" s="3"/>
      <c r="AG119" s="3"/>
      <c r="AH119" s="3"/>
      <c r="AI119" s="3"/>
    </row>
    <row r="120" spans="1:35" ht="12.75" customHeight="1" x14ac:dyDescent="0.2">
      <c r="A120" s="33" t="s">
        <v>42</v>
      </c>
      <c r="I120" s="25">
        <v>5</v>
      </c>
      <c r="J120" s="37">
        <v>4</v>
      </c>
      <c r="K120" s="5"/>
      <c r="L120" s="5"/>
      <c r="N120" s="5"/>
      <c r="O120" s="20">
        <v>6</v>
      </c>
      <c r="P120" s="3"/>
      <c r="Q120" s="5"/>
      <c r="Z120" s="25"/>
      <c r="AA120" s="3"/>
      <c r="AB120" s="3"/>
      <c r="AC120" s="3"/>
      <c r="AD120" s="3"/>
      <c r="AE120" s="3"/>
      <c r="AF120" s="3"/>
      <c r="AG120" s="3"/>
      <c r="AH120" s="3"/>
      <c r="AI120" s="3"/>
    </row>
    <row r="121" spans="1:35" ht="12.75" customHeight="1" x14ac:dyDescent="0.2">
      <c r="A121" s="33" t="s">
        <v>43</v>
      </c>
      <c r="I121" s="25">
        <v>1</v>
      </c>
      <c r="J121" s="37">
        <v>1</v>
      </c>
      <c r="K121" s="5"/>
      <c r="L121" s="5"/>
      <c r="N121" s="5"/>
      <c r="O121" s="20">
        <v>2</v>
      </c>
      <c r="P121" s="3"/>
      <c r="Q121" s="5"/>
      <c r="Z121" s="25"/>
      <c r="AA121" s="3"/>
      <c r="AB121" s="3"/>
      <c r="AC121" s="3"/>
      <c r="AD121" s="3"/>
      <c r="AE121" s="3"/>
      <c r="AF121" s="3"/>
      <c r="AG121" s="3"/>
      <c r="AH121" s="3"/>
      <c r="AI121" s="3"/>
    </row>
    <row r="122" spans="1:35" ht="12.75" customHeight="1" x14ac:dyDescent="0.2">
      <c r="A122" s="33" t="s">
        <v>48</v>
      </c>
      <c r="J122" s="37"/>
      <c r="K122" s="5"/>
      <c r="L122" s="5"/>
      <c r="N122" s="5"/>
      <c r="O122" s="20"/>
      <c r="P122" s="3"/>
      <c r="Q122" s="5"/>
      <c r="Z122" s="25"/>
      <c r="AA122" s="3"/>
      <c r="AB122" s="3"/>
      <c r="AC122" s="3"/>
      <c r="AD122" s="3"/>
      <c r="AE122" s="3"/>
      <c r="AF122" s="3"/>
      <c r="AG122" s="3"/>
      <c r="AH122" s="3"/>
      <c r="AI122" s="3"/>
    </row>
    <row r="123" spans="1:35" ht="12.75" customHeight="1" x14ac:dyDescent="0.2">
      <c r="A123" s="33" t="s">
        <v>49</v>
      </c>
      <c r="J123" s="37"/>
      <c r="K123" s="5"/>
      <c r="L123" s="5"/>
      <c r="N123" s="5"/>
      <c r="O123" s="20"/>
      <c r="P123" s="3"/>
      <c r="Q123" s="5"/>
      <c r="Z123" s="25"/>
      <c r="AA123" s="3"/>
      <c r="AB123" s="3"/>
      <c r="AC123" s="3"/>
      <c r="AD123" s="3"/>
      <c r="AE123" s="3"/>
      <c r="AF123" s="3"/>
      <c r="AG123" s="3"/>
      <c r="AH123" s="3"/>
      <c r="AI123" s="3"/>
    </row>
    <row r="124" spans="1:35" ht="12.75" customHeight="1" x14ac:dyDescent="0.2">
      <c r="A124" s="33"/>
      <c r="J124" s="37"/>
      <c r="K124" s="5"/>
      <c r="L124" s="5"/>
      <c r="N124" s="5"/>
      <c r="O124" s="20"/>
      <c r="P124" s="3"/>
      <c r="Q124" s="5"/>
      <c r="Z124" s="25"/>
      <c r="AA124" s="3"/>
      <c r="AB124" s="3"/>
      <c r="AC124" s="3"/>
      <c r="AD124" s="3"/>
      <c r="AE124" s="3"/>
      <c r="AF124" s="3"/>
      <c r="AG124" s="3"/>
      <c r="AH124" s="3"/>
      <c r="AI124" s="3"/>
    </row>
    <row r="125" spans="1:35" ht="12.75" customHeight="1" x14ac:dyDescent="0.2">
      <c r="A125" s="33"/>
      <c r="J125" s="25">
        <f>SUM(J119:J121)</f>
        <v>33</v>
      </c>
      <c r="K125" s="5">
        <f>J119/B112</f>
        <v>0.5714285714285714</v>
      </c>
      <c r="L125" s="5">
        <f>J125/B112</f>
        <v>0.67346938775510201</v>
      </c>
      <c r="M125" s="5">
        <f>L125-K125</f>
        <v>0.10204081632653061</v>
      </c>
      <c r="N125" s="5"/>
      <c r="O125" s="6"/>
      <c r="P125" s="3"/>
      <c r="Q125" s="5"/>
      <c r="Z125" s="25"/>
      <c r="AA125" s="3"/>
      <c r="AB125" s="3"/>
      <c r="AC125" s="3"/>
      <c r="AD125" s="3"/>
      <c r="AE125" s="3"/>
      <c r="AF125" s="3"/>
      <c r="AG125" s="3"/>
      <c r="AH125" s="3"/>
      <c r="AI125" s="3"/>
    </row>
    <row r="126" spans="1:35" ht="12.75" customHeight="1" x14ac:dyDescent="0.2">
      <c r="K126" s="5"/>
      <c r="L126" s="5"/>
      <c r="N126" s="5"/>
      <c r="O126" s="6"/>
      <c r="P126" s="6"/>
      <c r="Q126" s="5"/>
      <c r="Z126" s="4"/>
      <c r="AA126" s="11"/>
      <c r="AB126" s="11"/>
      <c r="AC126" s="11"/>
      <c r="AD126" s="11"/>
      <c r="AE126" s="11"/>
      <c r="AF126" s="11"/>
      <c r="AG126" s="11"/>
      <c r="AH126" s="3"/>
      <c r="AI126" s="3"/>
    </row>
    <row r="127" spans="1:35" ht="12.75" customHeight="1" x14ac:dyDescent="0.3">
      <c r="A127" s="51" t="s">
        <v>67</v>
      </c>
      <c r="K127" s="5"/>
      <c r="L127" s="5"/>
      <c r="N127" s="5"/>
      <c r="O127" s="6"/>
      <c r="P127" s="6"/>
      <c r="Q127" s="5"/>
      <c r="Z127" s="33"/>
      <c r="AA127" s="34"/>
      <c r="AB127" s="34"/>
      <c r="AC127" s="34"/>
      <c r="AD127" s="34"/>
      <c r="AE127" s="34"/>
      <c r="AF127" s="34"/>
      <c r="AG127" s="34"/>
      <c r="AH127" s="3"/>
      <c r="AI127" s="3"/>
    </row>
    <row r="128" spans="1:35" ht="25.5" customHeight="1" x14ac:dyDescent="0.2">
      <c r="B128" s="319" t="s">
        <v>1</v>
      </c>
      <c r="C128" s="320"/>
      <c r="D128" s="320"/>
      <c r="E128" s="320"/>
      <c r="F128" s="320"/>
      <c r="G128" s="320"/>
      <c r="H128" s="320"/>
      <c r="I128" s="320"/>
      <c r="K128" s="7" t="s">
        <v>2</v>
      </c>
      <c r="L128" s="7" t="s">
        <v>3</v>
      </c>
      <c r="M128" s="8" t="s">
        <v>4</v>
      </c>
      <c r="N128" s="7" t="s">
        <v>5</v>
      </c>
      <c r="O128" s="9" t="s">
        <v>6</v>
      </c>
      <c r="P128" s="9" t="s">
        <v>7</v>
      </c>
      <c r="Q128" s="10" t="s">
        <v>8</v>
      </c>
      <c r="Z128" s="25"/>
      <c r="AA128" s="3"/>
      <c r="AB128" s="3"/>
      <c r="AC128" s="3"/>
      <c r="AD128" s="3"/>
      <c r="AE128" s="3"/>
      <c r="AF128" s="3"/>
      <c r="AG128" s="3"/>
      <c r="AH128" s="3"/>
      <c r="AI128" s="3"/>
    </row>
    <row r="129" spans="1:35" ht="12.75" customHeight="1" x14ac:dyDescent="0.2">
      <c r="A129" s="12" t="s">
        <v>9</v>
      </c>
      <c r="B129" s="13">
        <v>1</v>
      </c>
      <c r="C129" s="13">
        <v>2</v>
      </c>
      <c r="D129" s="13">
        <v>3</v>
      </c>
      <c r="E129" s="13">
        <v>4</v>
      </c>
      <c r="F129" s="13">
        <v>5</v>
      </c>
      <c r="G129" s="13">
        <v>6</v>
      </c>
      <c r="H129" s="13">
        <v>7</v>
      </c>
      <c r="I129" s="13">
        <v>8</v>
      </c>
      <c r="J129" s="14" t="s">
        <v>10</v>
      </c>
      <c r="K129" s="47"/>
      <c r="L129" s="15"/>
      <c r="M129" s="16"/>
      <c r="N129" s="17"/>
      <c r="O129" s="6"/>
      <c r="P129" s="6"/>
      <c r="Q129" s="5"/>
      <c r="Z129" s="25"/>
      <c r="AH129" s="3"/>
      <c r="AI129" s="3"/>
    </row>
    <row r="130" spans="1:35" ht="12.75" customHeight="1" x14ac:dyDescent="0.2">
      <c r="A130" s="30" t="s">
        <v>18</v>
      </c>
      <c r="B130" s="13">
        <v>117</v>
      </c>
      <c r="C130" s="13"/>
      <c r="D130" s="13"/>
      <c r="E130" s="13"/>
      <c r="F130" s="13"/>
      <c r="G130" s="13"/>
      <c r="H130" s="13"/>
      <c r="I130" s="13"/>
      <c r="J130" s="37"/>
      <c r="K130" s="47"/>
      <c r="L130" s="15"/>
      <c r="M130" s="16"/>
      <c r="N130" s="17"/>
      <c r="O130" s="20">
        <f>B130</f>
        <v>117</v>
      </c>
      <c r="P130" s="6"/>
      <c r="Q130" s="5"/>
      <c r="Z130" s="25"/>
      <c r="AH130" s="3"/>
      <c r="AI130" s="3"/>
    </row>
    <row r="131" spans="1:35" ht="12.75" customHeight="1" x14ac:dyDescent="0.3">
      <c r="A131" s="30" t="s">
        <v>19</v>
      </c>
      <c r="C131" s="25">
        <v>86</v>
      </c>
      <c r="J131" s="37"/>
      <c r="K131" s="5"/>
      <c r="L131" s="5"/>
      <c r="N131" s="5">
        <f>C131/B130</f>
        <v>0.7350427350427351</v>
      </c>
      <c r="O131" s="20">
        <v>87</v>
      </c>
      <c r="P131" s="3">
        <f t="shared" ref="P131:P137" si="39">O131/O130</f>
        <v>0.74358974358974361</v>
      </c>
      <c r="Q131" s="5">
        <f t="shared" ref="Q131:Q137" si="40">100%-P131</f>
        <v>0.25641025641025639</v>
      </c>
      <c r="AH131" s="51"/>
      <c r="AI131" s="3"/>
    </row>
    <row r="132" spans="1:35" ht="12.75" customHeight="1" x14ac:dyDescent="0.2">
      <c r="A132" s="30" t="s">
        <v>20</v>
      </c>
      <c r="D132" s="25">
        <v>75</v>
      </c>
      <c r="J132" s="37"/>
      <c r="K132" s="5"/>
      <c r="L132" s="5"/>
      <c r="N132" s="5">
        <f>D132/C131</f>
        <v>0.87209302325581395</v>
      </c>
      <c r="O132" s="20">
        <v>81</v>
      </c>
      <c r="P132" s="3">
        <f t="shared" si="39"/>
        <v>0.93103448275862066</v>
      </c>
      <c r="Q132" s="5">
        <f t="shared" si="40"/>
        <v>6.8965517241379337E-2</v>
      </c>
      <c r="AH132" s="25"/>
      <c r="AI132" s="3"/>
    </row>
    <row r="133" spans="1:35" ht="12.75" customHeight="1" x14ac:dyDescent="0.2">
      <c r="A133" s="33" t="s">
        <v>21</v>
      </c>
      <c r="E133" s="25">
        <v>67</v>
      </c>
      <c r="J133" s="37"/>
      <c r="K133" s="5"/>
      <c r="L133" s="5"/>
      <c r="N133" s="5">
        <f>E133/D132</f>
        <v>0.89333333333333331</v>
      </c>
      <c r="O133" s="20">
        <v>74</v>
      </c>
      <c r="P133" s="3">
        <f t="shared" si="39"/>
        <v>0.9135802469135802</v>
      </c>
      <c r="Q133" s="5">
        <f t="shared" si="40"/>
        <v>8.6419753086419804E-2</v>
      </c>
      <c r="AH133" s="4"/>
      <c r="AI133" s="3"/>
    </row>
    <row r="134" spans="1:35" ht="12.75" customHeight="1" x14ac:dyDescent="0.2">
      <c r="A134" s="33" t="s">
        <v>22</v>
      </c>
      <c r="F134" s="25">
        <v>62</v>
      </c>
      <c r="J134" s="37"/>
      <c r="K134" s="5"/>
      <c r="L134" s="5"/>
      <c r="N134" s="5">
        <f>F134/E133</f>
        <v>0.92537313432835822</v>
      </c>
      <c r="O134" s="20">
        <v>69</v>
      </c>
      <c r="P134" s="3">
        <f t="shared" si="39"/>
        <v>0.93243243243243246</v>
      </c>
      <c r="Q134" s="5">
        <f t="shared" si="40"/>
        <v>6.7567567567567544E-2</v>
      </c>
      <c r="AH134" s="4"/>
      <c r="AI134" s="3"/>
    </row>
    <row r="135" spans="1:35" ht="12.75" customHeight="1" x14ac:dyDescent="0.2">
      <c r="A135" s="33" t="s">
        <v>40</v>
      </c>
      <c r="G135" s="25">
        <v>58</v>
      </c>
      <c r="J135" s="37"/>
      <c r="K135" s="5"/>
      <c r="L135" s="5"/>
      <c r="N135" s="5">
        <f>G135/F134</f>
        <v>0.93548387096774188</v>
      </c>
      <c r="O135" s="20">
        <v>68</v>
      </c>
      <c r="P135" s="3">
        <f t="shared" si="39"/>
        <v>0.98550724637681164</v>
      </c>
      <c r="Q135" s="5">
        <f t="shared" si="40"/>
        <v>1.4492753623188359E-2</v>
      </c>
      <c r="AH135" s="4"/>
      <c r="AI135" s="3"/>
    </row>
    <row r="136" spans="1:35" ht="12.75" customHeight="1" x14ac:dyDescent="0.2">
      <c r="A136" s="33" t="s">
        <v>41</v>
      </c>
      <c r="H136" s="25">
        <v>56</v>
      </c>
      <c r="J136" s="37">
        <v>1</v>
      </c>
      <c r="K136" s="5"/>
      <c r="L136" s="5"/>
      <c r="N136" s="5">
        <f>H136/G135</f>
        <v>0.96551724137931039</v>
      </c>
      <c r="O136" s="20">
        <v>66</v>
      </c>
      <c r="P136" s="3">
        <f t="shared" si="39"/>
        <v>0.97058823529411764</v>
      </c>
      <c r="Q136" s="5">
        <f t="shared" si="40"/>
        <v>2.9411764705882359E-2</v>
      </c>
      <c r="AH136" s="4"/>
      <c r="AI136" s="3"/>
    </row>
    <row r="137" spans="1:35" ht="12.75" customHeight="1" x14ac:dyDescent="0.2">
      <c r="A137" s="33" t="s">
        <v>42</v>
      </c>
      <c r="I137" s="25">
        <v>50</v>
      </c>
      <c r="J137" s="37">
        <v>39</v>
      </c>
      <c r="K137" s="5"/>
      <c r="L137" s="5"/>
      <c r="N137" s="5">
        <f>I137/H136</f>
        <v>0.8928571428571429</v>
      </c>
      <c r="O137" s="20">
        <v>62</v>
      </c>
      <c r="P137" s="3">
        <f t="shared" si="39"/>
        <v>0.93939393939393945</v>
      </c>
      <c r="Q137" s="5">
        <f t="shared" si="40"/>
        <v>6.0606060606060552E-2</v>
      </c>
      <c r="AH137" s="4"/>
      <c r="AI137" s="3"/>
    </row>
    <row r="138" spans="1:35" ht="12.75" customHeight="1" x14ac:dyDescent="0.2">
      <c r="A138" s="33" t="s">
        <v>43</v>
      </c>
      <c r="I138" s="25">
        <v>11</v>
      </c>
      <c r="J138" s="37">
        <v>11</v>
      </c>
      <c r="K138" s="5"/>
      <c r="L138" s="5"/>
      <c r="N138" s="5"/>
      <c r="O138" s="20">
        <v>22</v>
      </c>
      <c r="P138" s="3"/>
      <c r="Q138" s="5"/>
      <c r="AH138" s="4"/>
      <c r="AI138" s="3"/>
    </row>
    <row r="139" spans="1:35" ht="12.75" customHeight="1" x14ac:dyDescent="0.2">
      <c r="A139" s="33" t="s">
        <v>48</v>
      </c>
      <c r="I139" s="25">
        <v>7</v>
      </c>
      <c r="J139" s="123">
        <v>5</v>
      </c>
      <c r="K139" s="5"/>
      <c r="L139" s="5"/>
      <c r="N139" s="5"/>
      <c r="O139" s="20">
        <v>11</v>
      </c>
      <c r="P139" s="3"/>
      <c r="Q139" s="5"/>
      <c r="AH139" s="4"/>
      <c r="AI139" s="3"/>
    </row>
    <row r="140" spans="1:35" ht="12.75" customHeight="1" x14ac:dyDescent="0.2">
      <c r="A140" s="33" t="s">
        <v>49</v>
      </c>
      <c r="I140" s="25">
        <v>7</v>
      </c>
      <c r="J140" s="123">
        <v>2</v>
      </c>
      <c r="K140" s="5"/>
      <c r="L140" s="5"/>
      <c r="N140" s="5"/>
      <c r="O140" s="20">
        <v>7</v>
      </c>
      <c r="P140" s="3"/>
      <c r="Q140" s="5"/>
      <c r="AH140" s="4"/>
      <c r="AI140" s="3"/>
    </row>
    <row r="141" spans="1:35" ht="12.75" customHeight="1" x14ac:dyDescent="0.2">
      <c r="A141" s="33" t="s">
        <v>50</v>
      </c>
      <c r="I141" s="25">
        <v>7</v>
      </c>
      <c r="J141" s="123">
        <v>6</v>
      </c>
      <c r="K141" s="5"/>
      <c r="L141" s="5"/>
      <c r="N141" s="5"/>
      <c r="O141" s="20">
        <v>8</v>
      </c>
      <c r="P141" s="3"/>
      <c r="Q141" s="5"/>
      <c r="AH141" s="4"/>
      <c r="AI141" s="3"/>
    </row>
    <row r="142" spans="1:35" ht="12.75" customHeight="1" x14ac:dyDescent="0.2">
      <c r="A142" s="33" t="s">
        <v>51</v>
      </c>
      <c r="I142" s="25">
        <v>1</v>
      </c>
      <c r="J142" s="123">
        <v>2</v>
      </c>
      <c r="K142" s="5"/>
      <c r="L142" s="5"/>
      <c r="N142" s="5"/>
      <c r="O142" s="20">
        <v>1</v>
      </c>
      <c r="P142" s="3"/>
      <c r="Q142" s="5"/>
      <c r="AH142" s="4"/>
      <c r="AI142" s="3"/>
    </row>
    <row r="143" spans="1:35" ht="12.75" customHeight="1" x14ac:dyDescent="0.2">
      <c r="A143" s="33"/>
      <c r="J143" s="25">
        <f>SUM(J136:J142)</f>
        <v>66</v>
      </c>
      <c r="K143" s="5">
        <f>(J136+J137)/B130</f>
        <v>0.34188034188034189</v>
      </c>
      <c r="L143" s="5">
        <f>J143/B130</f>
        <v>0.5641025641025641</v>
      </c>
      <c r="M143" s="5">
        <f>L143-K143</f>
        <v>0.22222222222222221</v>
      </c>
      <c r="N143" s="5"/>
      <c r="O143" s="6"/>
      <c r="P143" s="6"/>
      <c r="Q143" s="5"/>
      <c r="AH143" s="4"/>
      <c r="AI143" s="3"/>
    </row>
    <row r="144" spans="1:35" ht="12.75" customHeight="1" x14ac:dyDescent="0.2">
      <c r="A144" s="33"/>
      <c r="K144" s="5"/>
      <c r="L144" s="5"/>
      <c r="M144" s="5"/>
      <c r="N144" s="5"/>
      <c r="O144" s="6"/>
      <c r="P144" s="6"/>
      <c r="Q144" s="5"/>
      <c r="AH144" s="4"/>
      <c r="AI144" s="3"/>
    </row>
    <row r="145" spans="1:47" ht="12.75" customHeight="1" x14ac:dyDescent="0.3">
      <c r="A145" s="51" t="s">
        <v>68</v>
      </c>
      <c r="L145" s="5"/>
      <c r="M145" s="5"/>
      <c r="O145" s="5"/>
      <c r="P145" s="6"/>
      <c r="Q145" s="6"/>
      <c r="R145" s="5"/>
      <c r="S145" s="5"/>
      <c r="T145" s="5"/>
      <c r="U145" s="5"/>
      <c r="V145" s="5"/>
      <c r="W145" s="5"/>
      <c r="X145" s="5"/>
      <c r="Y145" s="5"/>
      <c r="AH145" s="33"/>
      <c r="AI145" s="3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3"/>
      <c r="AU145" s="3"/>
    </row>
    <row r="146" spans="1:47" ht="25.5" customHeight="1" x14ac:dyDescent="0.3">
      <c r="B146" s="319" t="s">
        <v>1</v>
      </c>
      <c r="C146" s="320"/>
      <c r="D146" s="320"/>
      <c r="E146" s="320"/>
      <c r="F146" s="320"/>
      <c r="G146" s="320"/>
      <c r="H146" s="320"/>
      <c r="I146" s="320"/>
      <c r="K146" s="7" t="s">
        <v>2</v>
      </c>
      <c r="L146" s="7" t="s">
        <v>3</v>
      </c>
      <c r="M146" s="8" t="s">
        <v>4</v>
      </c>
      <c r="N146" s="7" t="s">
        <v>5</v>
      </c>
      <c r="O146" s="9" t="s">
        <v>6</v>
      </c>
      <c r="P146" s="9" t="s">
        <v>7</v>
      </c>
      <c r="Q146" s="10" t="s">
        <v>8</v>
      </c>
      <c r="AH146" s="25"/>
      <c r="AI146" s="52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</row>
    <row r="147" spans="1:47" ht="12.75" customHeight="1" x14ac:dyDescent="0.2">
      <c r="A147" s="12" t="s">
        <v>9</v>
      </c>
      <c r="B147" s="13">
        <v>1</v>
      </c>
      <c r="C147" s="13">
        <v>2</v>
      </c>
      <c r="D147" s="13">
        <v>3</v>
      </c>
      <c r="E147" s="13">
        <v>4</v>
      </c>
      <c r="F147" s="13">
        <v>5</v>
      </c>
      <c r="G147" s="13">
        <v>6</v>
      </c>
      <c r="H147" s="13">
        <v>7</v>
      </c>
      <c r="I147" s="13">
        <v>8</v>
      </c>
      <c r="J147" s="14" t="s">
        <v>10</v>
      </c>
      <c r="K147" s="47"/>
      <c r="L147" s="15"/>
      <c r="M147" s="16"/>
      <c r="N147" s="17"/>
      <c r="O147" s="6"/>
      <c r="P147" s="6"/>
      <c r="Q147" s="5"/>
      <c r="Z147" s="30"/>
      <c r="AA147" s="27"/>
      <c r="AB147" s="27"/>
      <c r="AC147" s="3"/>
      <c r="AI147" s="3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3"/>
      <c r="AU147" s="3"/>
    </row>
    <row r="148" spans="1:47" ht="12.75" customHeight="1" x14ac:dyDescent="0.2">
      <c r="A148" s="30" t="s">
        <v>19</v>
      </c>
      <c r="B148" s="13">
        <v>71</v>
      </c>
      <c r="C148" s="13"/>
      <c r="D148" s="13"/>
      <c r="E148" s="13"/>
      <c r="F148" s="13"/>
      <c r="G148" s="13"/>
      <c r="H148" s="13"/>
      <c r="I148" s="13"/>
      <c r="J148" s="19"/>
      <c r="K148" s="47"/>
      <c r="L148" s="15"/>
      <c r="M148" s="16"/>
      <c r="N148" s="17"/>
      <c r="O148" s="20">
        <f>B148</f>
        <v>71</v>
      </c>
      <c r="P148" s="6"/>
      <c r="Q148" s="6"/>
      <c r="R148" s="5"/>
      <c r="S148" s="5"/>
      <c r="T148" s="5"/>
      <c r="U148" s="5"/>
      <c r="V148" s="5"/>
      <c r="W148" s="5"/>
      <c r="X148" s="5"/>
      <c r="Y148" s="5"/>
      <c r="Z148" s="30"/>
      <c r="AA148" s="27"/>
      <c r="AB148" s="27"/>
      <c r="AC148" s="3"/>
      <c r="AI148" s="11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"/>
      <c r="AU148" s="3"/>
    </row>
    <row r="149" spans="1:47" ht="12.75" customHeight="1" x14ac:dyDescent="0.2">
      <c r="A149" s="30" t="s">
        <v>20</v>
      </c>
      <c r="C149" s="25">
        <v>37</v>
      </c>
      <c r="J149" s="37"/>
      <c r="L149" s="5"/>
      <c r="M149" s="5"/>
      <c r="N149" s="3">
        <f>C149/B148</f>
        <v>0.52112676056338025</v>
      </c>
      <c r="O149" s="20">
        <v>53</v>
      </c>
      <c r="P149" s="3">
        <f t="shared" ref="P149:P155" si="41">O149/O148</f>
        <v>0.74647887323943662</v>
      </c>
      <c r="Q149" s="5">
        <f t="shared" ref="Q149:Q155" si="42">100%-P149</f>
        <v>0.25352112676056338</v>
      </c>
      <c r="R149" s="5"/>
      <c r="S149" s="5"/>
      <c r="T149" s="5"/>
      <c r="U149" s="5"/>
      <c r="V149" s="5"/>
      <c r="W149" s="5"/>
      <c r="X149" s="5"/>
      <c r="Y149" s="5"/>
      <c r="Z149" s="25"/>
      <c r="AH149" s="3"/>
      <c r="AI149" s="34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</row>
    <row r="150" spans="1:47" ht="12.75" customHeight="1" x14ac:dyDescent="0.2">
      <c r="A150" s="33" t="s">
        <v>21</v>
      </c>
      <c r="D150" s="25">
        <v>34</v>
      </c>
      <c r="J150" s="37"/>
      <c r="K150" s="5"/>
      <c r="L150" s="5"/>
      <c r="N150" s="5">
        <f>D150/C149</f>
        <v>0.91891891891891897</v>
      </c>
      <c r="O150" s="20">
        <v>52</v>
      </c>
      <c r="P150" s="3">
        <f t="shared" si="41"/>
        <v>0.98113207547169812</v>
      </c>
      <c r="Q150" s="5">
        <f t="shared" si="42"/>
        <v>1.8867924528301883E-2</v>
      </c>
      <c r="Z150" s="25"/>
      <c r="AH150" s="3"/>
      <c r="AI150" s="3"/>
      <c r="AK150" s="25"/>
      <c r="AL150" s="3"/>
      <c r="AM150" s="3"/>
      <c r="AN150" s="3"/>
      <c r="AO150" s="3"/>
      <c r="AP150" s="3"/>
      <c r="AQ150" s="3"/>
      <c r="AR150" s="3"/>
      <c r="AS150" s="3"/>
      <c r="AT150" s="3"/>
      <c r="AU150" s="3"/>
    </row>
    <row r="151" spans="1:47" ht="12.75" customHeight="1" x14ac:dyDescent="0.2">
      <c r="A151" s="33" t="s">
        <v>22</v>
      </c>
      <c r="E151" s="25">
        <v>34</v>
      </c>
      <c r="J151" s="37"/>
      <c r="K151" s="5"/>
      <c r="L151" s="5"/>
      <c r="N151" s="5">
        <f>E151/D150</f>
        <v>1</v>
      </c>
      <c r="O151" s="20">
        <v>49</v>
      </c>
      <c r="P151" s="3">
        <f t="shared" si="41"/>
        <v>0.94230769230769229</v>
      </c>
      <c r="Q151" s="5">
        <f t="shared" si="42"/>
        <v>5.7692307692307709E-2</v>
      </c>
      <c r="Z151" s="25"/>
      <c r="AH151" s="3"/>
      <c r="AK151" s="25"/>
      <c r="AL151" s="3"/>
      <c r="AM151" s="3"/>
      <c r="AN151" s="3"/>
      <c r="AO151" s="3"/>
      <c r="AP151" s="3"/>
      <c r="AQ151" s="3"/>
      <c r="AR151" s="3"/>
      <c r="AS151" s="3"/>
      <c r="AT151" s="3"/>
      <c r="AU151" s="3"/>
    </row>
    <row r="152" spans="1:47" ht="12.75" customHeight="1" x14ac:dyDescent="0.2">
      <c r="A152" s="33" t="s">
        <v>40</v>
      </c>
      <c r="F152" s="25">
        <v>24</v>
      </c>
      <c r="J152" s="37"/>
      <c r="K152" s="5"/>
      <c r="L152" s="5"/>
      <c r="N152" s="5">
        <f>F152/E151</f>
        <v>0.70588235294117652</v>
      </c>
      <c r="O152" s="20">
        <v>41</v>
      </c>
      <c r="P152" s="3">
        <f t="shared" si="41"/>
        <v>0.83673469387755106</v>
      </c>
      <c r="Q152" s="5">
        <f t="shared" si="42"/>
        <v>0.16326530612244894</v>
      </c>
      <c r="Z152" s="25"/>
      <c r="AH152" s="3"/>
      <c r="AK152" s="25"/>
      <c r="AL152" s="3"/>
      <c r="AM152" s="3"/>
      <c r="AN152" s="3"/>
      <c r="AO152" s="3"/>
      <c r="AP152" s="3"/>
      <c r="AQ152" s="3"/>
      <c r="AR152" s="3"/>
      <c r="AS152" s="3"/>
      <c r="AT152" s="3"/>
      <c r="AU152" s="3"/>
    </row>
    <row r="153" spans="1:47" ht="12.75" customHeight="1" x14ac:dyDescent="0.2">
      <c r="A153" s="33" t="s">
        <v>41</v>
      </c>
      <c r="G153" s="25">
        <v>24</v>
      </c>
      <c r="J153" s="37"/>
      <c r="K153" s="5"/>
      <c r="L153" s="5"/>
      <c r="N153" s="5">
        <f>G153/F152</f>
        <v>1</v>
      </c>
      <c r="O153" s="20">
        <v>39</v>
      </c>
      <c r="P153" s="3">
        <f t="shared" si="41"/>
        <v>0.95121951219512191</v>
      </c>
      <c r="Q153" s="5">
        <f t="shared" si="42"/>
        <v>4.8780487804878092E-2</v>
      </c>
      <c r="Z153" s="25"/>
      <c r="AH153" s="3"/>
      <c r="AK153" s="25"/>
      <c r="AL153" s="3"/>
      <c r="AM153" s="3"/>
      <c r="AN153" s="3"/>
      <c r="AO153" s="3"/>
      <c r="AP153" s="3"/>
      <c r="AQ153" s="3"/>
      <c r="AR153" s="3"/>
      <c r="AS153" s="3"/>
      <c r="AT153" s="3"/>
      <c r="AU153" s="3"/>
    </row>
    <row r="154" spans="1:47" ht="12.75" customHeight="1" x14ac:dyDescent="0.2">
      <c r="A154" s="33" t="s">
        <v>42</v>
      </c>
      <c r="H154" s="25">
        <v>24</v>
      </c>
      <c r="J154" s="37">
        <v>8</v>
      </c>
      <c r="K154" s="5"/>
      <c r="L154" s="5"/>
      <c r="N154" s="5">
        <f>H154/G153</f>
        <v>1</v>
      </c>
      <c r="O154" s="20">
        <v>31</v>
      </c>
      <c r="P154" s="3">
        <f t="shared" si="41"/>
        <v>0.79487179487179482</v>
      </c>
      <c r="Q154" s="5">
        <f t="shared" si="42"/>
        <v>0.20512820512820518</v>
      </c>
      <c r="Z154" s="25"/>
      <c r="AH154" s="3"/>
      <c r="AK154" s="25"/>
      <c r="AL154" s="3"/>
      <c r="AM154" s="3"/>
      <c r="AN154" s="3"/>
      <c r="AO154" s="3"/>
      <c r="AP154" s="3"/>
      <c r="AQ154" s="3"/>
      <c r="AR154" s="3"/>
      <c r="AS154" s="3"/>
      <c r="AT154" s="3"/>
      <c r="AU154" s="3"/>
    </row>
    <row r="155" spans="1:47" ht="12.75" customHeight="1" x14ac:dyDescent="0.2">
      <c r="A155" s="33" t="s">
        <v>43</v>
      </c>
      <c r="I155" s="25">
        <v>24</v>
      </c>
      <c r="J155" s="37">
        <v>21</v>
      </c>
      <c r="K155" s="5"/>
      <c r="L155" s="5"/>
      <c r="N155" s="5">
        <f>I155/H154</f>
        <v>1</v>
      </c>
      <c r="O155" s="20">
        <v>30</v>
      </c>
      <c r="P155" s="3">
        <f t="shared" si="41"/>
        <v>0.967741935483871</v>
      </c>
      <c r="Q155" s="5">
        <f t="shared" si="42"/>
        <v>3.2258064516129004E-2</v>
      </c>
      <c r="Z155" s="25"/>
      <c r="AH155" s="3"/>
      <c r="AK155" s="25"/>
      <c r="AL155" s="3"/>
      <c r="AM155" s="3"/>
      <c r="AN155" s="3"/>
      <c r="AO155" s="3"/>
      <c r="AP155" s="3"/>
      <c r="AQ155" s="3"/>
      <c r="AR155" s="3"/>
      <c r="AS155" s="3"/>
      <c r="AT155" s="3"/>
      <c r="AU155" s="3"/>
    </row>
    <row r="156" spans="1:47" ht="12.75" customHeight="1" x14ac:dyDescent="0.2">
      <c r="A156" s="33" t="s">
        <v>48</v>
      </c>
      <c r="I156" s="25">
        <v>6</v>
      </c>
      <c r="J156" s="37">
        <v>4</v>
      </c>
      <c r="K156" s="5"/>
      <c r="L156" s="5"/>
      <c r="N156" s="5"/>
      <c r="O156" s="20">
        <v>10</v>
      </c>
      <c r="P156" s="3"/>
      <c r="Q156" s="5"/>
      <c r="Z156" s="25"/>
      <c r="AH156" s="3"/>
      <c r="AK156" s="25"/>
      <c r="AL156" s="3"/>
      <c r="AM156" s="3"/>
      <c r="AN156" s="3"/>
      <c r="AO156" s="3"/>
      <c r="AP156" s="3"/>
      <c r="AQ156" s="3"/>
      <c r="AR156" s="3"/>
      <c r="AS156" s="3"/>
      <c r="AT156" s="3"/>
      <c r="AU156" s="3"/>
    </row>
    <row r="157" spans="1:47" ht="12.75" customHeight="1" x14ac:dyDescent="0.2">
      <c r="A157" s="33" t="s">
        <v>49</v>
      </c>
      <c r="I157" s="25">
        <v>3</v>
      </c>
      <c r="J157" s="37">
        <v>2</v>
      </c>
      <c r="K157" s="5"/>
      <c r="L157" s="5"/>
      <c r="N157" s="5"/>
      <c r="O157" s="20">
        <v>5</v>
      </c>
      <c r="P157" s="3"/>
      <c r="Q157" s="5"/>
      <c r="Z157" s="25"/>
      <c r="AH157" s="3"/>
      <c r="AK157" s="25"/>
      <c r="AL157" s="3"/>
      <c r="AM157" s="3"/>
      <c r="AN157" s="3"/>
      <c r="AO157" s="3"/>
      <c r="AP157" s="3"/>
      <c r="AQ157" s="3"/>
      <c r="AR157" s="3"/>
      <c r="AS157" s="3"/>
      <c r="AT157" s="3"/>
      <c r="AU157" s="3"/>
    </row>
    <row r="158" spans="1:47" ht="12.75" customHeight="1" x14ac:dyDescent="0.2">
      <c r="A158" s="33" t="s">
        <v>50</v>
      </c>
      <c r="I158" s="25">
        <v>3</v>
      </c>
      <c r="J158" s="37">
        <v>1</v>
      </c>
      <c r="K158" s="5"/>
      <c r="L158" s="5"/>
      <c r="N158" s="5"/>
      <c r="O158" s="20">
        <v>3</v>
      </c>
      <c r="P158" s="3"/>
      <c r="Q158" s="5"/>
      <c r="Z158" s="25"/>
      <c r="AH158" s="3"/>
      <c r="AK158" s="25"/>
      <c r="AL158" s="3"/>
      <c r="AM158" s="3"/>
      <c r="AN158" s="3"/>
      <c r="AO158" s="3"/>
      <c r="AP158" s="3"/>
      <c r="AQ158" s="3"/>
      <c r="AR158" s="3"/>
      <c r="AS158" s="3"/>
      <c r="AT158" s="3"/>
      <c r="AU158" s="3"/>
    </row>
    <row r="159" spans="1:47" ht="12.75" customHeight="1" x14ac:dyDescent="0.2">
      <c r="A159" s="33" t="s">
        <v>51</v>
      </c>
      <c r="I159" s="25">
        <v>1</v>
      </c>
      <c r="J159" s="37">
        <v>1</v>
      </c>
      <c r="K159" s="5"/>
      <c r="L159" s="5"/>
      <c r="N159" s="5"/>
      <c r="O159" s="20">
        <v>1</v>
      </c>
      <c r="P159" s="3"/>
      <c r="Q159" s="5"/>
      <c r="Z159" s="25"/>
      <c r="AH159" s="3"/>
      <c r="AK159" s="25"/>
      <c r="AL159" s="3"/>
      <c r="AM159" s="3"/>
      <c r="AN159" s="3"/>
      <c r="AO159" s="3"/>
      <c r="AP159" s="3"/>
      <c r="AQ159" s="3"/>
      <c r="AR159" s="3"/>
      <c r="AS159" s="3"/>
      <c r="AT159" s="3"/>
      <c r="AU159" s="3"/>
    </row>
    <row r="160" spans="1:47" ht="12.75" customHeight="1" x14ac:dyDescent="0.2">
      <c r="A160" s="33" t="s">
        <v>52</v>
      </c>
      <c r="I160" s="25">
        <v>1</v>
      </c>
      <c r="J160" s="37">
        <v>1</v>
      </c>
      <c r="K160" s="5"/>
      <c r="L160" s="5"/>
      <c r="N160" s="5"/>
      <c r="O160" s="20">
        <v>1</v>
      </c>
      <c r="P160" s="3"/>
      <c r="Q160" s="5"/>
      <c r="Z160" s="25"/>
      <c r="AH160" s="3"/>
      <c r="AK160" s="25"/>
      <c r="AL160" s="3"/>
      <c r="AM160" s="3"/>
      <c r="AN160" s="3"/>
      <c r="AO160" s="3"/>
      <c r="AP160" s="3"/>
      <c r="AQ160" s="3"/>
      <c r="AR160" s="3"/>
      <c r="AS160" s="3"/>
      <c r="AT160" s="3"/>
      <c r="AU160" s="3"/>
    </row>
    <row r="161" spans="1:47" ht="12.75" customHeight="1" x14ac:dyDescent="0.2">
      <c r="A161" s="33" t="s">
        <v>53</v>
      </c>
      <c r="I161" s="25">
        <v>1</v>
      </c>
      <c r="J161" s="37"/>
      <c r="K161" s="5"/>
      <c r="L161" s="5"/>
      <c r="N161" s="5"/>
      <c r="O161" s="20">
        <v>1</v>
      </c>
      <c r="P161" s="3"/>
      <c r="Q161" s="5"/>
      <c r="Z161" s="25"/>
      <c r="AH161" s="3"/>
      <c r="AK161" s="25"/>
      <c r="AL161" s="3"/>
      <c r="AM161" s="3"/>
      <c r="AN161" s="3"/>
      <c r="AO161" s="3"/>
      <c r="AP161" s="3"/>
      <c r="AQ161" s="3"/>
      <c r="AR161" s="3"/>
      <c r="AS161" s="3"/>
      <c r="AT161" s="3"/>
      <c r="AU161" s="3"/>
    </row>
    <row r="162" spans="1:47" ht="12.75" customHeight="1" x14ac:dyDescent="0.2">
      <c r="A162" s="33" t="s">
        <v>64</v>
      </c>
      <c r="I162" s="25">
        <v>1</v>
      </c>
      <c r="J162" s="37"/>
      <c r="K162" s="5"/>
      <c r="L162" s="5"/>
      <c r="N162" s="5"/>
      <c r="O162" s="20">
        <v>1</v>
      </c>
      <c r="P162" s="3"/>
      <c r="Q162" s="5"/>
      <c r="Z162" s="25"/>
      <c r="AH162" s="3"/>
      <c r="AK162" s="25"/>
      <c r="AL162" s="3"/>
      <c r="AM162" s="3"/>
      <c r="AN162" s="3"/>
      <c r="AO162" s="3"/>
      <c r="AP162" s="3"/>
      <c r="AQ162" s="3"/>
      <c r="AR162" s="3"/>
      <c r="AS162" s="3"/>
      <c r="AT162" s="3"/>
      <c r="AU162" s="3"/>
    </row>
    <row r="163" spans="1:47" ht="12.75" customHeight="1" x14ac:dyDescent="0.2">
      <c r="A163" s="33" t="s">
        <v>72</v>
      </c>
      <c r="I163" s="25">
        <v>1</v>
      </c>
      <c r="J163" s="37"/>
      <c r="K163" s="5"/>
      <c r="L163" s="5"/>
      <c r="N163" s="5"/>
      <c r="O163" s="20">
        <v>1</v>
      </c>
      <c r="P163" s="3"/>
      <c r="Q163" s="5"/>
      <c r="Z163" s="25"/>
      <c r="AH163" s="3"/>
      <c r="AK163" s="25"/>
      <c r="AL163" s="3"/>
      <c r="AM163" s="3"/>
      <c r="AN163" s="3"/>
      <c r="AO163" s="3"/>
      <c r="AP163" s="3"/>
      <c r="AQ163" s="3"/>
      <c r="AR163" s="3"/>
      <c r="AS163" s="3"/>
      <c r="AT163" s="3"/>
      <c r="AU163" s="3"/>
    </row>
    <row r="164" spans="1:47" ht="12.75" customHeight="1" x14ac:dyDescent="0.2">
      <c r="A164" s="33"/>
      <c r="J164" s="25">
        <f>SUM(J154:J160)</f>
        <v>38</v>
      </c>
      <c r="K164" s="5">
        <f>SUM(J154:J155)/B148</f>
        <v>0.40845070422535212</v>
      </c>
      <c r="L164" s="5">
        <f>J164/B148</f>
        <v>0.53521126760563376</v>
      </c>
      <c r="M164" s="5">
        <f>L164-K164</f>
        <v>0.12676056338028163</v>
      </c>
      <c r="N164" s="5"/>
      <c r="O164" s="20"/>
      <c r="P164" s="3"/>
      <c r="Q164" s="5"/>
      <c r="Z164" s="25"/>
      <c r="AH164" s="3"/>
      <c r="AK164" s="25"/>
      <c r="AL164" s="3"/>
      <c r="AM164" s="3"/>
      <c r="AN164" s="3"/>
      <c r="AO164" s="3"/>
      <c r="AP164" s="3"/>
      <c r="AQ164" s="3"/>
      <c r="AR164" s="3"/>
      <c r="AS164" s="3"/>
      <c r="AT164" s="3"/>
      <c r="AU164" s="3"/>
    </row>
    <row r="165" spans="1:47" ht="12.75" customHeight="1" x14ac:dyDescent="0.2">
      <c r="K165" s="5"/>
      <c r="L165" s="5"/>
      <c r="N165" s="5"/>
      <c r="O165" s="6"/>
      <c r="P165" s="6"/>
      <c r="Q165" s="5"/>
      <c r="Z165" s="25"/>
      <c r="AH165" s="3"/>
    </row>
    <row r="166" spans="1:47" ht="12.75" customHeight="1" x14ac:dyDescent="0.2">
      <c r="A166" s="4" t="s">
        <v>69</v>
      </c>
      <c r="B166" s="4"/>
      <c r="C166" s="4"/>
      <c r="D166" s="4"/>
      <c r="E166" s="4"/>
      <c r="L166" s="5"/>
      <c r="M166" s="5"/>
      <c r="O166" s="5"/>
      <c r="P166" s="6"/>
      <c r="Q166" s="6"/>
      <c r="Z166" s="25"/>
      <c r="AH166" s="3"/>
      <c r="AI166" s="3"/>
    </row>
    <row r="167" spans="1:47" ht="25.5" customHeight="1" x14ac:dyDescent="0.2">
      <c r="B167" s="319" t="s">
        <v>1</v>
      </c>
      <c r="C167" s="320"/>
      <c r="D167" s="320"/>
      <c r="E167" s="320"/>
      <c r="F167" s="320"/>
      <c r="G167" s="320"/>
      <c r="H167" s="320"/>
      <c r="I167" s="320"/>
      <c r="K167" s="7" t="s">
        <v>2</v>
      </c>
      <c r="L167" s="7" t="s">
        <v>3</v>
      </c>
      <c r="M167" s="8" t="s">
        <v>4</v>
      </c>
      <c r="N167" s="7" t="s">
        <v>5</v>
      </c>
      <c r="O167" s="9" t="s">
        <v>6</v>
      </c>
      <c r="P167" s="9" t="s">
        <v>7</v>
      </c>
      <c r="Q167" s="10" t="s">
        <v>8</v>
      </c>
      <c r="Z167" s="25"/>
      <c r="AH167" s="3"/>
      <c r="AI167" s="3"/>
    </row>
    <row r="168" spans="1:47" ht="12.75" customHeight="1" x14ac:dyDescent="0.2">
      <c r="A168" s="12" t="s">
        <v>9</v>
      </c>
      <c r="B168" s="13">
        <v>1</v>
      </c>
      <c r="C168" s="13">
        <v>2</v>
      </c>
      <c r="D168" s="13">
        <v>3</v>
      </c>
      <c r="E168" s="13">
        <v>4</v>
      </c>
      <c r="F168" s="13">
        <v>5</v>
      </c>
      <c r="G168" s="13">
        <v>6</v>
      </c>
      <c r="H168" s="13">
        <v>7</v>
      </c>
      <c r="I168" s="13">
        <v>8</v>
      </c>
      <c r="J168" s="14" t="s">
        <v>10</v>
      </c>
      <c r="K168" s="47"/>
      <c r="L168" s="15"/>
      <c r="M168" s="16"/>
      <c r="N168" s="17"/>
      <c r="O168" s="6"/>
      <c r="P168" s="6"/>
      <c r="Q168" s="5"/>
      <c r="Z168" s="25"/>
      <c r="AH168" s="3"/>
      <c r="AI168" s="3"/>
    </row>
    <row r="169" spans="1:47" ht="12.75" customHeight="1" x14ac:dyDescent="0.2">
      <c r="A169" s="30" t="s">
        <v>20</v>
      </c>
      <c r="B169" s="25">
        <v>103</v>
      </c>
      <c r="J169" s="37"/>
      <c r="L169" s="5"/>
      <c r="M169" s="5"/>
      <c r="N169" s="3"/>
      <c r="O169" s="20">
        <f>B169</f>
        <v>103</v>
      </c>
      <c r="P169" s="3"/>
      <c r="Q169" s="5"/>
      <c r="Z169" s="25"/>
      <c r="AH169" s="3"/>
      <c r="AI169" s="3"/>
    </row>
    <row r="170" spans="1:47" ht="12.75" customHeight="1" x14ac:dyDescent="0.2">
      <c r="A170" s="33" t="s">
        <v>21</v>
      </c>
      <c r="C170" s="25">
        <v>73</v>
      </c>
      <c r="J170" s="37"/>
      <c r="L170" s="5"/>
      <c r="M170" s="5"/>
      <c r="N170" s="3">
        <f>C170/B169</f>
        <v>0.70873786407766992</v>
      </c>
      <c r="O170" s="20">
        <v>76</v>
      </c>
      <c r="P170" s="3">
        <f t="shared" ref="P170:P176" si="43">O170/O169</f>
        <v>0.73786407766990292</v>
      </c>
      <c r="Q170" s="5">
        <f t="shared" ref="Q170:Q176" si="44">100%-P170</f>
        <v>0.26213592233009708</v>
      </c>
      <c r="Z170" s="25"/>
      <c r="AH170" s="3"/>
      <c r="AI170" s="3"/>
    </row>
    <row r="171" spans="1:47" ht="12.75" customHeight="1" x14ac:dyDescent="0.2">
      <c r="A171" s="33" t="s">
        <v>22</v>
      </c>
      <c r="D171" s="25">
        <v>60</v>
      </c>
      <c r="J171" s="37"/>
      <c r="K171" s="5"/>
      <c r="L171" s="5"/>
      <c r="N171" s="3">
        <f>D171/C170</f>
        <v>0.82191780821917804</v>
      </c>
      <c r="O171" s="20">
        <v>65</v>
      </c>
      <c r="P171" s="3">
        <f t="shared" si="43"/>
        <v>0.85526315789473684</v>
      </c>
      <c r="Q171" s="5">
        <f t="shared" si="44"/>
        <v>0.14473684210526316</v>
      </c>
      <c r="Z171" s="25"/>
      <c r="AH171" s="3"/>
      <c r="AI171" s="3"/>
    </row>
    <row r="172" spans="1:47" ht="12.75" customHeight="1" x14ac:dyDescent="0.2">
      <c r="A172" s="33" t="s">
        <v>40</v>
      </c>
      <c r="E172" s="25">
        <v>57</v>
      </c>
      <c r="J172" s="37"/>
      <c r="K172" s="5"/>
      <c r="L172" s="5"/>
      <c r="N172" s="5">
        <f>E172/D171</f>
        <v>0.95</v>
      </c>
      <c r="O172" s="20">
        <v>63</v>
      </c>
      <c r="P172" s="3">
        <f t="shared" si="43"/>
        <v>0.96923076923076923</v>
      </c>
      <c r="Q172" s="5">
        <f t="shared" si="44"/>
        <v>3.0769230769230771E-2</v>
      </c>
      <c r="Z172" s="25"/>
      <c r="AH172" s="3"/>
      <c r="AI172" s="3"/>
    </row>
    <row r="173" spans="1:47" ht="12.75" customHeight="1" x14ac:dyDescent="0.2">
      <c r="A173" s="33" t="s">
        <v>41</v>
      </c>
      <c r="F173" s="25">
        <v>57</v>
      </c>
      <c r="J173" s="37"/>
      <c r="K173" s="5"/>
      <c r="L173" s="5"/>
      <c r="N173" s="5">
        <f>F173/E172</f>
        <v>1</v>
      </c>
      <c r="O173" s="20">
        <v>62</v>
      </c>
      <c r="P173" s="3">
        <f t="shared" si="43"/>
        <v>0.98412698412698407</v>
      </c>
      <c r="Q173" s="5">
        <f t="shared" si="44"/>
        <v>1.5873015873015928E-2</v>
      </c>
      <c r="Z173" s="25"/>
      <c r="AH173" s="3"/>
      <c r="AI173" s="3"/>
    </row>
    <row r="174" spans="1:47" ht="12.75" customHeight="1" x14ac:dyDescent="0.2">
      <c r="A174" s="33" t="s">
        <v>42</v>
      </c>
      <c r="G174" s="25">
        <v>56</v>
      </c>
      <c r="J174" s="37"/>
      <c r="K174" s="5"/>
      <c r="L174" s="5"/>
      <c r="N174" s="5">
        <f>G174/F173</f>
        <v>0.98245614035087714</v>
      </c>
      <c r="O174" s="20">
        <v>62</v>
      </c>
      <c r="P174" s="3">
        <f t="shared" si="43"/>
        <v>1</v>
      </c>
      <c r="Q174" s="5">
        <f t="shared" si="44"/>
        <v>0</v>
      </c>
      <c r="Z174" s="25"/>
      <c r="AH174" s="3"/>
      <c r="AI174" s="3"/>
    </row>
    <row r="175" spans="1:47" ht="12.75" customHeight="1" x14ac:dyDescent="0.2">
      <c r="A175" s="33" t="s">
        <v>43</v>
      </c>
      <c r="H175" s="25">
        <v>51</v>
      </c>
      <c r="J175" s="37"/>
      <c r="K175" s="5"/>
      <c r="L175" s="5"/>
      <c r="N175" s="5">
        <f>H175/G174</f>
        <v>0.9107142857142857</v>
      </c>
      <c r="O175" s="20">
        <v>60</v>
      </c>
      <c r="P175" s="3">
        <f t="shared" si="43"/>
        <v>0.967741935483871</v>
      </c>
      <c r="Q175" s="5">
        <f t="shared" si="44"/>
        <v>3.2258064516129004E-2</v>
      </c>
      <c r="Z175" s="25"/>
      <c r="AH175" s="3"/>
      <c r="AI175" s="3"/>
    </row>
    <row r="176" spans="1:47" ht="12.75" customHeight="1" x14ac:dyDescent="0.2">
      <c r="A176" s="33" t="s">
        <v>48</v>
      </c>
      <c r="I176" s="25">
        <v>48</v>
      </c>
      <c r="J176" s="37">
        <v>44</v>
      </c>
      <c r="K176" s="5"/>
      <c r="L176" s="5"/>
      <c r="N176" s="5">
        <f>I176/H175</f>
        <v>0.94117647058823528</v>
      </c>
      <c r="O176" s="20">
        <v>61</v>
      </c>
      <c r="P176" s="3">
        <f t="shared" si="43"/>
        <v>1.0166666666666666</v>
      </c>
      <c r="Q176" s="5">
        <f t="shared" si="44"/>
        <v>-1.6666666666666607E-2</v>
      </c>
      <c r="Z176" s="25"/>
      <c r="AH176" s="3"/>
      <c r="AI176" s="3"/>
    </row>
    <row r="177" spans="1:35" ht="12.75" customHeight="1" x14ac:dyDescent="0.2">
      <c r="A177" s="33" t="s">
        <v>49</v>
      </c>
      <c r="I177" s="25">
        <v>12</v>
      </c>
      <c r="J177" s="37">
        <v>9</v>
      </c>
      <c r="K177" s="5"/>
      <c r="L177" s="5"/>
      <c r="N177" s="5"/>
      <c r="O177" s="20">
        <v>15</v>
      </c>
      <c r="P177" s="3"/>
      <c r="Q177" s="5"/>
      <c r="Z177" s="25"/>
      <c r="AH177" s="3"/>
      <c r="AI177" s="3"/>
    </row>
    <row r="178" spans="1:35" ht="12.75" customHeight="1" x14ac:dyDescent="0.2">
      <c r="A178" s="33" t="s">
        <v>50</v>
      </c>
      <c r="I178" s="25">
        <v>3</v>
      </c>
      <c r="J178" s="37">
        <v>1</v>
      </c>
      <c r="K178" s="5"/>
      <c r="L178" s="5"/>
      <c r="N178" s="5"/>
      <c r="O178" s="20">
        <v>3</v>
      </c>
      <c r="P178" s="3"/>
      <c r="Q178" s="5"/>
      <c r="Z178" s="25"/>
      <c r="AH178" s="3"/>
      <c r="AI178" s="3"/>
    </row>
    <row r="179" spans="1:35" ht="12.75" customHeight="1" x14ac:dyDescent="0.2">
      <c r="A179" s="33" t="s">
        <v>51</v>
      </c>
      <c r="J179" s="37"/>
      <c r="K179" s="5"/>
      <c r="L179" s="5"/>
      <c r="N179" s="5"/>
      <c r="O179" s="20"/>
      <c r="P179" s="3"/>
      <c r="Q179" s="5"/>
      <c r="Z179" s="25"/>
      <c r="AH179" s="3"/>
      <c r="AI179" s="3"/>
    </row>
    <row r="180" spans="1:35" ht="12.75" customHeight="1" x14ac:dyDescent="0.2">
      <c r="A180" s="33" t="s">
        <v>52</v>
      </c>
      <c r="I180" s="25">
        <v>1</v>
      </c>
      <c r="J180" s="37"/>
      <c r="K180" s="5"/>
      <c r="L180" s="5"/>
      <c r="N180" s="5"/>
      <c r="O180" s="20">
        <v>1</v>
      </c>
      <c r="P180" s="3"/>
      <c r="Q180" s="5"/>
      <c r="Z180" s="25"/>
      <c r="AH180" s="3"/>
      <c r="AI180" s="3"/>
    </row>
    <row r="181" spans="1:35" ht="12.75" customHeight="1" x14ac:dyDescent="0.2">
      <c r="A181" s="33" t="s">
        <v>53</v>
      </c>
      <c r="I181" s="25">
        <v>1</v>
      </c>
      <c r="J181" s="37">
        <v>1</v>
      </c>
      <c r="K181" s="5"/>
      <c r="L181" s="5"/>
      <c r="N181" s="5"/>
      <c r="O181" s="20">
        <v>1</v>
      </c>
      <c r="P181" s="3"/>
      <c r="Q181" s="5"/>
      <c r="Z181" s="25"/>
      <c r="AH181" s="3"/>
      <c r="AI181" s="3"/>
    </row>
    <row r="182" spans="1:35" ht="12.75" customHeight="1" x14ac:dyDescent="0.2">
      <c r="A182" s="33" t="s">
        <v>64</v>
      </c>
      <c r="J182" s="37"/>
      <c r="K182" s="5"/>
      <c r="L182" s="5"/>
      <c r="N182" s="5"/>
      <c r="O182" s="20"/>
      <c r="P182" s="3"/>
      <c r="Q182" s="5"/>
      <c r="Z182" s="25"/>
      <c r="AH182" s="3"/>
      <c r="AI182" s="3"/>
    </row>
    <row r="183" spans="1:35" ht="12.75" customHeight="1" x14ac:dyDescent="0.2">
      <c r="J183" s="25">
        <f>SUM(J176:J181)</f>
        <v>55</v>
      </c>
      <c r="K183" s="5">
        <f>J176/B169</f>
        <v>0.42718446601941745</v>
      </c>
      <c r="L183" s="5">
        <f>J183/B169</f>
        <v>0.53398058252427183</v>
      </c>
      <c r="M183" s="5">
        <f>L183-K183</f>
        <v>0.10679611650485438</v>
      </c>
      <c r="N183" s="5"/>
      <c r="O183" s="6"/>
      <c r="P183" s="6"/>
      <c r="Q183" s="5"/>
      <c r="Z183" s="25"/>
      <c r="AH183" s="3"/>
      <c r="AI183" s="3"/>
    </row>
    <row r="184" spans="1:35" ht="12.75" customHeight="1" x14ac:dyDescent="0.3">
      <c r="A184" s="51" t="s">
        <v>70</v>
      </c>
      <c r="K184" s="5"/>
      <c r="L184" s="5"/>
      <c r="N184" s="5"/>
      <c r="Z184" s="25"/>
      <c r="AH184" s="3"/>
      <c r="AI184" s="3"/>
    </row>
    <row r="185" spans="1:35" ht="25.5" customHeight="1" x14ac:dyDescent="0.2">
      <c r="B185" s="324" t="s">
        <v>1</v>
      </c>
      <c r="C185" s="325"/>
      <c r="D185" s="325"/>
      <c r="E185" s="325"/>
      <c r="F185" s="325"/>
      <c r="G185" s="325"/>
      <c r="H185" s="325"/>
      <c r="I185" s="325"/>
      <c r="K185" s="10" t="s">
        <v>2</v>
      </c>
      <c r="L185" s="10" t="s">
        <v>3</v>
      </c>
      <c r="M185" s="69" t="s">
        <v>4</v>
      </c>
      <c r="N185" s="10" t="s">
        <v>5</v>
      </c>
      <c r="O185" s="9" t="s">
        <v>6</v>
      </c>
      <c r="P185" s="9" t="s">
        <v>7</v>
      </c>
      <c r="Q185" s="10" t="s">
        <v>8</v>
      </c>
      <c r="Z185" s="25"/>
      <c r="AH185" s="3"/>
      <c r="AI185" s="3"/>
    </row>
    <row r="186" spans="1:35" ht="12.75" customHeight="1" x14ac:dyDescent="0.2">
      <c r="A186" s="70" t="s">
        <v>9</v>
      </c>
      <c r="B186" s="71">
        <v>1</v>
      </c>
      <c r="C186" s="71">
        <v>2</v>
      </c>
      <c r="D186" s="71">
        <v>3</v>
      </c>
      <c r="E186" s="71">
        <v>4</v>
      </c>
      <c r="F186" s="71">
        <v>5</v>
      </c>
      <c r="G186" s="71">
        <v>6</v>
      </c>
      <c r="H186" s="71">
        <v>7</v>
      </c>
      <c r="I186" s="71">
        <v>8</v>
      </c>
      <c r="J186" s="72" t="s">
        <v>10</v>
      </c>
      <c r="K186" s="5"/>
      <c r="L186" s="5"/>
      <c r="N186" s="5"/>
      <c r="O186" s="6"/>
      <c r="P186" s="6"/>
      <c r="Q186" s="5"/>
      <c r="Z186" s="25"/>
      <c r="AH186" s="3"/>
      <c r="AI186" s="3"/>
    </row>
    <row r="187" spans="1:35" ht="12.75" customHeight="1" x14ac:dyDescent="0.2">
      <c r="A187" s="33" t="s">
        <v>21</v>
      </c>
      <c r="B187" s="25">
        <v>55</v>
      </c>
      <c r="J187" s="37"/>
      <c r="K187" s="5"/>
      <c r="L187" s="5"/>
      <c r="N187" s="5"/>
      <c r="O187" s="20">
        <f>B187</f>
        <v>55</v>
      </c>
      <c r="P187" s="6"/>
      <c r="Q187" s="5"/>
      <c r="Z187" s="25"/>
      <c r="AH187" s="3"/>
      <c r="AI187" s="3"/>
    </row>
    <row r="188" spans="1:35" ht="12.75" customHeight="1" x14ac:dyDescent="0.2">
      <c r="A188" s="33" t="s">
        <v>22</v>
      </c>
      <c r="C188" s="25">
        <v>44</v>
      </c>
      <c r="J188" s="37"/>
      <c r="K188" s="5"/>
      <c r="L188" s="5"/>
      <c r="M188" s="5"/>
      <c r="N188" s="5">
        <f>C188/B187</f>
        <v>0.8</v>
      </c>
      <c r="O188" s="20">
        <v>44</v>
      </c>
      <c r="P188" s="24">
        <f t="shared" ref="P188:P194" si="45">O188/O187</f>
        <v>0.8</v>
      </c>
      <c r="Q188" s="5">
        <f t="shared" ref="Q188:Q194" si="46">100%-P188</f>
        <v>0.19999999999999996</v>
      </c>
      <c r="Z188" s="25"/>
      <c r="AH188" s="3"/>
      <c r="AI188" s="3"/>
    </row>
    <row r="189" spans="1:35" ht="12.75" customHeight="1" x14ac:dyDescent="0.2">
      <c r="A189" s="33" t="s">
        <v>40</v>
      </c>
      <c r="D189" s="25">
        <v>39</v>
      </c>
      <c r="J189" s="37"/>
      <c r="K189" s="5"/>
      <c r="L189" s="5"/>
      <c r="N189" s="5">
        <f>D189/C188</f>
        <v>0.88636363636363635</v>
      </c>
      <c r="O189" s="20">
        <v>41</v>
      </c>
      <c r="P189" s="24">
        <f t="shared" si="45"/>
        <v>0.93181818181818177</v>
      </c>
      <c r="Q189" s="5">
        <f t="shared" si="46"/>
        <v>6.8181818181818232E-2</v>
      </c>
      <c r="Z189" s="25"/>
      <c r="AH189" s="3"/>
      <c r="AI189" s="3"/>
    </row>
    <row r="190" spans="1:35" ht="12.75" customHeight="1" x14ac:dyDescent="0.2">
      <c r="A190" s="33" t="s">
        <v>41</v>
      </c>
      <c r="E190" s="25">
        <v>31</v>
      </c>
      <c r="J190" s="37"/>
      <c r="K190" s="5"/>
      <c r="L190" s="5"/>
      <c r="N190" s="5">
        <f>E190/D189</f>
        <v>0.79487179487179482</v>
      </c>
      <c r="O190" s="20">
        <v>40</v>
      </c>
      <c r="P190" s="24">
        <f t="shared" si="45"/>
        <v>0.97560975609756095</v>
      </c>
      <c r="Q190" s="5">
        <f t="shared" si="46"/>
        <v>2.4390243902439046E-2</v>
      </c>
      <c r="Z190" s="25"/>
      <c r="AH190" s="3"/>
      <c r="AI190" s="3"/>
    </row>
    <row r="191" spans="1:35" ht="12.75" customHeight="1" x14ac:dyDescent="0.2">
      <c r="A191" s="33" t="s">
        <v>42</v>
      </c>
      <c r="F191" s="25">
        <v>31</v>
      </c>
      <c r="J191" s="37"/>
      <c r="K191" s="5"/>
      <c r="L191" s="5"/>
      <c r="N191" s="5">
        <f>F191/E190</f>
        <v>1</v>
      </c>
      <c r="O191" s="20">
        <v>41</v>
      </c>
      <c r="P191" s="24">
        <f t="shared" si="45"/>
        <v>1.0249999999999999</v>
      </c>
      <c r="Q191" s="5">
        <f t="shared" si="46"/>
        <v>-2.4999999999999911E-2</v>
      </c>
      <c r="Z191" s="25"/>
      <c r="AH191" s="3"/>
      <c r="AI191" s="3"/>
    </row>
    <row r="192" spans="1:35" ht="12.75" customHeight="1" x14ac:dyDescent="0.2">
      <c r="A192" s="33" t="s">
        <v>43</v>
      </c>
      <c r="G192" s="25">
        <v>30</v>
      </c>
      <c r="J192" s="37"/>
      <c r="K192" s="5"/>
      <c r="L192" s="5"/>
      <c r="N192" s="5">
        <f>G192/F191</f>
        <v>0.967741935483871</v>
      </c>
      <c r="O192" s="20">
        <v>33</v>
      </c>
      <c r="P192" s="24">
        <f t="shared" si="45"/>
        <v>0.80487804878048785</v>
      </c>
      <c r="Q192" s="5">
        <f t="shared" si="46"/>
        <v>0.19512195121951215</v>
      </c>
      <c r="Z192" s="25"/>
      <c r="AH192" s="3"/>
      <c r="AI192" s="3"/>
    </row>
    <row r="193" spans="1:35" ht="12.75" customHeight="1" x14ac:dyDescent="0.2">
      <c r="A193" s="33" t="s">
        <v>48</v>
      </c>
      <c r="H193" s="25">
        <v>29</v>
      </c>
      <c r="J193" s="37"/>
      <c r="K193" s="5"/>
      <c r="L193" s="5"/>
      <c r="N193" s="5">
        <f>H193/G192</f>
        <v>0.96666666666666667</v>
      </c>
      <c r="O193" s="20">
        <v>34</v>
      </c>
      <c r="P193" s="24">
        <f t="shared" si="45"/>
        <v>1.0303030303030303</v>
      </c>
      <c r="Q193" s="5">
        <f t="shared" si="46"/>
        <v>-3.0303030303030276E-2</v>
      </c>
      <c r="Z193" s="25"/>
      <c r="AH193" s="3"/>
      <c r="AI193" s="3"/>
    </row>
    <row r="194" spans="1:35" ht="12.75" customHeight="1" x14ac:dyDescent="0.2">
      <c r="A194" s="33" t="s">
        <v>49</v>
      </c>
      <c r="I194" s="25">
        <v>27</v>
      </c>
      <c r="J194" s="37">
        <v>23</v>
      </c>
      <c r="K194" s="5"/>
      <c r="L194" s="5"/>
      <c r="N194" s="5">
        <f>I194/H193</f>
        <v>0.93103448275862066</v>
      </c>
      <c r="O194" s="20">
        <v>33</v>
      </c>
      <c r="P194" s="24">
        <f t="shared" si="45"/>
        <v>0.97058823529411764</v>
      </c>
      <c r="Q194" s="5">
        <f t="shared" si="46"/>
        <v>2.9411764705882359E-2</v>
      </c>
      <c r="Z194" s="25"/>
      <c r="AH194" s="3"/>
      <c r="AI194" s="3"/>
    </row>
    <row r="195" spans="1:35" ht="12.75" customHeight="1" x14ac:dyDescent="0.2">
      <c r="A195" s="33" t="s">
        <v>50</v>
      </c>
      <c r="I195" s="25">
        <v>6</v>
      </c>
      <c r="J195" s="37">
        <v>3</v>
      </c>
      <c r="K195" s="5"/>
      <c r="L195" s="5"/>
      <c r="N195" s="5"/>
      <c r="O195" s="20">
        <v>7</v>
      </c>
      <c r="P195" s="24"/>
      <c r="Q195" s="5"/>
      <c r="Z195" s="25"/>
      <c r="AH195" s="3"/>
      <c r="AI195" s="3"/>
    </row>
    <row r="196" spans="1:35" ht="12.75" customHeight="1" x14ac:dyDescent="0.2">
      <c r="A196" s="33" t="s">
        <v>51</v>
      </c>
      <c r="I196" s="25">
        <v>4</v>
      </c>
      <c r="J196" s="37">
        <v>2</v>
      </c>
      <c r="K196" s="5"/>
      <c r="L196" s="5"/>
      <c r="N196" s="5"/>
      <c r="O196" s="20">
        <v>5</v>
      </c>
      <c r="P196" s="24"/>
      <c r="Q196" s="5"/>
      <c r="Z196" s="25"/>
      <c r="AH196" s="3"/>
      <c r="AI196" s="3"/>
    </row>
    <row r="197" spans="1:35" ht="12.75" customHeight="1" x14ac:dyDescent="0.2">
      <c r="A197" s="33" t="s">
        <v>52</v>
      </c>
      <c r="I197" s="25">
        <v>1</v>
      </c>
      <c r="J197" s="37">
        <v>1</v>
      </c>
      <c r="K197" s="5"/>
      <c r="L197" s="5"/>
      <c r="N197" s="5"/>
      <c r="O197" s="20">
        <v>2</v>
      </c>
      <c r="P197" s="24"/>
      <c r="Q197" s="5"/>
      <c r="Z197" s="25"/>
      <c r="AH197" s="3"/>
      <c r="AI197" s="3"/>
    </row>
    <row r="198" spans="1:35" ht="12.75" customHeight="1" x14ac:dyDescent="0.2">
      <c r="A198" s="33" t="s">
        <v>53</v>
      </c>
      <c r="I198" s="25">
        <v>1</v>
      </c>
      <c r="J198" s="37">
        <v>1</v>
      </c>
      <c r="K198" s="5"/>
      <c r="L198" s="5"/>
      <c r="N198" s="5"/>
      <c r="O198" s="20">
        <v>1</v>
      </c>
      <c r="P198" s="24"/>
      <c r="Q198" s="5"/>
      <c r="Z198" s="25"/>
      <c r="AH198" s="3"/>
      <c r="AI198" s="3"/>
    </row>
    <row r="199" spans="1:35" ht="12.75" customHeight="1" x14ac:dyDescent="0.2">
      <c r="A199" s="33" t="s">
        <v>64</v>
      </c>
      <c r="I199" s="25">
        <v>1</v>
      </c>
      <c r="J199" s="37">
        <v>1</v>
      </c>
      <c r="K199" s="5"/>
      <c r="L199" s="5"/>
      <c r="N199" s="5"/>
      <c r="O199" s="20">
        <v>1</v>
      </c>
      <c r="P199" s="24"/>
      <c r="Q199" s="5"/>
      <c r="Z199" s="25"/>
      <c r="AH199" s="3"/>
      <c r="AI199" s="3"/>
    </row>
    <row r="200" spans="1:35" ht="12.75" customHeight="1" x14ac:dyDescent="0.2">
      <c r="J200" s="25">
        <f>SUM(J194:J199)</f>
        <v>31</v>
      </c>
      <c r="K200" s="5">
        <f>J194/B187</f>
        <v>0.41818181818181815</v>
      </c>
      <c r="L200" s="5">
        <f>J200/B187</f>
        <v>0.5636363636363636</v>
      </c>
      <c r="M200" s="5">
        <f>L200-K200</f>
        <v>0.14545454545454545</v>
      </c>
      <c r="N200" s="5"/>
      <c r="O200" s="6"/>
      <c r="P200" s="6"/>
      <c r="Q200" s="5"/>
      <c r="Z200" s="25"/>
      <c r="AH200" s="3"/>
      <c r="AI200" s="3"/>
    </row>
    <row r="201" spans="1:35" ht="12.75" customHeight="1" x14ac:dyDescent="0.3">
      <c r="A201" s="51" t="s">
        <v>73</v>
      </c>
      <c r="K201" s="5"/>
      <c r="L201" s="5"/>
      <c r="N201" s="5"/>
      <c r="Z201" s="25"/>
      <c r="AH201" s="3"/>
      <c r="AI201" s="3"/>
    </row>
    <row r="202" spans="1:35" ht="25.5" customHeight="1" x14ac:dyDescent="0.2">
      <c r="B202" s="324" t="s">
        <v>1</v>
      </c>
      <c r="C202" s="325"/>
      <c r="D202" s="325"/>
      <c r="E202" s="325"/>
      <c r="F202" s="325"/>
      <c r="G202" s="325"/>
      <c r="H202" s="325"/>
      <c r="I202" s="325"/>
      <c r="K202" s="10" t="s">
        <v>2</v>
      </c>
      <c r="L202" s="10" t="s">
        <v>3</v>
      </c>
      <c r="M202" s="69" t="s">
        <v>4</v>
      </c>
      <c r="N202" s="10" t="s">
        <v>5</v>
      </c>
      <c r="O202" s="9" t="s">
        <v>6</v>
      </c>
      <c r="P202" s="9" t="s">
        <v>7</v>
      </c>
      <c r="Q202" s="10" t="s">
        <v>8</v>
      </c>
      <c r="Z202" s="25"/>
      <c r="AH202" s="3"/>
      <c r="AI202" s="3"/>
    </row>
    <row r="203" spans="1:35" ht="12.75" customHeight="1" x14ac:dyDescent="0.2">
      <c r="A203" s="70" t="s">
        <v>9</v>
      </c>
      <c r="B203" s="71">
        <v>1</v>
      </c>
      <c r="C203" s="71">
        <v>2</v>
      </c>
      <c r="D203" s="71">
        <v>3</v>
      </c>
      <c r="E203" s="71">
        <v>4</v>
      </c>
      <c r="F203" s="71">
        <v>5</v>
      </c>
      <c r="G203" s="71">
        <v>6</v>
      </c>
      <c r="H203" s="71">
        <v>7</v>
      </c>
      <c r="I203" s="71">
        <v>8</v>
      </c>
      <c r="J203" s="72" t="s">
        <v>10</v>
      </c>
      <c r="K203" s="5"/>
      <c r="L203" s="5"/>
      <c r="N203" s="5"/>
      <c r="O203" s="6"/>
      <c r="P203" s="6"/>
      <c r="Q203" s="5"/>
      <c r="Z203" s="25"/>
      <c r="AH203" s="3"/>
      <c r="AI203" s="3"/>
    </row>
    <row r="204" spans="1:35" ht="12.75" customHeight="1" x14ac:dyDescent="0.2">
      <c r="A204" s="33" t="s">
        <v>22</v>
      </c>
      <c r="B204" s="25">
        <v>44</v>
      </c>
      <c r="J204" s="37"/>
      <c r="K204" s="5"/>
      <c r="L204" s="5"/>
      <c r="N204" s="5"/>
      <c r="O204" s="20">
        <f>B204</f>
        <v>44</v>
      </c>
      <c r="P204" s="6"/>
      <c r="Q204" s="5"/>
      <c r="Z204" s="25"/>
      <c r="AH204" s="3"/>
      <c r="AI204" s="3"/>
    </row>
    <row r="205" spans="1:35" ht="12.75" customHeight="1" x14ac:dyDescent="0.2">
      <c r="A205" s="33" t="s">
        <v>40</v>
      </c>
      <c r="C205" s="25">
        <v>36</v>
      </c>
      <c r="J205" s="37"/>
      <c r="K205" s="5"/>
      <c r="L205" s="5"/>
      <c r="M205" s="5"/>
      <c r="N205" s="5">
        <f>C205/B204</f>
        <v>0.81818181818181823</v>
      </c>
      <c r="O205" s="20">
        <v>36</v>
      </c>
      <c r="P205" s="24">
        <f t="shared" ref="P205:P211" si="47">O205/O204</f>
        <v>0.81818181818181823</v>
      </c>
      <c r="Q205" s="5">
        <f t="shared" ref="Q205:Q211" si="48">100%-P205</f>
        <v>0.18181818181818177</v>
      </c>
      <c r="Z205" s="25"/>
      <c r="AH205" s="3"/>
      <c r="AI205" s="3"/>
    </row>
    <row r="206" spans="1:35" ht="12.75" customHeight="1" x14ac:dyDescent="0.2">
      <c r="A206" s="33" t="s">
        <v>41</v>
      </c>
      <c r="D206" s="25">
        <v>29</v>
      </c>
      <c r="J206" s="37"/>
      <c r="K206" s="5"/>
      <c r="L206" s="5"/>
      <c r="N206" s="5">
        <f>D206/C205</f>
        <v>0.80555555555555558</v>
      </c>
      <c r="O206" s="20">
        <v>33</v>
      </c>
      <c r="P206" s="24">
        <f t="shared" si="47"/>
        <v>0.91666666666666663</v>
      </c>
      <c r="Q206" s="5">
        <f t="shared" si="48"/>
        <v>8.333333333333337E-2</v>
      </c>
      <c r="Z206" s="25"/>
      <c r="AH206" s="3"/>
      <c r="AI206" s="3"/>
    </row>
    <row r="207" spans="1:35" ht="12.75" customHeight="1" x14ac:dyDescent="0.2">
      <c r="A207" s="33" t="s">
        <v>42</v>
      </c>
      <c r="E207" s="25">
        <v>18</v>
      </c>
      <c r="J207" s="37"/>
      <c r="K207" s="5"/>
      <c r="L207" s="5"/>
      <c r="N207" s="5">
        <f>E207/D206</f>
        <v>0.62068965517241381</v>
      </c>
      <c r="O207" s="20">
        <v>27</v>
      </c>
      <c r="P207" s="24">
        <f t="shared" si="47"/>
        <v>0.81818181818181823</v>
      </c>
      <c r="Q207" s="5">
        <f t="shared" si="48"/>
        <v>0.18181818181818177</v>
      </c>
      <c r="Z207" s="25"/>
      <c r="AH207" s="3"/>
      <c r="AI207" s="3"/>
    </row>
    <row r="208" spans="1:35" ht="12.75" customHeight="1" x14ac:dyDescent="0.2">
      <c r="A208" s="33" t="s">
        <v>43</v>
      </c>
      <c r="F208" s="25">
        <v>18</v>
      </c>
      <c r="J208" s="37"/>
      <c r="K208" s="5"/>
      <c r="L208" s="5"/>
      <c r="N208" s="5">
        <f>F208/E207</f>
        <v>1</v>
      </c>
      <c r="O208" s="20">
        <v>26</v>
      </c>
      <c r="P208" s="24">
        <f t="shared" si="47"/>
        <v>0.96296296296296291</v>
      </c>
      <c r="Q208" s="5">
        <f t="shared" si="48"/>
        <v>3.703703703703709E-2</v>
      </c>
      <c r="Z208" s="25"/>
      <c r="AH208" s="3"/>
      <c r="AI208" s="3"/>
    </row>
    <row r="209" spans="1:35" ht="12.75" customHeight="1" x14ac:dyDescent="0.2">
      <c r="A209" s="33" t="s">
        <v>48</v>
      </c>
      <c r="G209" s="25">
        <v>18</v>
      </c>
      <c r="J209" s="37"/>
      <c r="K209" s="5"/>
      <c r="L209" s="5"/>
      <c r="N209" s="5">
        <f>G209/F208</f>
        <v>1</v>
      </c>
      <c r="O209" s="20">
        <v>25</v>
      </c>
      <c r="P209" s="24">
        <f t="shared" si="47"/>
        <v>0.96153846153846156</v>
      </c>
      <c r="Q209" s="5">
        <f t="shared" si="48"/>
        <v>3.8461538461538436E-2</v>
      </c>
      <c r="Z209" s="25"/>
      <c r="AH209" s="3"/>
      <c r="AI209" s="3"/>
    </row>
    <row r="210" spans="1:35" ht="12.75" customHeight="1" x14ac:dyDescent="0.2">
      <c r="A210" s="33" t="s">
        <v>49</v>
      </c>
      <c r="H210" s="25">
        <v>14</v>
      </c>
      <c r="J210" s="37"/>
      <c r="K210" s="5"/>
      <c r="L210" s="5"/>
      <c r="N210" s="5">
        <f>H210/G209</f>
        <v>0.77777777777777779</v>
      </c>
      <c r="O210" s="20">
        <v>24</v>
      </c>
      <c r="P210" s="24">
        <f t="shared" si="47"/>
        <v>0.96</v>
      </c>
      <c r="Q210" s="5">
        <f t="shared" si="48"/>
        <v>4.0000000000000036E-2</v>
      </c>
      <c r="Z210" s="25"/>
      <c r="AH210" s="3"/>
      <c r="AI210" s="3"/>
    </row>
    <row r="211" spans="1:35" ht="12.75" customHeight="1" x14ac:dyDescent="0.2">
      <c r="A211" s="33" t="s">
        <v>50</v>
      </c>
      <c r="I211" s="25">
        <v>14</v>
      </c>
      <c r="J211" s="37">
        <v>14</v>
      </c>
      <c r="K211" s="5"/>
      <c r="L211" s="5"/>
      <c r="N211" s="5">
        <f>I211/H210</f>
        <v>1</v>
      </c>
      <c r="O211" s="20">
        <v>25</v>
      </c>
      <c r="P211" s="24">
        <f t="shared" si="47"/>
        <v>1.0416666666666667</v>
      </c>
      <c r="Q211" s="5">
        <f t="shared" si="48"/>
        <v>-4.1666666666666741E-2</v>
      </c>
      <c r="Z211" s="25"/>
      <c r="AH211" s="3"/>
      <c r="AI211" s="3"/>
    </row>
    <row r="212" spans="1:35" ht="12.75" customHeight="1" x14ac:dyDescent="0.2">
      <c r="A212" s="33" t="s">
        <v>51</v>
      </c>
      <c r="I212" s="25">
        <v>4</v>
      </c>
      <c r="J212" s="37">
        <v>1</v>
      </c>
      <c r="K212" s="5"/>
      <c r="L212" s="5"/>
      <c r="N212" s="5"/>
      <c r="O212" s="20">
        <v>11</v>
      </c>
      <c r="P212" s="24"/>
      <c r="Q212" s="5"/>
      <c r="Z212" s="25"/>
      <c r="AH212" s="3"/>
      <c r="AI212" s="3"/>
    </row>
    <row r="213" spans="1:35" ht="12.75" customHeight="1" x14ac:dyDescent="0.2">
      <c r="A213" s="33" t="s">
        <v>52</v>
      </c>
      <c r="I213" s="25">
        <v>3</v>
      </c>
      <c r="J213" s="37">
        <v>1</v>
      </c>
      <c r="K213" s="5"/>
      <c r="L213" s="5"/>
      <c r="N213" s="5"/>
      <c r="O213" s="20">
        <v>10</v>
      </c>
      <c r="P213" s="24"/>
      <c r="Q213" s="5"/>
      <c r="Z213" s="25"/>
      <c r="AH213" s="3"/>
      <c r="AI213" s="3"/>
    </row>
    <row r="214" spans="1:35" ht="12.75" customHeight="1" x14ac:dyDescent="0.2">
      <c r="A214" s="33" t="s">
        <v>53</v>
      </c>
      <c r="I214" s="25">
        <v>6</v>
      </c>
      <c r="J214" s="37">
        <v>4</v>
      </c>
      <c r="K214" s="5"/>
      <c r="L214" s="5"/>
      <c r="N214" s="5"/>
      <c r="O214" s="20">
        <v>7</v>
      </c>
      <c r="P214" s="24"/>
      <c r="Q214" s="5"/>
      <c r="Z214" s="25"/>
      <c r="AH214" s="3"/>
      <c r="AI214" s="3"/>
    </row>
    <row r="215" spans="1:35" ht="12.75" customHeight="1" x14ac:dyDescent="0.2">
      <c r="A215" s="33" t="s">
        <v>64</v>
      </c>
      <c r="I215" s="25">
        <v>5</v>
      </c>
      <c r="J215" s="37">
        <v>2</v>
      </c>
      <c r="K215" s="5"/>
      <c r="L215" s="5"/>
      <c r="N215" s="5"/>
      <c r="O215" s="20">
        <v>5</v>
      </c>
      <c r="P215" s="24"/>
      <c r="Q215" s="5"/>
      <c r="Z215" s="25"/>
      <c r="AH215" s="3"/>
      <c r="AI215" s="3"/>
    </row>
    <row r="216" spans="1:35" ht="12.75" customHeight="1" x14ac:dyDescent="0.2">
      <c r="A216" s="33" t="s">
        <v>66</v>
      </c>
      <c r="I216" s="25">
        <v>1</v>
      </c>
      <c r="J216" s="37">
        <v>1</v>
      </c>
      <c r="K216" s="5"/>
      <c r="L216" s="5"/>
      <c r="N216" s="5"/>
      <c r="O216" s="20">
        <v>1</v>
      </c>
      <c r="P216" s="24"/>
      <c r="Q216" s="5"/>
      <c r="Z216" s="25"/>
      <c r="AH216" s="3"/>
      <c r="AI216" s="3"/>
    </row>
    <row r="217" spans="1:35" ht="12.75" customHeight="1" x14ac:dyDescent="0.2">
      <c r="J217" s="25">
        <f>SUM(J211:J216)</f>
        <v>23</v>
      </c>
      <c r="K217" s="5">
        <f>J211/B204</f>
        <v>0.31818181818181818</v>
      </c>
      <c r="L217" s="5">
        <f>J217/B204</f>
        <v>0.52272727272727271</v>
      </c>
      <c r="M217" s="5">
        <f>L217-K217</f>
        <v>0.20454545454545453</v>
      </c>
      <c r="N217" s="5"/>
      <c r="O217" s="6"/>
      <c r="P217" s="6"/>
      <c r="Q217" s="5"/>
      <c r="Z217" s="25"/>
      <c r="AH217" s="3"/>
      <c r="AI217" s="3"/>
    </row>
    <row r="218" spans="1:35" ht="12.75" customHeight="1" x14ac:dyDescent="0.3">
      <c r="A218" s="51" t="s">
        <v>74</v>
      </c>
      <c r="K218" s="5"/>
      <c r="L218" s="5"/>
      <c r="N218" s="5"/>
      <c r="Z218" s="25"/>
      <c r="AH218" s="3"/>
      <c r="AI218" s="3"/>
    </row>
    <row r="219" spans="1:35" ht="25.5" customHeight="1" x14ac:dyDescent="0.2">
      <c r="B219" s="324" t="s">
        <v>1</v>
      </c>
      <c r="C219" s="325"/>
      <c r="D219" s="325"/>
      <c r="E219" s="325"/>
      <c r="F219" s="325"/>
      <c r="G219" s="325"/>
      <c r="H219" s="325"/>
      <c r="I219" s="325"/>
      <c r="K219" s="10" t="s">
        <v>2</v>
      </c>
      <c r="L219" s="10" t="s">
        <v>3</v>
      </c>
      <c r="M219" s="69" t="s">
        <v>4</v>
      </c>
      <c r="N219" s="10" t="s">
        <v>5</v>
      </c>
      <c r="O219" s="9" t="s">
        <v>6</v>
      </c>
      <c r="P219" s="9" t="s">
        <v>7</v>
      </c>
      <c r="Q219" s="10" t="s">
        <v>8</v>
      </c>
      <c r="Z219" s="25"/>
      <c r="AH219" s="3"/>
      <c r="AI219" s="3"/>
    </row>
    <row r="220" spans="1:35" ht="12.75" customHeight="1" x14ac:dyDescent="0.2">
      <c r="A220" s="70" t="s">
        <v>9</v>
      </c>
      <c r="B220" s="71">
        <v>1</v>
      </c>
      <c r="C220" s="71">
        <v>2</v>
      </c>
      <c r="D220" s="71">
        <v>3</v>
      </c>
      <c r="E220" s="71">
        <v>4</v>
      </c>
      <c r="F220" s="71">
        <v>5</v>
      </c>
      <c r="G220" s="71">
        <v>6</v>
      </c>
      <c r="H220" s="71">
        <v>7</v>
      </c>
      <c r="I220" s="71">
        <v>8</v>
      </c>
      <c r="J220" s="72" t="s">
        <v>10</v>
      </c>
      <c r="K220" s="5"/>
      <c r="L220" s="5"/>
      <c r="N220" s="5"/>
      <c r="O220" s="6"/>
      <c r="P220" s="6"/>
      <c r="Q220" s="5"/>
      <c r="Z220" s="25"/>
      <c r="AH220" s="3"/>
      <c r="AI220" s="3"/>
    </row>
    <row r="221" spans="1:35" ht="12.75" customHeight="1" x14ac:dyDescent="0.2">
      <c r="A221" s="33" t="s">
        <v>40</v>
      </c>
      <c r="B221" s="25">
        <v>48</v>
      </c>
      <c r="J221" s="37"/>
      <c r="K221" s="5"/>
      <c r="L221" s="5"/>
      <c r="N221" s="5"/>
      <c r="O221" s="20">
        <f>B221</f>
        <v>48</v>
      </c>
      <c r="P221" s="6"/>
      <c r="Q221" s="5"/>
      <c r="Z221" s="25"/>
      <c r="AH221" s="3"/>
      <c r="AI221" s="3"/>
    </row>
    <row r="222" spans="1:35" ht="12.75" customHeight="1" x14ac:dyDescent="0.2">
      <c r="A222" s="33" t="s">
        <v>41</v>
      </c>
      <c r="C222" s="25">
        <v>41</v>
      </c>
      <c r="J222" s="37"/>
      <c r="K222" s="5"/>
      <c r="L222" s="5"/>
      <c r="M222" s="5"/>
      <c r="N222" s="5">
        <f>C222/B221</f>
        <v>0.85416666666666663</v>
      </c>
      <c r="O222" s="73">
        <v>42</v>
      </c>
      <c r="P222" s="24">
        <f t="shared" ref="P222:P228" si="49">O222/O221</f>
        <v>0.875</v>
      </c>
      <c r="Q222" s="5">
        <f t="shared" ref="Q222:Q228" si="50">100%-P222</f>
        <v>0.125</v>
      </c>
      <c r="Z222" s="25"/>
      <c r="AH222" s="3"/>
      <c r="AI222" s="3"/>
    </row>
    <row r="223" spans="1:35" ht="12.75" customHeight="1" x14ac:dyDescent="0.2">
      <c r="A223" s="33" t="s">
        <v>42</v>
      </c>
      <c r="D223" s="25">
        <v>36</v>
      </c>
      <c r="J223" s="37"/>
      <c r="K223" s="5"/>
      <c r="L223" s="5"/>
      <c r="N223" s="5">
        <f>D223/C222</f>
        <v>0.87804878048780488</v>
      </c>
      <c r="O223" s="73">
        <v>41</v>
      </c>
      <c r="P223" s="24">
        <f t="shared" si="49"/>
        <v>0.97619047619047616</v>
      </c>
      <c r="Q223" s="5">
        <f t="shared" si="50"/>
        <v>2.3809523809523836E-2</v>
      </c>
      <c r="Z223" s="25"/>
      <c r="AH223" s="3"/>
      <c r="AI223" s="3"/>
    </row>
    <row r="224" spans="1:35" ht="12.75" customHeight="1" x14ac:dyDescent="0.2">
      <c r="A224" s="33" t="s">
        <v>43</v>
      </c>
      <c r="E224" s="25">
        <v>29</v>
      </c>
      <c r="J224" s="37"/>
      <c r="K224" s="5"/>
      <c r="L224" s="5"/>
      <c r="N224" s="5">
        <f>E224/D223</f>
        <v>0.80555555555555558</v>
      </c>
      <c r="O224" s="73">
        <v>39</v>
      </c>
      <c r="P224" s="24">
        <f t="shared" si="49"/>
        <v>0.95121951219512191</v>
      </c>
      <c r="Q224" s="5">
        <f t="shared" si="50"/>
        <v>4.8780487804878092E-2</v>
      </c>
      <c r="Z224" s="25"/>
      <c r="AH224" s="3"/>
      <c r="AI224" s="3"/>
    </row>
    <row r="225" spans="1:35" ht="12.75" customHeight="1" x14ac:dyDescent="0.2">
      <c r="A225" s="33" t="s">
        <v>48</v>
      </c>
      <c r="F225" s="25">
        <v>27</v>
      </c>
      <c r="J225" s="37"/>
      <c r="K225" s="5"/>
      <c r="L225" s="5"/>
      <c r="N225" s="5">
        <f>F225/E224</f>
        <v>0.93103448275862066</v>
      </c>
      <c r="O225" s="73">
        <v>34</v>
      </c>
      <c r="P225" s="24">
        <f t="shared" si="49"/>
        <v>0.87179487179487181</v>
      </c>
      <c r="Q225" s="5">
        <f t="shared" si="50"/>
        <v>0.12820512820512819</v>
      </c>
      <c r="Z225" s="25"/>
      <c r="AH225" s="3"/>
      <c r="AI225" s="3"/>
    </row>
    <row r="226" spans="1:35" ht="12.75" customHeight="1" x14ac:dyDescent="0.2">
      <c r="A226" s="33" t="s">
        <v>49</v>
      </c>
      <c r="G226" s="25">
        <v>27</v>
      </c>
      <c r="J226" s="37"/>
      <c r="K226" s="5"/>
      <c r="L226" s="5"/>
      <c r="N226" s="5">
        <f>G226/F225</f>
        <v>1</v>
      </c>
      <c r="O226" s="73">
        <v>32</v>
      </c>
      <c r="P226" s="24">
        <f t="shared" si="49"/>
        <v>0.94117647058823528</v>
      </c>
      <c r="Q226" s="5">
        <f t="shared" si="50"/>
        <v>5.8823529411764719E-2</v>
      </c>
      <c r="Z226" s="25"/>
      <c r="AH226" s="3"/>
      <c r="AI226" s="3"/>
    </row>
    <row r="227" spans="1:35" ht="12.75" customHeight="1" x14ac:dyDescent="0.2">
      <c r="A227" s="33" t="s">
        <v>50</v>
      </c>
      <c r="H227" s="25">
        <v>24</v>
      </c>
      <c r="J227" s="37"/>
      <c r="K227" s="5"/>
      <c r="L227" s="5"/>
      <c r="N227" s="5">
        <f>H227/G226</f>
        <v>0.88888888888888884</v>
      </c>
      <c r="O227" s="73">
        <v>31</v>
      </c>
      <c r="P227" s="24">
        <f t="shared" si="49"/>
        <v>0.96875</v>
      </c>
      <c r="Q227" s="5">
        <f t="shared" si="50"/>
        <v>3.125E-2</v>
      </c>
      <c r="Z227" s="25"/>
      <c r="AH227" s="3"/>
      <c r="AI227" s="3"/>
    </row>
    <row r="228" spans="1:35" ht="12.75" customHeight="1" x14ac:dyDescent="0.2">
      <c r="A228" s="33" t="s">
        <v>51</v>
      </c>
      <c r="I228" s="25">
        <v>24</v>
      </c>
      <c r="J228" s="37">
        <v>18</v>
      </c>
      <c r="K228" s="5"/>
      <c r="L228" s="5"/>
      <c r="N228" s="5">
        <f>I228/H227</f>
        <v>1</v>
      </c>
      <c r="O228" s="73">
        <v>32</v>
      </c>
      <c r="P228" s="24">
        <f t="shared" si="49"/>
        <v>1.032258064516129</v>
      </c>
      <c r="Q228" s="5">
        <f t="shared" si="50"/>
        <v>-3.2258064516129004E-2</v>
      </c>
      <c r="Z228" s="25"/>
      <c r="AH228" s="3"/>
      <c r="AI228" s="3"/>
    </row>
    <row r="229" spans="1:35" ht="12.75" customHeight="1" x14ac:dyDescent="0.2">
      <c r="A229" s="33" t="s">
        <v>52</v>
      </c>
      <c r="I229" s="25">
        <v>12</v>
      </c>
      <c r="J229" s="37">
        <v>5</v>
      </c>
      <c r="K229" s="5"/>
      <c r="L229" s="5"/>
      <c r="N229" s="5"/>
      <c r="O229" s="73">
        <v>14</v>
      </c>
      <c r="P229" s="24"/>
      <c r="Q229" s="5"/>
      <c r="Z229" s="25"/>
      <c r="AH229" s="3"/>
      <c r="AI229" s="3"/>
    </row>
    <row r="230" spans="1:35" ht="12.75" customHeight="1" x14ac:dyDescent="0.2">
      <c r="A230" s="33" t="s">
        <v>53</v>
      </c>
      <c r="I230" s="25">
        <v>7</v>
      </c>
      <c r="J230" s="37">
        <v>5</v>
      </c>
      <c r="K230" s="5"/>
      <c r="L230" s="5"/>
      <c r="N230" s="5"/>
      <c r="O230" s="73">
        <v>8</v>
      </c>
      <c r="P230" s="24"/>
      <c r="Q230" s="5"/>
      <c r="Z230" s="25"/>
      <c r="AH230" s="3"/>
      <c r="AI230" s="3"/>
    </row>
    <row r="231" spans="1:35" ht="12.75" customHeight="1" x14ac:dyDescent="0.2">
      <c r="A231" s="33" t="s">
        <v>64</v>
      </c>
      <c r="I231" s="25">
        <v>2</v>
      </c>
      <c r="J231" s="37">
        <v>1</v>
      </c>
      <c r="K231" s="5"/>
      <c r="L231" s="5"/>
      <c r="N231" s="5"/>
      <c r="O231" s="73">
        <v>2</v>
      </c>
      <c r="P231" s="24"/>
      <c r="Q231" s="5"/>
      <c r="Z231" s="25"/>
      <c r="AH231" s="3"/>
      <c r="AI231" s="3"/>
    </row>
    <row r="232" spans="1:35" ht="12.75" customHeight="1" x14ac:dyDescent="0.2">
      <c r="A232" s="33" t="s">
        <v>66</v>
      </c>
      <c r="J232" s="37"/>
      <c r="K232" s="5"/>
      <c r="L232" s="5"/>
      <c r="N232" s="5"/>
      <c r="O232" s="73"/>
      <c r="P232" s="24"/>
      <c r="Q232" s="5"/>
      <c r="Z232" s="25"/>
      <c r="AH232" s="3"/>
      <c r="AI232" s="3"/>
    </row>
    <row r="233" spans="1:35" ht="12.75" customHeight="1" x14ac:dyDescent="0.2">
      <c r="J233" s="25">
        <f>SUM(J228:J231)</f>
        <v>29</v>
      </c>
      <c r="K233" s="5">
        <f>J228/B221</f>
        <v>0.375</v>
      </c>
      <c r="L233" s="5">
        <f>J233/B221</f>
        <v>0.60416666666666663</v>
      </c>
      <c r="M233" s="5">
        <f>L233-K233</f>
        <v>0.22916666666666663</v>
      </c>
      <c r="N233" s="5"/>
      <c r="O233" s="6"/>
      <c r="P233" s="6"/>
      <c r="Q233" s="5"/>
      <c r="Z233" s="25"/>
      <c r="AH233" s="3"/>
      <c r="AI233" s="3"/>
    </row>
    <row r="234" spans="1:35" ht="12.75" customHeight="1" x14ac:dyDescent="0.3">
      <c r="A234" s="51" t="s">
        <v>76</v>
      </c>
      <c r="K234" s="5"/>
      <c r="L234" s="5"/>
      <c r="N234" s="5"/>
      <c r="Z234" s="25"/>
      <c r="AH234" s="3"/>
      <c r="AI234" s="3"/>
    </row>
    <row r="235" spans="1:35" ht="25.5" customHeight="1" x14ac:dyDescent="0.2">
      <c r="B235" s="324" t="s">
        <v>1</v>
      </c>
      <c r="C235" s="325"/>
      <c r="D235" s="325"/>
      <c r="E235" s="325"/>
      <c r="F235" s="325"/>
      <c r="G235" s="325"/>
      <c r="H235" s="325"/>
      <c r="I235" s="325"/>
      <c r="K235" s="10" t="s">
        <v>2</v>
      </c>
      <c r="L235" s="10" t="s">
        <v>3</v>
      </c>
      <c r="M235" s="69" t="s">
        <v>4</v>
      </c>
      <c r="N235" s="10" t="s">
        <v>5</v>
      </c>
      <c r="O235" s="9" t="s">
        <v>6</v>
      </c>
      <c r="P235" s="9" t="s">
        <v>7</v>
      </c>
      <c r="Q235" s="10" t="s">
        <v>8</v>
      </c>
      <c r="Z235" s="25"/>
      <c r="AH235" s="3"/>
      <c r="AI235" s="3"/>
    </row>
    <row r="236" spans="1:35" ht="12.75" customHeight="1" x14ac:dyDescent="0.2">
      <c r="A236" s="70" t="s">
        <v>9</v>
      </c>
      <c r="B236" s="71">
        <v>1</v>
      </c>
      <c r="C236" s="71">
        <v>2</v>
      </c>
      <c r="D236" s="71">
        <v>3</v>
      </c>
      <c r="E236" s="71">
        <v>4</v>
      </c>
      <c r="F236" s="71">
        <v>5</v>
      </c>
      <c r="G236" s="71">
        <v>6</v>
      </c>
      <c r="H236" s="71">
        <v>7</v>
      </c>
      <c r="I236" s="71">
        <v>8</v>
      </c>
      <c r="J236" s="72" t="s">
        <v>10</v>
      </c>
      <c r="K236" s="5"/>
      <c r="L236" s="5"/>
      <c r="N236" s="5"/>
      <c r="O236" s="6"/>
      <c r="P236" s="6"/>
      <c r="Q236" s="5"/>
      <c r="Z236" s="25"/>
      <c r="AH236" s="3"/>
      <c r="AI236" s="3"/>
    </row>
    <row r="237" spans="1:35" ht="12.75" customHeight="1" x14ac:dyDescent="0.2">
      <c r="A237" s="33" t="s">
        <v>41</v>
      </c>
      <c r="B237" s="25">
        <v>41</v>
      </c>
      <c r="J237" s="37"/>
      <c r="K237" s="5"/>
      <c r="L237" s="5"/>
      <c r="N237" s="5"/>
      <c r="O237" s="20">
        <f>B237</f>
        <v>41</v>
      </c>
      <c r="P237" s="6"/>
      <c r="Q237" s="5"/>
      <c r="Z237" s="25"/>
      <c r="AH237" s="3"/>
      <c r="AI237" s="3"/>
    </row>
    <row r="238" spans="1:35" ht="12.75" customHeight="1" x14ac:dyDescent="0.2">
      <c r="A238" s="33" t="s">
        <v>42</v>
      </c>
      <c r="C238" s="25">
        <v>34</v>
      </c>
      <c r="J238" s="37"/>
      <c r="K238" s="5"/>
      <c r="L238" s="5"/>
      <c r="M238" s="5"/>
      <c r="N238" s="5">
        <f>C238/B237</f>
        <v>0.82926829268292679</v>
      </c>
      <c r="O238" s="73">
        <v>37</v>
      </c>
      <c r="P238" s="24">
        <f t="shared" ref="P238:P244" si="51">O238/O237</f>
        <v>0.90243902439024393</v>
      </c>
      <c r="Q238" s="5">
        <f t="shared" ref="Q238:Q244" si="52">100%-P238</f>
        <v>9.7560975609756073E-2</v>
      </c>
      <c r="Z238" s="25"/>
      <c r="AH238" s="3"/>
      <c r="AI238" s="3"/>
    </row>
    <row r="239" spans="1:35" ht="12.75" customHeight="1" x14ac:dyDescent="0.2">
      <c r="A239" s="33" t="s">
        <v>43</v>
      </c>
      <c r="D239" s="25">
        <v>29</v>
      </c>
      <c r="J239" s="37"/>
      <c r="K239" s="5"/>
      <c r="L239" s="5"/>
      <c r="N239" s="5">
        <f>D239/C238</f>
        <v>0.8529411764705882</v>
      </c>
      <c r="O239" s="73">
        <v>35</v>
      </c>
      <c r="P239" s="24">
        <f t="shared" si="51"/>
        <v>0.94594594594594594</v>
      </c>
      <c r="Q239" s="5">
        <f t="shared" si="52"/>
        <v>5.4054054054054057E-2</v>
      </c>
      <c r="Z239" s="25"/>
      <c r="AH239" s="3"/>
      <c r="AI239" s="3"/>
    </row>
    <row r="240" spans="1:35" ht="12.75" customHeight="1" x14ac:dyDescent="0.2">
      <c r="A240" s="33" t="s">
        <v>48</v>
      </c>
      <c r="E240" s="25">
        <v>22</v>
      </c>
      <c r="J240" s="37"/>
      <c r="K240" s="5"/>
      <c r="L240" s="5"/>
      <c r="N240" s="5">
        <f>E240/D239</f>
        <v>0.75862068965517238</v>
      </c>
      <c r="O240" s="73">
        <v>29</v>
      </c>
      <c r="P240" s="24">
        <f t="shared" si="51"/>
        <v>0.82857142857142863</v>
      </c>
      <c r="Q240" s="5">
        <f t="shared" si="52"/>
        <v>0.17142857142857137</v>
      </c>
      <c r="Z240" s="25"/>
      <c r="AH240" s="3"/>
      <c r="AI240" s="3"/>
    </row>
    <row r="241" spans="1:35" ht="12.75" customHeight="1" x14ac:dyDescent="0.2">
      <c r="A241" s="33" t="s">
        <v>49</v>
      </c>
      <c r="F241" s="25">
        <v>21</v>
      </c>
      <c r="J241" s="37"/>
      <c r="K241" s="5"/>
      <c r="L241" s="5"/>
      <c r="N241" s="5">
        <f>F241/E240</f>
        <v>0.95454545454545459</v>
      </c>
      <c r="O241" s="73">
        <v>28</v>
      </c>
      <c r="P241" s="24">
        <f t="shared" si="51"/>
        <v>0.96551724137931039</v>
      </c>
      <c r="Q241" s="5">
        <f t="shared" si="52"/>
        <v>3.4482758620689613E-2</v>
      </c>
      <c r="Z241" s="25"/>
      <c r="AH241" s="3"/>
      <c r="AI241" s="3"/>
    </row>
    <row r="242" spans="1:35" ht="12.75" customHeight="1" x14ac:dyDescent="0.2">
      <c r="A242" s="33" t="s">
        <v>50</v>
      </c>
      <c r="G242" s="25">
        <v>20</v>
      </c>
      <c r="J242" s="37"/>
      <c r="K242" s="5"/>
      <c r="L242" s="5"/>
      <c r="N242" s="5">
        <f>G242/F241</f>
        <v>0.95238095238095233</v>
      </c>
      <c r="O242" s="73">
        <v>27</v>
      </c>
      <c r="P242" s="24">
        <f t="shared" si="51"/>
        <v>0.9642857142857143</v>
      </c>
      <c r="Q242" s="5">
        <f t="shared" si="52"/>
        <v>3.5714285714285698E-2</v>
      </c>
      <c r="Z242" s="25"/>
      <c r="AH242" s="3"/>
      <c r="AI242" s="3"/>
    </row>
    <row r="243" spans="1:35" ht="12.75" customHeight="1" x14ac:dyDescent="0.2">
      <c r="A243" s="33" t="s">
        <v>51</v>
      </c>
      <c r="H243" s="25">
        <v>20</v>
      </c>
      <c r="J243" s="37">
        <v>1</v>
      </c>
      <c r="K243" s="5"/>
      <c r="L243" s="5"/>
      <c r="N243" s="5">
        <f>H243/G242</f>
        <v>1</v>
      </c>
      <c r="O243" s="73">
        <v>29</v>
      </c>
      <c r="P243" s="24">
        <f t="shared" si="51"/>
        <v>1.0740740740740742</v>
      </c>
      <c r="Q243" s="5">
        <f t="shared" si="52"/>
        <v>-7.4074074074074181E-2</v>
      </c>
      <c r="Z243" s="25"/>
      <c r="AH243" s="3"/>
      <c r="AI243" s="3"/>
    </row>
    <row r="244" spans="1:35" ht="12.75" customHeight="1" x14ac:dyDescent="0.2">
      <c r="A244" s="33" t="s">
        <v>52</v>
      </c>
      <c r="I244" s="25">
        <v>19</v>
      </c>
      <c r="J244" s="37">
        <v>14</v>
      </c>
      <c r="K244" s="5"/>
      <c r="L244" s="5"/>
      <c r="N244" s="5">
        <f>I244/H243</f>
        <v>0.95</v>
      </c>
      <c r="O244" s="73">
        <v>30</v>
      </c>
      <c r="P244" s="24">
        <f t="shared" si="51"/>
        <v>1.0344827586206897</v>
      </c>
      <c r="Q244" s="5">
        <f t="shared" si="52"/>
        <v>-3.4482758620689724E-2</v>
      </c>
      <c r="Z244" s="25"/>
      <c r="AH244" s="3"/>
      <c r="AI244" s="3"/>
    </row>
    <row r="245" spans="1:35" ht="12.75" customHeight="1" x14ac:dyDescent="0.2">
      <c r="A245" s="33" t="s">
        <v>53</v>
      </c>
      <c r="I245" s="25">
        <v>8</v>
      </c>
      <c r="J245" s="37">
        <v>4</v>
      </c>
      <c r="K245" s="5"/>
      <c r="L245" s="5"/>
      <c r="N245" s="5"/>
      <c r="O245" s="73">
        <v>13</v>
      </c>
      <c r="P245" s="24"/>
      <c r="Q245" s="5"/>
      <c r="Z245" s="25"/>
      <c r="AH245" s="3"/>
      <c r="AI245" s="3"/>
    </row>
    <row r="246" spans="1:35" ht="12.75" customHeight="1" x14ac:dyDescent="0.2">
      <c r="A246" s="33" t="s">
        <v>64</v>
      </c>
      <c r="I246" s="25">
        <v>7</v>
      </c>
      <c r="J246" s="37">
        <v>5</v>
      </c>
      <c r="K246" s="5"/>
      <c r="L246" s="5"/>
      <c r="N246" s="5"/>
      <c r="O246" s="73">
        <v>9</v>
      </c>
      <c r="P246" s="24"/>
      <c r="Q246" s="5"/>
      <c r="Z246" s="25"/>
      <c r="AH246" s="3"/>
      <c r="AI246" s="3"/>
    </row>
    <row r="247" spans="1:35" ht="12.75" customHeight="1" x14ac:dyDescent="0.2">
      <c r="A247" s="33" t="s">
        <v>66</v>
      </c>
      <c r="I247" s="25">
        <v>1</v>
      </c>
      <c r="J247" s="37"/>
      <c r="K247" s="5"/>
      <c r="L247" s="5"/>
      <c r="N247" s="5"/>
      <c r="O247" s="73">
        <v>1</v>
      </c>
      <c r="P247" s="24"/>
      <c r="Q247" s="5"/>
      <c r="Z247" s="25"/>
      <c r="AH247" s="3"/>
      <c r="AI247" s="3"/>
    </row>
    <row r="248" spans="1:35" ht="12.75" customHeight="1" x14ac:dyDescent="0.2">
      <c r="A248" s="33" t="s">
        <v>71</v>
      </c>
      <c r="I248" s="25">
        <v>2</v>
      </c>
      <c r="J248" s="37">
        <v>2</v>
      </c>
      <c r="K248" s="5"/>
      <c r="L248" s="5"/>
      <c r="N248" s="5"/>
      <c r="O248" s="73">
        <v>2</v>
      </c>
      <c r="P248" s="24"/>
      <c r="Q248" s="5"/>
      <c r="Z248" s="25"/>
      <c r="AH248" s="3"/>
      <c r="AI248" s="3"/>
    </row>
    <row r="249" spans="1:35" ht="12.75" customHeight="1" x14ac:dyDescent="0.2">
      <c r="J249" s="25">
        <f>SUM(J243:J248)</f>
        <v>26</v>
      </c>
      <c r="K249" s="5">
        <f>SUM(J243:J244)/B237</f>
        <v>0.36585365853658536</v>
      </c>
      <c r="L249" s="5">
        <f>J249/B237</f>
        <v>0.63414634146341464</v>
      </c>
      <c r="M249" s="5">
        <f>L249-K249</f>
        <v>0.26829268292682928</v>
      </c>
      <c r="N249" s="5"/>
      <c r="O249" s="6"/>
      <c r="P249" s="6"/>
      <c r="Q249" s="5"/>
      <c r="Z249" s="25"/>
      <c r="AH249" s="3"/>
      <c r="AI249" s="3"/>
    </row>
    <row r="250" spans="1:35" ht="12.75" customHeight="1" x14ac:dyDescent="0.2">
      <c r="K250" s="5"/>
      <c r="L250" s="5"/>
      <c r="M250" s="5"/>
      <c r="N250" s="5"/>
      <c r="O250" s="6"/>
      <c r="P250" s="6"/>
      <c r="Q250" s="5"/>
      <c r="Z250" s="25"/>
      <c r="AH250" s="3"/>
      <c r="AI250" s="3"/>
    </row>
    <row r="251" spans="1:35" ht="12.75" customHeight="1" x14ac:dyDescent="0.3">
      <c r="A251" s="51" t="s">
        <v>78</v>
      </c>
      <c r="K251" s="5"/>
      <c r="L251" s="5"/>
      <c r="N251" s="5"/>
      <c r="Z251" s="25"/>
      <c r="AH251" s="3"/>
      <c r="AI251" s="3"/>
    </row>
    <row r="252" spans="1:35" ht="25.5" customHeight="1" x14ac:dyDescent="0.2">
      <c r="B252" s="324" t="s">
        <v>1</v>
      </c>
      <c r="C252" s="325"/>
      <c r="D252" s="325"/>
      <c r="E252" s="325"/>
      <c r="F252" s="325"/>
      <c r="G252" s="325"/>
      <c r="H252" s="325"/>
      <c r="I252" s="325"/>
      <c r="K252" s="10" t="s">
        <v>2</v>
      </c>
      <c r="L252" s="10" t="s">
        <v>3</v>
      </c>
      <c r="M252" s="69" t="s">
        <v>4</v>
      </c>
      <c r="N252" s="10" t="s">
        <v>5</v>
      </c>
      <c r="O252" s="9" t="s">
        <v>6</v>
      </c>
      <c r="P252" s="9" t="s">
        <v>7</v>
      </c>
      <c r="Q252" s="10" t="s">
        <v>8</v>
      </c>
      <c r="Z252" s="25"/>
      <c r="AH252" s="3"/>
      <c r="AI252" s="3"/>
    </row>
    <row r="253" spans="1:35" ht="12.75" customHeight="1" x14ac:dyDescent="0.2">
      <c r="A253" s="70" t="s">
        <v>9</v>
      </c>
      <c r="B253" s="71">
        <v>1</v>
      </c>
      <c r="C253" s="71">
        <v>2</v>
      </c>
      <c r="D253" s="71">
        <v>3</v>
      </c>
      <c r="E253" s="71">
        <v>4</v>
      </c>
      <c r="F253" s="71">
        <v>5</v>
      </c>
      <c r="G253" s="71">
        <v>6</v>
      </c>
      <c r="H253" s="71">
        <v>7</v>
      </c>
      <c r="I253" s="71">
        <v>8</v>
      </c>
      <c r="J253" s="72" t="s">
        <v>10</v>
      </c>
      <c r="K253" s="5"/>
      <c r="L253" s="5"/>
      <c r="N253" s="5"/>
      <c r="O253" s="6"/>
      <c r="P253" s="6"/>
      <c r="Q253" s="5"/>
      <c r="Z253" s="25"/>
      <c r="AH253" s="3"/>
      <c r="AI253" s="3"/>
    </row>
    <row r="254" spans="1:35" ht="12.75" customHeight="1" x14ac:dyDescent="0.2">
      <c r="A254" s="33" t="s">
        <v>42</v>
      </c>
      <c r="B254" s="25">
        <v>47</v>
      </c>
      <c r="J254" s="37"/>
      <c r="K254" s="5"/>
      <c r="L254" s="5"/>
      <c r="N254" s="5"/>
      <c r="O254" s="20">
        <f>B254</f>
        <v>47</v>
      </c>
      <c r="P254" s="6"/>
      <c r="Q254" s="5"/>
      <c r="AH254" s="3"/>
      <c r="AI254" s="3"/>
    </row>
    <row r="255" spans="1:35" ht="12.75" customHeight="1" x14ac:dyDescent="0.2">
      <c r="A255" s="33" t="s">
        <v>43</v>
      </c>
      <c r="C255" s="25">
        <v>39</v>
      </c>
      <c r="J255" s="37"/>
      <c r="K255" s="5"/>
      <c r="L255" s="5"/>
      <c r="M255" s="5"/>
      <c r="N255" s="5">
        <f>C255/B254</f>
        <v>0.82978723404255317</v>
      </c>
      <c r="O255" s="73">
        <v>39</v>
      </c>
      <c r="P255" s="24">
        <f t="shared" ref="P255:P261" si="53">O255/O254</f>
        <v>0.82978723404255317</v>
      </c>
      <c r="Q255" s="5">
        <f t="shared" ref="Q255:Q261" si="54">100%-P255</f>
        <v>0.17021276595744683</v>
      </c>
      <c r="AH255" s="3"/>
      <c r="AI255" s="3"/>
    </row>
    <row r="256" spans="1:35" ht="12.75" customHeight="1" x14ac:dyDescent="0.2">
      <c r="A256" s="33" t="s">
        <v>48</v>
      </c>
      <c r="D256" s="25">
        <v>32</v>
      </c>
      <c r="J256" s="37"/>
      <c r="K256" s="5"/>
      <c r="L256" s="5"/>
      <c r="N256" s="5">
        <f>D256/C255</f>
        <v>0.82051282051282048</v>
      </c>
      <c r="O256" s="73">
        <v>34</v>
      </c>
      <c r="P256" s="24">
        <f t="shared" si="53"/>
        <v>0.87179487179487181</v>
      </c>
      <c r="Q256" s="5">
        <f t="shared" si="54"/>
        <v>0.12820512820512819</v>
      </c>
      <c r="AH256" s="3"/>
      <c r="AI256" s="3"/>
    </row>
    <row r="257" spans="1:35" ht="12.75" customHeight="1" x14ac:dyDescent="0.2">
      <c r="A257" s="33" t="s">
        <v>49</v>
      </c>
      <c r="E257" s="25">
        <v>26</v>
      </c>
      <c r="J257" s="37"/>
      <c r="K257" s="5"/>
      <c r="L257" s="5"/>
      <c r="N257" s="5">
        <f>E257/D256</f>
        <v>0.8125</v>
      </c>
      <c r="O257" s="73">
        <v>35</v>
      </c>
      <c r="P257" s="24">
        <f t="shared" si="53"/>
        <v>1.0294117647058822</v>
      </c>
      <c r="Q257" s="5">
        <f t="shared" si="54"/>
        <v>-2.9411764705882248E-2</v>
      </c>
      <c r="AH257" s="3"/>
      <c r="AI257" s="3"/>
    </row>
    <row r="258" spans="1:35" ht="12.75" customHeight="1" x14ac:dyDescent="0.2">
      <c r="A258" s="33" t="s">
        <v>50</v>
      </c>
      <c r="F258" s="25">
        <v>26</v>
      </c>
      <c r="J258" s="37"/>
      <c r="K258" s="5"/>
      <c r="L258" s="5"/>
      <c r="N258" s="5">
        <f>F258/E257</f>
        <v>1</v>
      </c>
      <c r="O258" s="73">
        <v>33</v>
      </c>
      <c r="P258" s="24">
        <f t="shared" si="53"/>
        <v>0.94285714285714284</v>
      </c>
      <c r="Q258" s="5">
        <f t="shared" si="54"/>
        <v>5.7142857142857162E-2</v>
      </c>
      <c r="AH258" s="3"/>
      <c r="AI258" s="3"/>
    </row>
    <row r="259" spans="1:35" ht="12.75" customHeight="1" x14ac:dyDescent="0.2">
      <c r="A259" s="33" t="s">
        <v>51</v>
      </c>
      <c r="G259" s="25">
        <v>25</v>
      </c>
      <c r="J259" s="37"/>
      <c r="K259" s="5"/>
      <c r="L259" s="5"/>
      <c r="N259" s="5">
        <f>G259/F258</f>
        <v>0.96153846153846156</v>
      </c>
      <c r="O259" s="73">
        <v>33</v>
      </c>
      <c r="P259" s="24">
        <f t="shared" si="53"/>
        <v>1</v>
      </c>
      <c r="Q259" s="5">
        <f t="shared" si="54"/>
        <v>0</v>
      </c>
      <c r="AH259" s="3"/>
      <c r="AI259" s="3"/>
    </row>
    <row r="260" spans="1:35" ht="12.75" customHeight="1" x14ac:dyDescent="0.2">
      <c r="A260" s="33" t="s">
        <v>52</v>
      </c>
      <c r="H260" s="25">
        <v>25</v>
      </c>
      <c r="J260" s="37"/>
      <c r="K260" s="5"/>
      <c r="L260" s="5"/>
      <c r="N260" s="5">
        <f>H260/G259</f>
        <v>1</v>
      </c>
      <c r="O260" s="73">
        <v>32</v>
      </c>
      <c r="P260" s="24">
        <f t="shared" si="53"/>
        <v>0.96969696969696972</v>
      </c>
      <c r="Q260" s="5">
        <f t="shared" si="54"/>
        <v>3.0303030303030276E-2</v>
      </c>
      <c r="AH260" s="3"/>
      <c r="AI260" s="3"/>
    </row>
    <row r="261" spans="1:35" ht="12.75" customHeight="1" x14ac:dyDescent="0.2">
      <c r="A261" s="33" t="s">
        <v>53</v>
      </c>
      <c r="I261" s="25">
        <v>22</v>
      </c>
      <c r="J261" s="37">
        <v>16</v>
      </c>
      <c r="K261" s="5"/>
      <c r="L261" s="5"/>
      <c r="N261" s="5">
        <f>I261/H260</f>
        <v>0.88</v>
      </c>
      <c r="O261" s="73">
        <v>33</v>
      </c>
      <c r="P261" s="24">
        <f t="shared" si="53"/>
        <v>1.03125</v>
      </c>
      <c r="Q261" s="5">
        <f t="shared" si="54"/>
        <v>-3.125E-2</v>
      </c>
      <c r="AH261" s="3"/>
      <c r="AI261" s="3"/>
    </row>
    <row r="262" spans="1:35" ht="12.75" customHeight="1" x14ac:dyDescent="0.2">
      <c r="A262" s="33" t="s">
        <v>64</v>
      </c>
      <c r="I262" s="25">
        <v>10</v>
      </c>
      <c r="J262" s="37">
        <v>8</v>
      </c>
      <c r="K262" s="5"/>
      <c r="L262" s="5"/>
      <c r="N262" s="5"/>
      <c r="O262" s="73">
        <v>16</v>
      </c>
      <c r="P262" s="24"/>
      <c r="Q262" s="5"/>
      <c r="AH262" s="3"/>
      <c r="AI262" s="3"/>
    </row>
    <row r="263" spans="1:35" ht="12.75" customHeight="1" x14ac:dyDescent="0.2">
      <c r="A263" s="33" t="s">
        <v>66</v>
      </c>
      <c r="I263" s="25">
        <v>5</v>
      </c>
      <c r="J263" s="37">
        <v>1</v>
      </c>
      <c r="K263" s="5"/>
      <c r="L263" s="5"/>
      <c r="N263" s="5"/>
      <c r="O263" s="73">
        <v>6</v>
      </c>
      <c r="P263" s="24"/>
      <c r="Q263" s="5"/>
      <c r="AH263" s="3"/>
      <c r="AI263" s="3"/>
    </row>
    <row r="264" spans="1:35" ht="12.75" customHeight="1" x14ac:dyDescent="0.2">
      <c r="A264" s="33" t="s">
        <v>71</v>
      </c>
      <c r="I264" s="25">
        <v>6</v>
      </c>
      <c r="J264" s="37">
        <v>4</v>
      </c>
      <c r="K264" s="5"/>
      <c r="L264" s="5"/>
      <c r="N264" s="5"/>
      <c r="O264" s="73">
        <v>6</v>
      </c>
      <c r="P264" s="24"/>
      <c r="Q264" s="5"/>
      <c r="AH264" s="3"/>
      <c r="AI264" s="3"/>
    </row>
    <row r="265" spans="1:35" ht="12.75" customHeight="1" x14ac:dyDescent="0.2">
      <c r="A265" s="33" t="s">
        <v>72</v>
      </c>
      <c r="I265" s="25">
        <v>1</v>
      </c>
      <c r="J265" s="37"/>
      <c r="K265" s="5"/>
      <c r="L265" s="5"/>
      <c r="N265" s="5"/>
      <c r="O265" s="73">
        <v>1</v>
      </c>
      <c r="P265" s="24"/>
      <c r="Q265" s="5"/>
      <c r="AH265" s="3"/>
      <c r="AI265" s="3"/>
    </row>
    <row r="266" spans="1:35" ht="12.75" customHeight="1" x14ac:dyDescent="0.2">
      <c r="A266" s="33" t="s">
        <v>75</v>
      </c>
      <c r="I266" s="25">
        <v>1</v>
      </c>
      <c r="J266" s="37">
        <v>1</v>
      </c>
      <c r="K266" s="5"/>
      <c r="L266" s="5"/>
      <c r="N266" s="5"/>
      <c r="O266" s="73">
        <v>1</v>
      </c>
      <c r="P266" s="24"/>
      <c r="Q266" s="5"/>
      <c r="AH266" s="3"/>
      <c r="AI266" s="3"/>
    </row>
    <row r="267" spans="1:35" ht="12.75" customHeight="1" x14ac:dyDescent="0.2">
      <c r="J267" s="25">
        <f>SUM(J261:J266)</f>
        <v>30</v>
      </c>
      <c r="K267" s="5">
        <f>J261/B254</f>
        <v>0.34042553191489361</v>
      </c>
      <c r="L267" s="5">
        <f>J267/B254</f>
        <v>0.63829787234042556</v>
      </c>
      <c r="M267" s="5">
        <f>L267-K267</f>
        <v>0.29787234042553196</v>
      </c>
      <c r="N267" s="5"/>
      <c r="O267" s="6"/>
      <c r="P267" s="6"/>
      <c r="Q267" s="5"/>
      <c r="AH267" s="3"/>
      <c r="AI267" s="3"/>
    </row>
    <row r="268" spans="1:35" ht="12.75" customHeight="1" x14ac:dyDescent="0.3">
      <c r="A268" s="51" t="s">
        <v>79</v>
      </c>
      <c r="K268" s="5"/>
      <c r="L268" s="5"/>
      <c r="N268" s="5"/>
      <c r="AH268" s="3"/>
      <c r="AI268" s="3"/>
    </row>
    <row r="269" spans="1:35" ht="25.5" customHeight="1" x14ac:dyDescent="0.2">
      <c r="B269" s="324" t="s">
        <v>1</v>
      </c>
      <c r="C269" s="325"/>
      <c r="D269" s="325"/>
      <c r="E269" s="325"/>
      <c r="F269" s="325"/>
      <c r="G269" s="325"/>
      <c r="H269" s="325"/>
      <c r="I269" s="325"/>
      <c r="K269" s="10" t="s">
        <v>2</v>
      </c>
      <c r="L269" s="10" t="s">
        <v>3</v>
      </c>
      <c r="M269" s="69" t="s">
        <v>4</v>
      </c>
      <c r="N269" s="10" t="s">
        <v>5</v>
      </c>
      <c r="O269" s="9" t="s">
        <v>6</v>
      </c>
      <c r="P269" s="9" t="s">
        <v>7</v>
      </c>
      <c r="Q269" s="10" t="s">
        <v>8</v>
      </c>
      <c r="AH269" s="3"/>
      <c r="AI269" s="3"/>
    </row>
    <row r="270" spans="1:35" ht="12.75" customHeight="1" x14ac:dyDescent="0.2">
      <c r="A270" s="70" t="s">
        <v>9</v>
      </c>
      <c r="B270" s="71">
        <v>1</v>
      </c>
      <c r="C270" s="71">
        <v>2</v>
      </c>
      <c r="D270" s="71">
        <v>3</v>
      </c>
      <c r="E270" s="71">
        <v>4</v>
      </c>
      <c r="F270" s="71">
        <v>5</v>
      </c>
      <c r="G270" s="71">
        <v>6</v>
      </c>
      <c r="H270" s="71">
        <v>7</v>
      </c>
      <c r="I270" s="71">
        <v>8</v>
      </c>
      <c r="J270" s="72" t="s">
        <v>10</v>
      </c>
      <c r="K270" s="5"/>
      <c r="L270" s="5"/>
      <c r="N270" s="5"/>
      <c r="O270" s="6"/>
      <c r="P270" s="6"/>
      <c r="Q270" s="5"/>
      <c r="AH270" s="3"/>
      <c r="AI270" s="3"/>
    </row>
    <row r="271" spans="1:35" ht="12.75" customHeight="1" x14ac:dyDescent="0.2">
      <c r="A271" s="33" t="s">
        <v>43</v>
      </c>
      <c r="B271" s="25">
        <v>69</v>
      </c>
      <c r="J271" s="37"/>
      <c r="K271" s="5"/>
      <c r="L271" s="5"/>
      <c r="N271" s="5"/>
      <c r="O271" s="20">
        <f>B271</f>
        <v>69</v>
      </c>
      <c r="P271" s="6"/>
      <c r="Q271" s="5"/>
      <c r="AH271" s="3"/>
      <c r="AI271" s="3"/>
    </row>
    <row r="272" spans="1:35" ht="12.75" customHeight="1" x14ac:dyDescent="0.2">
      <c r="A272" s="33" t="s">
        <v>48</v>
      </c>
      <c r="C272" s="25">
        <v>61</v>
      </c>
      <c r="J272" s="37"/>
      <c r="K272" s="5"/>
      <c r="L272" s="5"/>
      <c r="M272" s="5"/>
      <c r="N272" s="5">
        <f>C272/B271</f>
        <v>0.88405797101449279</v>
      </c>
      <c r="O272" s="73">
        <v>62</v>
      </c>
      <c r="P272" s="24">
        <f t="shared" ref="P272:P278" si="55">O272/O271</f>
        <v>0.89855072463768115</v>
      </c>
      <c r="Q272" s="5">
        <f t="shared" ref="Q272:Q278" si="56">100%-P272</f>
        <v>0.10144927536231885</v>
      </c>
      <c r="AH272" s="3"/>
      <c r="AI272" s="3"/>
    </row>
    <row r="273" spans="1:35" ht="12.75" customHeight="1" x14ac:dyDescent="0.2">
      <c r="A273" s="33" t="s">
        <v>49</v>
      </c>
      <c r="D273" s="25">
        <v>56</v>
      </c>
      <c r="J273" s="37"/>
      <c r="K273" s="5"/>
      <c r="L273" s="5"/>
      <c r="N273" s="5">
        <f>D273/C272</f>
        <v>0.91803278688524592</v>
      </c>
      <c r="O273" s="73">
        <v>59</v>
      </c>
      <c r="P273" s="24">
        <f t="shared" si="55"/>
        <v>0.95161290322580649</v>
      </c>
      <c r="Q273" s="5">
        <f t="shared" si="56"/>
        <v>4.8387096774193505E-2</v>
      </c>
      <c r="AH273" s="3"/>
      <c r="AI273" s="3"/>
    </row>
    <row r="274" spans="1:35" ht="12.75" customHeight="1" x14ac:dyDescent="0.2">
      <c r="A274" s="33" t="s">
        <v>50</v>
      </c>
      <c r="E274" s="25">
        <v>51</v>
      </c>
      <c r="J274" s="37"/>
      <c r="K274" s="5"/>
      <c r="L274" s="5"/>
      <c r="N274" s="5">
        <f>E274/D273</f>
        <v>0.9107142857142857</v>
      </c>
      <c r="O274" s="73">
        <v>55</v>
      </c>
      <c r="P274" s="24">
        <f t="shared" si="55"/>
        <v>0.93220338983050843</v>
      </c>
      <c r="Q274" s="5">
        <f t="shared" si="56"/>
        <v>6.7796610169491567E-2</v>
      </c>
      <c r="AH274" s="3"/>
      <c r="AI274" s="3"/>
    </row>
    <row r="275" spans="1:35" ht="12.75" customHeight="1" x14ac:dyDescent="0.2">
      <c r="A275" s="33" t="s">
        <v>51</v>
      </c>
      <c r="F275" s="25">
        <v>45</v>
      </c>
      <c r="J275" s="37"/>
      <c r="K275" s="5"/>
      <c r="L275" s="5"/>
      <c r="N275" s="5">
        <f>F275/E274</f>
        <v>0.88235294117647056</v>
      </c>
      <c r="O275" s="73">
        <v>52</v>
      </c>
      <c r="P275" s="24">
        <f t="shared" si="55"/>
        <v>0.94545454545454544</v>
      </c>
      <c r="Q275" s="5">
        <f t="shared" si="56"/>
        <v>5.4545454545454564E-2</v>
      </c>
      <c r="AH275" s="3"/>
      <c r="AI275" s="3"/>
    </row>
    <row r="276" spans="1:35" ht="12.75" customHeight="1" x14ac:dyDescent="0.2">
      <c r="A276" s="33" t="s">
        <v>52</v>
      </c>
      <c r="G276" s="25">
        <v>44</v>
      </c>
      <c r="J276" s="37"/>
      <c r="K276" s="5"/>
      <c r="L276" s="5"/>
      <c r="N276" s="5">
        <f>G276/F275</f>
        <v>0.97777777777777775</v>
      </c>
      <c r="O276" s="73">
        <v>56</v>
      </c>
      <c r="P276" s="24">
        <f t="shared" si="55"/>
        <v>1.0769230769230769</v>
      </c>
      <c r="Q276" s="5">
        <f t="shared" si="56"/>
        <v>-7.6923076923076872E-2</v>
      </c>
      <c r="AH276" s="3"/>
      <c r="AI276" s="3"/>
    </row>
    <row r="277" spans="1:35" ht="12.75" customHeight="1" x14ac:dyDescent="0.2">
      <c r="A277" s="33" t="s">
        <v>53</v>
      </c>
      <c r="H277" s="25">
        <v>39</v>
      </c>
      <c r="J277" s="37"/>
      <c r="K277" s="5"/>
      <c r="L277" s="5"/>
      <c r="N277" s="5">
        <f>H277/G276</f>
        <v>0.88636363636363635</v>
      </c>
      <c r="O277" s="73">
        <v>54</v>
      </c>
      <c r="P277" s="24">
        <f t="shared" si="55"/>
        <v>0.9642857142857143</v>
      </c>
      <c r="Q277" s="5">
        <f t="shared" si="56"/>
        <v>3.5714285714285698E-2</v>
      </c>
      <c r="AH277" s="3"/>
      <c r="AI277" s="3"/>
    </row>
    <row r="278" spans="1:35" ht="12.75" customHeight="1" x14ac:dyDescent="0.2">
      <c r="A278" s="33" t="s">
        <v>64</v>
      </c>
      <c r="I278" s="25">
        <v>37</v>
      </c>
      <c r="J278" s="37">
        <v>35</v>
      </c>
      <c r="K278" s="5"/>
      <c r="L278" s="5"/>
      <c r="N278" s="5">
        <f>I278/H277</f>
        <v>0.94871794871794868</v>
      </c>
      <c r="O278" s="73">
        <v>53</v>
      </c>
      <c r="P278" s="24">
        <f t="shared" si="55"/>
        <v>0.98148148148148151</v>
      </c>
      <c r="Q278" s="5">
        <f t="shared" si="56"/>
        <v>1.851851851851849E-2</v>
      </c>
      <c r="AH278" s="3"/>
      <c r="AI278" s="3"/>
    </row>
    <row r="279" spans="1:35" ht="12.75" customHeight="1" x14ac:dyDescent="0.2">
      <c r="A279" s="33" t="s">
        <v>66</v>
      </c>
      <c r="I279" s="25">
        <v>13</v>
      </c>
      <c r="J279" s="37">
        <v>2</v>
      </c>
      <c r="K279" s="5"/>
      <c r="L279" s="5"/>
      <c r="N279" s="5"/>
      <c r="O279" s="73">
        <v>17</v>
      </c>
      <c r="P279" s="24"/>
      <c r="Q279" s="5"/>
      <c r="AH279" s="3"/>
      <c r="AI279" s="3"/>
    </row>
    <row r="280" spans="1:35" ht="12.75" customHeight="1" x14ac:dyDescent="0.2">
      <c r="A280" s="33" t="s">
        <v>71</v>
      </c>
      <c r="I280" s="25">
        <v>14</v>
      </c>
      <c r="J280" s="37">
        <v>5</v>
      </c>
      <c r="K280" s="5"/>
      <c r="L280" s="5"/>
      <c r="N280" s="5"/>
      <c r="O280" s="73">
        <v>14</v>
      </c>
      <c r="P280" s="24"/>
      <c r="Q280" s="5"/>
      <c r="AH280" s="3"/>
      <c r="AI280" s="3"/>
    </row>
    <row r="281" spans="1:35" ht="12.75" customHeight="1" x14ac:dyDescent="0.2">
      <c r="A281" s="33" t="s">
        <v>72</v>
      </c>
      <c r="I281" s="25">
        <v>6</v>
      </c>
      <c r="J281" s="37">
        <v>2</v>
      </c>
      <c r="K281" s="5"/>
      <c r="L281" s="5"/>
      <c r="N281" s="5"/>
      <c r="O281" s="73">
        <v>6</v>
      </c>
      <c r="P281" s="24"/>
      <c r="Q281" s="5"/>
      <c r="AH281" s="3"/>
      <c r="AI281" s="3"/>
    </row>
    <row r="282" spans="1:35" ht="12.75" customHeight="1" x14ac:dyDescent="0.2">
      <c r="A282" s="33" t="s">
        <v>75</v>
      </c>
      <c r="I282" s="25">
        <v>5</v>
      </c>
      <c r="J282" s="37">
        <v>5</v>
      </c>
      <c r="K282" s="5"/>
      <c r="L282" s="5"/>
      <c r="N282" s="5"/>
      <c r="O282" s="73">
        <v>5</v>
      </c>
      <c r="P282" s="24"/>
      <c r="Q282" s="5"/>
      <c r="AH282" s="3"/>
      <c r="AI282" s="3"/>
    </row>
    <row r="283" spans="1:35" ht="12.75" customHeight="1" x14ac:dyDescent="0.2">
      <c r="J283" s="25">
        <f>SUM(J278:J282)</f>
        <v>49</v>
      </c>
      <c r="K283" s="5">
        <f>J278/B271</f>
        <v>0.50724637681159424</v>
      </c>
      <c r="L283" s="5">
        <f>J283/B271</f>
        <v>0.71014492753623193</v>
      </c>
      <c r="M283" s="5">
        <f>L283-K283</f>
        <v>0.20289855072463769</v>
      </c>
      <c r="N283" s="5"/>
      <c r="O283" s="6"/>
      <c r="P283" s="6"/>
      <c r="Q283" s="5"/>
      <c r="AH283" s="3"/>
      <c r="AI283" s="3"/>
    </row>
    <row r="284" spans="1:35" ht="12.75" customHeight="1" x14ac:dyDescent="0.3">
      <c r="A284" s="51" t="s">
        <v>85</v>
      </c>
      <c r="K284" s="5"/>
      <c r="L284" s="5"/>
      <c r="N284" s="5"/>
      <c r="AH284" s="3"/>
      <c r="AI284" s="3"/>
    </row>
    <row r="285" spans="1:35" ht="25.5" customHeight="1" x14ac:dyDescent="0.2">
      <c r="B285" s="324" t="s">
        <v>1</v>
      </c>
      <c r="C285" s="325"/>
      <c r="D285" s="325"/>
      <c r="E285" s="325"/>
      <c r="F285" s="325"/>
      <c r="G285" s="325"/>
      <c r="H285" s="325"/>
      <c r="I285" s="325"/>
      <c r="K285" s="10" t="s">
        <v>2</v>
      </c>
      <c r="L285" s="10" t="s">
        <v>3</v>
      </c>
      <c r="M285" s="69" t="s">
        <v>4</v>
      </c>
      <c r="N285" s="10" t="s">
        <v>5</v>
      </c>
      <c r="O285" s="9" t="s">
        <v>6</v>
      </c>
      <c r="P285" s="9" t="s">
        <v>7</v>
      </c>
      <c r="Q285" s="10" t="s">
        <v>8</v>
      </c>
      <c r="AH285" s="3"/>
      <c r="AI285" s="3"/>
    </row>
    <row r="286" spans="1:35" ht="12.75" customHeight="1" x14ac:dyDescent="0.2">
      <c r="A286" s="70" t="s">
        <v>9</v>
      </c>
      <c r="B286" s="71">
        <v>1</v>
      </c>
      <c r="C286" s="71">
        <v>2</v>
      </c>
      <c r="D286" s="71">
        <v>3</v>
      </c>
      <c r="E286" s="71">
        <v>4</v>
      </c>
      <c r="F286" s="71">
        <v>5</v>
      </c>
      <c r="G286" s="71">
        <v>6</v>
      </c>
      <c r="H286" s="71">
        <v>7</v>
      </c>
      <c r="I286" s="71">
        <v>8</v>
      </c>
      <c r="J286" s="72" t="s">
        <v>10</v>
      </c>
      <c r="K286" s="5"/>
      <c r="L286" s="5"/>
      <c r="N286" s="5"/>
      <c r="O286" s="6"/>
      <c r="P286" s="6"/>
      <c r="Q286" s="5"/>
      <c r="AH286" s="3"/>
      <c r="AI286" s="3"/>
    </row>
    <row r="287" spans="1:35" ht="12.75" customHeight="1" x14ac:dyDescent="0.2">
      <c r="A287" s="33" t="s">
        <v>48</v>
      </c>
      <c r="B287" s="25">
        <v>37</v>
      </c>
      <c r="J287" s="37"/>
      <c r="K287" s="5"/>
      <c r="L287" s="5"/>
      <c r="N287" s="5"/>
      <c r="O287" s="20">
        <f>B287</f>
        <v>37</v>
      </c>
      <c r="P287" s="6"/>
      <c r="Q287" s="5"/>
      <c r="AH287" s="3"/>
      <c r="AI287" s="3"/>
    </row>
    <row r="288" spans="1:35" ht="12.75" customHeight="1" x14ac:dyDescent="0.2">
      <c r="A288" s="33" t="s">
        <v>49</v>
      </c>
      <c r="C288" s="25">
        <v>33</v>
      </c>
      <c r="J288" s="37"/>
      <c r="K288" s="5"/>
      <c r="L288" s="5"/>
      <c r="M288" s="5"/>
      <c r="N288" s="5">
        <f>C288/B287</f>
        <v>0.89189189189189189</v>
      </c>
      <c r="O288" s="73">
        <v>33</v>
      </c>
      <c r="P288" s="24">
        <f t="shared" ref="P288:P294" si="57">O288/O287</f>
        <v>0.89189189189189189</v>
      </c>
      <c r="Q288" s="5">
        <f t="shared" ref="Q288:Q294" si="58">100%-P288</f>
        <v>0.10810810810810811</v>
      </c>
      <c r="AH288" s="3"/>
      <c r="AI288" s="3"/>
    </row>
    <row r="289" spans="1:35" ht="12.75" customHeight="1" x14ac:dyDescent="0.2">
      <c r="A289" s="33" t="s">
        <v>50</v>
      </c>
      <c r="D289" s="25">
        <v>28</v>
      </c>
      <c r="J289" s="37"/>
      <c r="K289" s="5"/>
      <c r="L289" s="5"/>
      <c r="N289" s="5">
        <f>D289/C288</f>
        <v>0.84848484848484851</v>
      </c>
      <c r="O289" s="73">
        <v>29</v>
      </c>
      <c r="P289" s="24">
        <f t="shared" si="57"/>
        <v>0.87878787878787878</v>
      </c>
      <c r="Q289" s="5">
        <f t="shared" si="58"/>
        <v>0.12121212121212122</v>
      </c>
      <c r="AH289" s="3"/>
      <c r="AI289" s="3"/>
    </row>
    <row r="290" spans="1:35" ht="12.75" customHeight="1" x14ac:dyDescent="0.2">
      <c r="A290" s="33" t="s">
        <v>51</v>
      </c>
      <c r="E290" s="25">
        <v>20</v>
      </c>
      <c r="J290" s="37"/>
      <c r="K290" s="5"/>
      <c r="L290" s="5"/>
      <c r="N290" s="5">
        <f>E290/D289</f>
        <v>0.7142857142857143</v>
      </c>
      <c r="O290" s="73">
        <v>27</v>
      </c>
      <c r="P290" s="24">
        <f t="shared" si="57"/>
        <v>0.93103448275862066</v>
      </c>
      <c r="Q290" s="5">
        <f t="shared" si="58"/>
        <v>6.8965517241379337E-2</v>
      </c>
      <c r="AH290" s="3"/>
      <c r="AI290" s="3"/>
    </row>
    <row r="291" spans="1:35" ht="12.75" customHeight="1" x14ac:dyDescent="0.2">
      <c r="A291" s="33" t="s">
        <v>52</v>
      </c>
      <c r="F291" s="25">
        <v>19</v>
      </c>
      <c r="J291" s="37"/>
      <c r="K291" s="5"/>
      <c r="L291" s="5"/>
      <c r="N291" s="5">
        <f>F291/E290</f>
        <v>0.95</v>
      </c>
      <c r="O291" s="73">
        <v>22</v>
      </c>
      <c r="P291" s="24">
        <f t="shared" si="57"/>
        <v>0.81481481481481477</v>
      </c>
      <c r="Q291" s="5">
        <f t="shared" si="58"/>
        <v>0.18518518518518523</v>
      </c>
      <c r="AH291" s="3"/>
      <c r="AI291" s="3"/>
    </row>
    <row r="292" spans="1:35" ht="12.75" customHeight="1" x14ac:dyDescent="0.2">
      <c r="A292" s="33" t="s">
        <v>53</v>
      </c>
      <c r="G292" s="25">
        <v>17</v>
      </c>
      <c r="J292" s="37"/>
      <c r="K292" s="5"/>
      <c r="L292" s="5"/>
      <c r="N292" s="5">
        <f>G292/F291</f>
        <v>0.89473684210526316</v>
      </c>
      <c r="O292" s="73">
        <v>22</v>
      </c>
      <c r="P292" s="24">
        <f t="shared" si="57"/>
        <v>1</v>
      </c>
      <c r="Q292" s="5">
        <f t="shared" si="58"/>
        <v>0</v>
      </c>
      <c r="AH292" s="3"/>
      <c r="AI292" s="3"/>
    </row>
    <row r="293" spans="1:35" ht="12.75" customHeight="1" x14ac:dyDescent="0.2">
      <c r="A293" s="33" t="s">
        <v>64</v>
      </c>
      <c r="H293" s="25">
        <v>17</v>
      </c>
      <c r="J293" s="37"/>
      <c r="K293" s="5"/>
      <c r="L293" s="5"/>
      <c r="N293" s="5">
        <f>H293/G292</f>
        <v>1</v>
      </c>
      <c r="O293" s="73">
        <v>22</v>
      </c>
      <c r="P293" s="24">
        <f t="shared" si="57"/>
        <v>1</v>
      </c>
      <c r="Q293" s="5">
        <f t="shared" si="58"/>
        <v>0</v>
      </c>
      <c r="AH293" s="3"/>
      <c r="AI293" s="3"/>
    </row>
    <row r="294" spans="1:35" ht="12.75" customHeight="1" x14ac:dyDescent="0.2">
      <c r="A294" s="33" t="s">
        <v>66</v>
      </c>
      <c r="I294" s="25">
        <v>17</v>
      </c>
      <c r="J294" s="37">
        <v>9</v>
      </c>
      <c r="K294" s="5"/>
      <c r="L294" s="5"/>
      <c r="N294" s="5">
        <f>I294/H293</f>
        <v>1</v>
      </c>
      <c r="O294" s="73">
        <v>22</v>
      </c>
      <c r="P294" s="24">
        <f t="shared" si="57"/>
        <v>1</v>
      </c>
      <c r="Q294" s="5">
        <f t="shared" si="58"/>
        <v>0</v>
      </c>
      <c r="AH294" s="3"/>
      <c r="AI294" s="3"/>
    </row>
    <row r="295" spans="1:35" ht="12.75" customHeight="1" x14ac:dyDescent="0.2">
      <c r="A295" s="33" t="s">
        <v>71</v>
      </c>
      <c r="I295" s="25">
        <v>9</v>
      </c>
      <c r="J295" s="37">
        <v>8</v>
      </c>
      <c r="K295" s="5"/>
      <c r="L295" s="5"/>
      <c r="N295" s="5"/>
      <c r="O295" s="73">
        <v>12</v>
      </c>
      <c r="P295" s="24"/>
      <c r="Q295" s="5"/>
      <c r="AH295" s="3"/>
      <c r="AI295" s="3"/>
    </row>
    <row r="296" spans="1:35" ht="12.75" customHeight="1" x14ac:dyDescent="0.2">
      <c r="A296" s="33" t="s">
        <v>72</v>
      </c>
      <c r="I296" s="25">
        <v>2</v>
      </c>
      <c r="J296" s="37"/>
      <c r="K296" s="5"/>
      <c r="L296" s="5"/>
      <c r="N296" s="5"/>
      <c r="O296" s="73">
        <v>3</v>
      </c>
      <c r="P296" s="24"/>
      <c r="Q296" s="5"/>
      <c r="AH296" s="3"/>
      <c r="AI296" s="3"/>
    </row>
    <row r="297" spans="1:35" ht="12.75" customHeight="1" x14ac:dyDescent="0.2">
      <c r="A297" s="33" t="s">
        <v>75</v>
      </c>
      <c r="I297" s="25">
        <v>3</v>
      </c>
      <c r="J297" s="37">
        <v>1</v>
      </c>
      <c r="K297" s="5"/>
      <c r="L297" s="5"/>
      <c r="N297" s="5"/>
      <c r="O297" s="73">
        <v>3</v>
      </c>
      <c r="P297" s="24"/>
      <c r="Q297" s="5"/>
      <c r="AH297" s="3"/>
      <c r="AI297" s="3"/>
    </row>
    <row r="298" spans="1:35" ht="12.75" customHeight="1" x14ac:dyDescent="0.2">
      <c r="A298" s="33" t="s">
        <v>77</v>
      </c>
      <c r="I298" s="25">
        <v>1</v>
      </c>
      <c r="J298" s="37">
        <v>1</v>
      </c>
      <c r="K298" s="5"/>
      <c r="L298" s="5"/>
      <c r="N298" s="5"/>
      <c r="O298" s="73">
        <v>1</v>
      </c>
      <c r="P298" s="24"/>
      <c r="Q298" s="5"/>
      <c r="AH298" s="3"/>
      <c r="AI298" s="3"/>
    </row>
    <row r="299" spans="1:35" ht="12.75" customHeight="1" x14ac:dyDescent="0.2">
      <c r="J299" s="25">
        <f>SUM(J294:J298)</f>
        <v>19</v>
      </c>
      <c r="K299" s="5">
        <f>J294/B287</f>
        <v>0.24324324324324326</v>
      </c>
      <c r="L299" s="5">
        <f>J299/B287</f>
        <v>0.51351351351351349</v>
      </c>
      <c r="M299" s="5">
        <f>L299-K299</f>
        <v>0.27027027027027023</v>
      </c>
      <c r="N299" s="5"/>
      <c r="O299" s="6"/>
      <c r="P299" s="6"/>
      <c r="Q299" s="5"/>
      <c r="AH299" s="3"/>
      <c r="AI299" s="3"/>
    </row>
    <row r="300" spans="1:35" ht="12.75" customHeight="1" x14ac:dyDescent="0.3">
      <c r="A300" s="51" t="s">
        <v>86</v>
      </c>
      <c r="K300" s="5"/>
      <c r="L300" s="5"/>
      <c r="N300" s="5"/>
      <c r="AH300" s="3"/>
      <c r="AI300" s="3"/>
    </row>
    <row r="301" spans="1:35" ht="25.5" customHeight="1" x14ac:dyDescent="0.2">
      <c r="B301" s="324" t="s">
        <v>1</v>
      </c>
      <c r="C301" s="325"/>
      <c r="D301" s="325"/>
      <c r="E301" s="325"/>
      <c r="F301" s="325"/>
      <c r="G301" s="325"/>
      <c r="H301" s="325"/>
      <c r="I301" s="325"/>
      <c r="K301" s="10" t="s">
        <v>2</v>
      </c>
      <c r="L301" s="10" t="s">
        <v>3</v>
      </c>
      <c r="M301" s="69" t="s">
        <v>4</v>
      </c>
      <c r="N301" s="10" t="s">
        <v>5</v>
      </c>
      <c r="O301" s="9" t="s">
        <v>6</v>
      </c>
      <c r="P301" s="9" t="s">
        <v>7</v>
      </c>
      <c r="Q301" s="10" t="s">
        <v>8</v>
      </c>
      <c r="AH301" s="3"/>
      <c r="AI301" s="3"/>
    </row>
    <row r="302" spans="1:35" ht="12.75" customHeight="1" x14ac:dyDescent="0.2">
      <c r="A302" s="70" t="s">
        <v>9</v>
      </c>
      <c r="B302" s="71">
        <v>1</v>
      </c>
      <c r="C302" s="71">
        <v>2</v>
      </c>
      <c r="D302" s="71">
        <v>3</v>
      </c>
      <c r="E302" s="71">
        <v>4</v>
      </c>
      <c r="F302" s="71">
        <v>5</v>
      </c>
      <c r="G302" s="71">
        <v>6</v>
      </c>
      <c r="H302" s="71">
        <v>7</v>
      </c>
      <c r="I302" s="71">
        <v>8</v>
      </c>
      <c r="J302" s="72" t="s">
        <v>10</v>
      </c>
      <c r="K302" s="5"/>
      <c r="L302" s="5"/>
      <c r="N302" s="5"/>
      <c r="O302" s="6"/>
      <c r="P302" s="6"/>
      <c r="Q302" s="5"/>
      <c r="AH302" s="3"/>
      <c r="AI302" s="3"/>
    </row>
    <row r="303" spans="1:35" ht="12.75" customHeight="1" x14ac:dyDescent="0.2">
      <c r="A303" s="33" t="s">
        <v>49</v>
      </c>
      <c r="B303" s="25">
        <v>72</v>
      </c>
      <c r="J303" s="37"/>
      <c r="K303" s="5"/>
      <c r="L303" s="5"/>
      <c r="N303" s="5"/>
      <c r="O303" s="20">
        <f>B303</f>
        <v>72</v>
      </c>
      <c r="P303" s="6"/>
      <c r="Q303" s="5"/>
      <c r="AH303" s="3"/>
      <c r="AI303" s="3"/>
    </row>
    <row r="304" spans="1:35" ht="12.75" customHeight="1" x14ac:dyDescent="0.2">
      <c r="A304" s="33" t="s">
        <v>50</v>
      </c>
      <c r="C304" s="25">
        <v>64</v>
      </c>
      <c r="J304" s="37"/>
      <c r="K304" s="5"/>
      <c r="L304" s="5"/>
      <c r="M304" s="5"/>
      <c r="N304" s="5">
        <f>C304/B303</f>
        <v>0.88888888888888884</v>
      </c>
      <c r="O304" s="73">
        <v>64</v>
      </c>
      <c r="P304" s="24">
        <f t="shared" ref="P304:P310" si="59">O304/O303</f>
        <v>0.88888888888888884</v>
      </c>
      <c r="Q304" s="5">
        <f t="shared" ref="Q304:Q310" si="60">100%-P304</f>
        <v>0.11111111111111116</v>
      </c>
      <c r="AH304" s="3"/>
      <c r="AI304" s="3"/>
    </row>
    <row r="305" spans="1:35" ht="12.75" customHeight="1" x14ac:dyDescent="0.2">
      <c r="A305" s="33" t="s">
        <v>51</v>
      </c>
      <c r="D305" s="25">
        <v>54</v>
      </c>
      <c r="J305" s="37"/>
      <c r="K305" s="5"/>
      <c r="L305" s="5"/>
      <c r="N305" s="5">
        <f>D305/C304</f>
        <v>0.84375</v>
      </c>
      <c r="O305" s="73">
        <v>59</v>
      </c>
      <c r="P305" s="24">
        <f t="shared" si="59"/>
        <v>0.921875</v>
      </c>
      <c r="Q305" s="5">
        <f t="shared" si="60"/>
        <v>7.8125E-2</v>
      </c>
      <c r="AH305" s="3"/>
      <c r="AI305" s="3"/>
    </row>
    <row r="306" spans="1:35" ht="12.75" customHeight="1" x14ac:dyDescent="0.2">
      <c r="A306" s="33" t="s">
        <v>52</v>
      </c>
      <c r="E306" s="25">
        <v>46</v>
      </c>
      <c r="J306" s="37"/>
      <c r="K306" s="5"/>
      <c r="L306" s="5"/>
      <c r="N306" s="5">
        <f>E306/D305</f>
        <v>0.85185185185185186</v>
      </c>
      <c r="O306" s="73">
        <v>53</v>
      </c>
      <c r="P306" s="24">
        <f t="shared" si="59"/>
        <v>0.89830508474576276</v>
      </c>
      <c r="Q306" s="5">
        <f t="shared" si="60"/>
        <v>0.10169491525423724</v>
      </c>
      <c r="AH306" s="3"/>
      <c r="AI306" s="3"/>
    </row>
    <row r="307" spans="1:35" ht="12.75" customHeight="1" x14ac:dyDescent="0.2">
      <c r="A307" s="33" t="s">
        <v>53</v>
      </c>
      <c r="F307" s="25">
        <v>40</v>
      </c>
      <c r="J307" s="37"/>
      <c r="K307" s="5"/>
      <c r="L307" s="5"/>
      <c r="N307" s="5">
        <f>F307/E306</f>
        <v>0.86956521739130432</v>
      </c>
      <c r="O307" s="73">
        <v>48</v>
      </c>
      <c r="P307" s="24">
        <f t="shared" si="59"/>
        <v>0.90566037735849059</v>
      </c>
      <c r="Q307" s="5">
        <f t="shared" si="60"/>
        <v>9.4339622641509413E-2</v>
      </c>
      <c r="AH307" s="3"/>
      <c r="AI307" s="3"/>
    </row>
    <row r="308" spans="1:35" ht="12.75" customHeight="1" x14ac:dyDescent="0.2">
      <c r="A308" s="33" t="s">
        <v>64</v>
      </c>
      <c r="G308" s="25">
        <v>40</v>
      </c>
      <c r="J308" s="37"/>
      <c r="K308" s="5"/>
      <c r="L308" s="5"/>
      <c r="N308" s="5">
        <f>G308/F307</f>
        <v>1</v>
      </c>
      <c r="O308" s="73">
        <v>46</v>
      </c>
      <c r="P308" s="24">
        <f t="shared" si="59"/>
        <v>0.95833333333333337</v>
      </c>
      <c r="Q308" s="5">
        <f t="shared" si="60"/>
        <v>4.166666666666663E-2</v>
      </c>
      <c r="AH308" s="3"/>
      <c r="AI308" s="3"/>
    </row>
    <row r="309" spans="1:35" ht="12.75" customHeight="1" x14ac:dyDescent="0.2">
      <c r="A309" s="33" t="s">
        <v>66</v>
      </c>
      <c r="H309" s="25">
        <v>37</v>
      </c>
      <c r="J309" s="37"/>
      <c r="K309" s="5"/>
      <c r="L309" s="5"/>
      <c r="N309" s="5">
        <f>H309/G308</f>
        <v>0.92500000000000004</v>
      </c>
      <c r="O309" s="73">
        <v>46</v>
      </c>
      <c r="P309" s="24">
        <f t="shared" si="59"/>
        <v>1</v>
      </c>
      <c r="Q309" s="5">
        <f t="shared" si="60"/>
        <v>0</v>
      </c>
      <c r="AH309" s="3"/>
      <c r="AI309" s="3"/>
    </row>
    <row r="310" spans="1:35" ht="12.75" customHeight="1" x14ac:dyDescent="0.2">
      <c r="A310" s="33" t="s">
        <v>71</v>
      </c>
      <c r="I310" s="25">
        <v>36</v>
      </c>
      <c r="J310" s="37">
        <v>31</v>
      </c>
      <c r="K310" s="5"/>
      <c r="L310" s="5"/>
      <c r="N310" s="5">
        <f>I310/H309</f>
        <v>0.97297297297297303</v>
      </c>
      <c r="O310" s="73">
        <v>45</v>
      </c>
      <c r="P310" s="24">
        <f t="shared" si="59"/>
        <v>0.97826086956521741</v>
      </c>
      <c r="Q310" s="5">
        <f t="shared" si="60"/>
        <v>2.1739130434782594E-2</v>
      </c>
      <c r="R310" s="25" t="s">
        <v>80</v>
      </c>
      <c r="S310" s="25">
        <v>38</v>
      </c>
      <c r="T310" s="25">
        <f>J315</f>
        <v>43</v>
      </c>
      <c r="U310" s="25" t="s">
        <v>10</v>
      </c>
      <c r="AH310" s="3"/>
      <c r="AI310" s="3"/>
    </row>
    <row r="311" spans="1:35" ht="12.75" customHeight="1" x14ac:dyDescent="0.2">
      <c r="A311" s="33" t="s">
        <v>72</v>
      </c>
      <c r="I311" s="25">
        <v>11</v>
      </c>
      <c r="J311" s="37">
        <v>2</v>
      </c>
      <c r="K311" s="5"/>
      <c r="L311" s="5"/>
      <c r="N311" s="5"/>
      <c r="O311" s="73">
        <v>13</v>
      </c>
      <c r="P311" s="24"/>
      <c r="Q311" s="5"/>
      <c r="R311" s="25" t="s">
        <v>81</v>
      </c>
      <c r="S311" s="24">
        <f>S310/B303</f>
        <v>0.52777777777777779</v>
      </c>
      <c r="T311" s="24">
        <f>S310/T310</f>
        <v>0.88372093023255816</v>
      </c>
      <c r="U311" s="25" t="s">
        <v>82</v>
      </c>
      <c r="AH311" s="3"/>
      <c r="AI311" s="3"/>
    </row>
    <row r="312" spans="1:35" ht="12.75" customHeight="1" x14ac:dyDescent="0.2">
      <c r="A312" s="33" t="s">
        <v>75</v>
      </c>
      <c r="I312" s="25">
        <v>10</v>
      </c>
      <c r="J312" s="37">
        <v>6</v>
      </c>
      <c r="K312" s="5"/>
      <c r="L312" s="5"/>
      <c r="N312" s="5"/>
      <c r="O312" s="73">
        <v>12</v>
      </c>
      <c r="P312" s="24"/>
      <c r="Q312" s="5"/>
      <c r="AH312" s="3"/>
      <c r="AI312" s="3"/>
    </row>
    <row r="313" spans="1:35" ht="12.75" customHeight="1" x14ac:dyDescent="0.2">
      <c r="A313" s="33" t="s">
        <v>77</v>
      </c>
      <c r="I313" s="25">
        <v>3</v>
      </c>
      <c r="J313" s="37">
        <v>1</v>
      </c>
      <c r="K313" s="5"/>
      <c r="L313" s="5"/>
      <c r="N313" s="5"/>
      <c r="O313" s="73">
        <v>5</v>
      </c>
      <c r="P313" s="24"/>
      <c r="Q313" s="5"/>
      <c r="AH313" s="3"/>
      <c r="AI313" s="3"/>
    </row>
    <row r="314" spans="1:35" ht="12.75" customHeight="1" x14ac:dyDescent="0.2">
      <c r="A314" s="33" t="s">
        <v>83</v>
      </c>
      <c r="I314" s="25">
        <v>3</v>
      </c>
      <c r="J314" s="37">
        <v>3</v>
      </c>
      <c r="K314" s="5"/>
      <c r="L314" s="5"/>
      <c r="N314" s="5"/>
      <c r="O314" s="73">
        <v>3</v>
      </c>
      <c r="P314" s="24"/>
      <c r="Q314" s="5"/>
      <c r="AH314" s="3"/>
      <c r="AI314" s="3"/>
    </row>
    <row r="315" spans="1:35" ht="12.75" customHeight="1" x14ac:dyDescent="0.2">
      <c r="A315" s="33"/>
      <c r="J315" s="25">
        <f>SUM(J310:J314)</f>
        <v>43</v>
      </c>
      <c r="K315" s="5">
        <f>J310/B303</f>
        <v>0.43055555555555558</v>
      </c>
      <c r="L315" s="5">
        <f>J315/B303</f>
        <v>0.59722222222222221</v>
      </c>
      <c r="M315" s="5">
        <f>L315-K315</f>
        <v>0.16666666666666663</v>
      </c>
      <c r="N315" s="5"/>
      <c r="O315" s="73"/>
      <c r="P315" s="24"/>
      <c r="Q315" s="5"/>
      <c r="AH315" s="3"/>
      <c r="AI315" s="3"/>
    </row>
    <row r="316" spans="1:35" ht="12.75" customHeight="1" x14ac:dyDescent="0.2">
      <c r="K316" s="5"/>
      <c r="L316" s="5"/>
      <c r="N316" s="5"/>
      <c r="O316" s="6"/>
      <c r="P316" s="6"/>
      <c r="Q316" s="5"/>
      <c r="AH316" s="3"/>
      <c r="AI316" s="3"/>
    </row>
    <row r="317" spans="1:35" ht="12.75" customHeight="1" x14ac:dyDescent="0.3">
      <c r="A317" s="51" t="s">
        <v>88</v>
      </c>
      <c r="K317" s="5"/>
      <c r="L317" s="5"/>
      <c r="N317" s="5"/>
      <c r="AH317" s="3"/>
      <c r="AI317" s="3"/>
    </row>
    <row r="318" spans="1:35" ht="25.5" customHeight="1" x14ac:dyDescent="0.2">
      <c r="B318" s="324" t="s">
        <v>1</v>
      </c>
      <c r="C318" s="325"/>
      <c r="D318" s="325"/>
      <c r="E318" s="325"/>
      <c r="F318" s="325"/>
      <c r="G318" s="325"/>
      <c r="H318" s="325"/>
      <c r="I318" s="325"/>
      <c r="K318" s="10" t="s">
        <v>2</v>
      </c>
      <c r="L318" s="10" t="s">
        <v>3</v>
      </c>
      <c r="M318" s="69" t="s">
        <v>4</v>
      </c>
      <c r="N318" s="10" t="s">
        <v>5</v>
      </c>
      <c r="O318" s="9" t="s">
        <v>6</v>
      </c>
      <c r="P318" s="9" t="s">
        <v>7</v>
      </c>
      <c r="Q318" s="10" t="s">
        <v>8</v>
      </c>
      <c r="AH318" s="3"/>
      <c r="AI318" s="3"/>
    </row>
    <row r="319" spans="1:35" ht="12.75" customHeight="1" x14ac:dyDescent="0.2">
      <c r="A319" s="70" t="s">
        <v>9</v>
      </c>
      <c r="B319" s="71">
        <v>1</v>
      </c>
      <c r="C319" s="71">
        <v>2</v>
      </c>
      <c r="D319" s="71">
        <v>3</v>
      </c>
      <c r="E319" s="71">
        <v>4</v>
      </c>
      <c r="F319" s="71">
        <v>5</v>
      </c>
      <c r="G319" s="71">
        <v>6</v>
      </c>
      <c r="H319" s="71">
        <v>7</v>
      </c>
      <c r="I319" s="71">
        <v>8</v>
      </c>
      <c r="J319" s="72" t="s">
        <v>10</v>
      </c>
      <c r="K319" s="5"/>
      <c r="L319" s="5"/>
      <c r="N319" s="5"/>
      <c r="O319" s="6"/>
      <c r="P319" s="6"/>
      <c r="Q319" s="5"/>
      <c r="AH319" s="3"/>
      <c r="AI319" s="3"/>
    </row>
    <row r="320" spans="1:35" ht="12.75" customHeight="1" x14ac:dyDescent="0.2">
      <c r="A320" s="33" t="s">
        <v>50</v>
      </c>
      <c r="B320" s="25">
        <v>40</v>
      </c>
      <c r="J320" s="37"/>
      <c r="K320" s="5"/>
      <c r="L320" s="5"/>
      <c r="N320" s="5"/>
      <c r="O320" s="20">
        <f>B320</f>
        <v>40</v>
      </c>
      <c r="P320" s="6"/>
      <c r="Q320" s="5"/>
      <c r="AH320" s="3"/>
      <c r="AI320" s="3"/>
    </row>
    <row r="321" spans="1:35" ht="12.75" customHeight="1" x14ac:dyDescent="0.2">
      <c r="A321" s="33" t="s">
        <v>51</v>
      </c>
      <c r="C321" s="25">
        <v>35</v>
      </c>
      <c r="J321" s="37"/>
      <c r="K321" s="5"/>
      <c r="L321" s="5"/>
      <c r="M321" s="5"/>
      <c r="N321" s="5">
        <f>C321/B320</f>
        <v>0.875</v>
      </c>
      <c r="O321" s="73">
        <v>35</v>
      </c>
      <c r="P321" s="24">
        <f t="shared" ref="P321:P327" si="61">O321/O320</f>
        <v>0.875</v>
      </c>
      <c r="Q321" s="5">
        <f t="shared" ref="Q321:Q327" si="62">100%-P321</f>
        <v>0.125</v>
      </c>
      <c r="AH321" s="3"/>
      <c r="AI321" s="3"/>
    </row>
    <row r="322" spans="1:35" ht="12.75" customHeight="1" x14ac:dyDescent="0.2">
      <c r="A322" s="33" t="s">
        <v>52</v>
      </c>
      <c r="D322" s="25">
        <v>27</v>
      </c>
      <c r="J322" s="37"/>
      <c r="K322" s="5"/>
      <c r="L322" s="5"/>
      <c r="N322" s="5">
        <f>D322/C321</f>
        <v>0.77142857142857146</v>
      </c>
      <c r="O322" s="73">
        <v>28</v>
      </c>
      <c r="P322" s="24">
        <f t="shared" si="61"/>
        <v>0.8</v>
      </c>
      <c r="Q322" s="5">
        <f t="shared" si="62"/>
        <v>0.19999999999999996</v>
      </c>
      <c r="AH322" s="3"/>
      <c r="AI322" s="3"/>
    </row>
    <row r="323" spans="1:35" ht="12.75" customHeight="1" x14ac:dyDescent="0.2">
      <c r="A323" s="33" t="s">
        <v>53</v>
      </c>
      <c r="E323" s="25">
        <v>18</v>
      </c>
      <c r="J323" s="37"/>
      <c r="K323" s="5"/>
      <c r="L323" s="5"/>
      <c r="N323" s="5">
        <f>E323/D322</f>
        <v>0.66666666666666663</v>
      </c>
      <c r="O323" s="73">
        <v>25</v>
      </c>
      <c r="P323" s="24">
        <f t="shared" si="61"/>
        <v>0.8928571428571429</v>
      </c>
      <c r="Q323" s="5">
        <f t="shared" si="62"/>
        <v>0.1071428571428571</v>
      </c>
      <c r="AH323" s="3"/>
      <c r="AI323" s="3"/>
    </row>
    <row r="324" spans="1:35" ht="12.75" customHeight="1" x14ac:dyDescent="0.2">
      <c r="A324" s="33" t="s">
        <v>64</v>
      </c>
      <c r="F324" s="25">
        <v>18</v>
      </c>
      <c r="J324" s="37"/>
      <c r="K324" s="5"/>
      <c r="L324" s="5"/>
      <c r="N324" s="5">
        <f>F324/E323</f>
        <v>1</v>
      </c>
      <c r="O324" s="73">
        <v>24</v>
      </c>
      <c r="P324" s="24">
        <f t="shared" si="61"/>
        <v>0.96</v>
      </c>
      <c r="Q324" s="5">
        <f t="shared" si="62"/>
        <v>4.0000000000000036E-2</v>
      </c>
      <c r="AH324" s="3"/>
      <c r="AI324" s="3"/>
    </row>
    <row r="325" spans="1:35" ht="12.75" customHeight="1" x14ac:dyDescent="0.2">
      <c r="A325" s="33" t="s">
        <v>66</v>
      </c>
      <c r="G325" s="25">
        <v>15</v>
      </c>
      <c r="J325" s="37"/>
      <c r="K325" s="5"/>
      <c r="L325" s="5"/>
      <c r="N325" s="5">
        <f>G325/F324</f>
        <v>0.83333333333333337</v>
      </c>
      <c r="O325" s="73">
        <v>24</v>
      </c>
      <c r="P325" s="24">
        <f t="shared" si="61"/>
        <v>1</v>
      </c>
      <c r="Q325" s="5">
        <f t="shared" si="62"/>
        <v>0</v>
      </c>
      <c r="AH325" s="3"/>
      <c r="AI325" s="3"/>
    </row>
    <row r="326" spans="1:35" ht="12.75" customHeight="1" x14ac:dyDescent="0.2">
      <c r="A326" s="33" t="s">
        <v>71</v>
      </c>
      <c r="H326" s="25">
        <v>11</v>
      </c>
      <c r="J326" s="37"/>
      <c r="K326" s="5"/>
      <c r="L326" s="5"/>
      <c r="N326" s="5">
        <f>H326/G325</f>
        <v>0.73333333333333328</v>
      </c>
      <c r="O326" s="73">
        <v>24</v>
      </c>
      <c r="P326" s="24">
        <f t="shared" si="61"/>
        <v>1</v>
      </c>
      <c r="Q326" s="5">
        <f t="shared" si="62"/>
        <v>0</v>
      </c>
      <c r="AH326" s="3"/>
      <c r="AI326" s="3"/>
    </row>
    <row r="327" spans="1:35" ht="12.75" customHeight="1" x14ac:dyDescent="0.2">
      <c r="A327" s="33" t="s">
        <v>72</v>
      </c>
      <c r="I327" s="25">
        <v>11</v>
      </c>
      <c r="J327" s="37">
        <v>7</v>
      </c>
      <c r="K327" s="5"/>
      <c r="L327" s="5"/>
      <c r="N327" s="5">
        <f>I327/H326</f>
        <v>1</v>
      </c>
      <c r="O327" s="73">
        <v>20</v>
      </c>
      <c r="P327" s="24">
        <f t="shared" si="61"/>
        <v>0.83333333333333337</v>
      </c>
      <c r="Q327" s="5">
        <f t="shared" si="62"/>
        <v>0.16666666666666663</v>
      </c>
      <c r="R327" s="25" t="s">
        <v>80</v>
      </c>
      <c r="S327" s="25">
        <v>16</v>
      </c>
      <c r="T327" s="25">
        <f>J332</f>
        <v>17</v>
      </c>
      <c r="U327" s="25" t="s">
        <v>10</v>
      </c>
      <c r="AH327" s="3"/>
      <c r="AI327" s="3"/>
    </row>
    <row r="328" spans="1:35" ht="12.75" customHeight="1" x14ac:dyDescent="0.2">
      <c r="A328" s="33" t="s">
        <v>75</v>
      </c>
      <c r="I328" s="25">
        <v>8</v>
      </c>
      <c r="J328" s="37">
        <v>1</v>
      </c>
      <c r="K328" s="5"/>
      <c r="L328" s="5"/>
      <c r="N328" s="5"/>
      <c r="O328" s="73">
        <v>11</v>
      </c>
      <c r="P328" s="24"/>
      <c r="Q328" s="5"/>
      <c r="R328" s="25" t="s">
        <v>81</v>
      </c>
      <c r="S328" s="24">
        <f>S327/B320</f>
        <v>0.4</v>
      </c>
      <c r="T328" s="24">
        <f>S327/T327</f>
        <v>0.94117647058823528</v>
      </c>
      <c r="U328" s="25" t="s">
        <v>82</v>
      </c>
      <c r="AH328" s="3"/>
      <c r="AI328" s="3"/>
    </row>
    <row r="329" spans="1:35" ht="12.75" customHeight="1" x14ac:dyDescent="0.2">
      <c r="A329" s="33" t="s">
        <v>77</v>
      </c>
      <c r="I329" s="25">
        <v>6</v>
      </c>
      <c r="J329" s="37">
        <v>5</v>
      </c>
      <c r="K329" s="5"/>
      <c r="L329" s="5"/>
      <c r="N329" s="5"/>
      <c r="O329" s="73">
        <v>10</v>
      </c>
      <c r="P329" s="24"/>
      <c r="Q329" s="5"/>
      <c r="AH329" s="3"/>
      <c r="AI329" s="3"/>
    </row>
    <row r="330" spans="1:35" ht="12.75" customHeight="1" x14ac:dyDescent="0.2">
      <c r="A330" s="33" t="s">
        <v>83</v>
      </c>
      <c r="I330" s="25">
        <v>5</v>
      </c>
      <c r="J330" s="37">
        <v>3</v>
      </c>
      <c r="K330" s="5"/>
      <c r="L330" s="5"/>
      <c r="N330" s="5"/>
      <c r="O330" s="73">
        <v>5</v>
      </c>
      <c r="P330" s="24"/>
      <c r="Q330" s="5"/>
      <c r="AH330" s="3"/>
      <c r="AI330" s="3"/>
    </row>
    <row r="331" spans="1:35" ht="12.75" customHeight="1" x14ac:dyDescent="0.2">
      <c r="A331" s="33" t="s">
        <v>84</v>
      </c>
      <c r="I331" s="25">
        <v>1</v>
      </c>
      <c r="J331" s="37">
        <v>1</v>
      </c>
      <c r="K331" s="5"/>
      <c r="L331" s="5"/>
      <c r="N331" s="5"/>
      <c r="O331" s="73">
        <v>1</v>
      </c>
      <c r="P331" s="24"/>
      <c r="Q331" s="5"/>
      <c r="AH331" s="3"/>
      <c r="AI331" s="3"/>
    </row>
    <row r="332" spans="1:35" ht="12.75" customHeight="1" x14ac:dyDescent="0.2">
      <c r="J332" s="25">
        <f>SUM(J327:J331)</f>
        <v>17</v>
      </c>
      <c r="K332" s="5">
        <f>J327/B320</f>
        <v>0.17499999999999999</v>
      </c>
      <c r="L332" s="5">
        <f>J332/B320</f>
        <v>0.42499999999999999</v>
      </c>
      <c r="M332" s="5">
        <f>L332-K332</f>
        <v>0.25</v>
      </c>
      <c r="N332" s="5"/>
      <c r="O332" s="6"/>
      <c r="P332" s="6"/>
      <c r="Q332" s="5"/>
      <c r="AH332" s="3"/>
      <c r="AI332" s="3"/>
    </row>
    <row r="333" spans="1:35" ht="12.75" customHeight="1" x14ac:dyDescent="0.3">
      <c r="A333" s="51" t="s">
        <v>93</v>
      </c>
      <c r="K333" s="5"/>
      <c r="L333" s="5"/>
      <c r="N333" s="5"/>
      <c r="AH333" s="3"/>
      <c r="AI333" s="3"/>
    </row>
    <row r="334" spans="1:35" ht="25.5" customHeight="1" x14ac:dyDescent="0.2">
      <c r="B334" s="324" t="s">
        <v>1</v>
      </c>
      <c r="C334" s="325"/>
      <c r="D334" s="325"/>
      <c r="E334" s="325"/>
      <c r="F334" s="325"/>
      <c r="G334" s="325"/>
      <c r="H334" s="325"/>
      <c r="I334" s="325"/>
      <c r="K334" s="10" t="s">
        <v>2</v>
      </c>
      <c r="L334" s="10" t="s">
        <v>3</v>
      </c>
      <c r="M334" s="69" t="s">
        <v>4</v>
      </c>
      <c r="N334" s="10" t="s">
        <v>5</v>
      </c>
      <c r="O334" s="9" t="s">
        <v>6</v>
      </c>
      <c r="P334" s="9" t="s">
        <v>7</v>
      </c>
      <c r="Q334" s="10" t="s">
        <v>8</v>
      </c>
      <c r="AH334" s="3"/>
      <c r="AI334" s="3"/>
    </row>
    <row r="335" spans="1:35" ht="12.75" customHeight="1" x14ac:dyDescent="0.2">
      <c r="A335" s="70" t="s">
        <v>9</v>
      </c>
      <c r="B335" s="71">
        <v>1</v>
      </c>
      <c r="C335" s="71">
        <v>2</v>
      </c>
      <c r="D335" s="71">
        <v>3</v>
      </c>
      <c r="E335" s="71">
        <v>4</v>
      </c>
      <c r="F335" s="71">
        <v>5</v>
      </c>
      <c r="G335" s="71">
        <v>6</v>
      </c>
      <c r="H335" s="71">
        <v>7</v>
      </c>
      <c r="I335" s="71">
        <v>8</v>
      </c>
      <c r="J335" s="72" t="s">
        <v>10</v>
      </c>
      <c r="K335" s="5"/>
      <c r="L335" s="5"/>
      <c r="N335" s="5"/>
      <c r="O335" s="6"/>
      <c r="P335" s="6"/>
      <c r="Q335" s="5"/>
      <c r="AH335" s="3"/>
      <c r="AI335" s="3"/>
    </row>
    <row r="336" spans="1:35" ht="12.75" customHeight="1" x14ac:dyDescent="0.2">
      <c r="A336" s="33" t="s">
        <v>51</v>
      </c>
      <c r="B336" s="25">
        <v>68</v>
      </c>
      <c r="J336" s="37"/>
      <c r="K336" s="5"/>
      <c r="L336" s="5"/>
      <c r="N336" s="5"/>
      <c r="O336" s="20">
        <f>B336</f>
        <v>68</v>
      </c>
      <c r="P336" s="6"/>
      <c r="Q336" s="5"/>
      <c r="AH336" s="3"/>
      <c r="AI336" s="3"/>
    </row>
    <row r="337" spans="1:35" ht="12.75" customHeight="1" x14ac:dyDescent="0.2">
      <c r="A337" s="33" t="s">
        <v>52</v>
      </c>
      <c r="C337" s="25">
        <v>57</v>
      </c>
      <c r="J337" s="37"/>
      <c r="K337" s="5"/>
      <c r="L337" s="5"/>
      <c r="M337" s="5"/>
      <c r="N337" s="5">
        <f>C337/B336</f>
        <v>0.83823529411764708</v>
      </c>
      <c r="O337" s="73">
        <v>57</v>
      </c>
      <c r="P337" s="24">
        <f t="shared" ref="P337:P344" si="63">O337/O336</f>
        <v>0.83823529411764708</v>
      </c>
      <c r="Q337" s="5">
        <f t="shared" ref="Q337:Q344" si="64">100%-P337</f>
        <v>0.16176470588235292</v>
      </c>
      <c r="AH337" s="3"/>
      <c r="AI337" s="3"/>
    </row>
    <row r="338" spans="1:35" ht="12.75" customHeight="1" x14ac:dyDescent="0.2">
      <c r="A338" s="33" t="s">
        <v>53</v>
      </c>
      <c r="D338" s="25">
        <v>48</v>
      </c>
      <c r="J338" s="37"/>
      <c r="K338" s="5"/>
      <c r="L338" s="5"/>
      <c r="N338" s="5">
        <f>D338/C337</f>
        <v>0.84210526315789469</v>
      </c>
      <c r="O338" s="73">
        <v>54</v>
      </c>
      <c r="P338" s="24">
        <f t="shared" si="63"/>
        <v>0.94736842105263153</v>
      </c>
      <c r="Q338" s="5">
        <f t="shared" si="64"/>
        <v>5.2631578947368474E-2</v>
      </c>
      <c r="AH338" s="3"/>
      <c r="AI338" s="3"/>
    </row>
    <row r="339" spans="1:35" ht="12.75" customHeight="1" x14ac:dyDescent="0.2">
      <c r="A339" s="33" t="s">
        <v>64</v>
      </c>
      <c r="E339" s="25">
        <v>39</v>
      </c>
      <c r="J339" s="37"/>
      <c r="K339" s="5"/>
      <c r="L339" s="5"/>
      <c r="N339" s="5">
        <f>E339/D338</f>
        <v>0.8125</v>
      </c>
      <c r="O339" s="73">
        <v>47</v>
      </c>
      <c r="P339" s="24">
        <f t="shared" si="63"/>
        <v>0.87037037037037035</v>
      </c>
      <c r="Q339" s="5">
        <f t="shared" si="64"/>
        <v>0.12962962962962965</v>
      </c>
      <c r="AH339" s="3"/>
      <c r="AI339" s="3"/>
    </row>
    <row r="340" spans="1:35" ht="12.75" customHeight="1" x14ac:dyDescent="0.2">
      <c r="A340" s="33" t="s">
        <v>66</v>
      </c>
      <c r="F340" s="25">
        <v>33</v>
      </c>
      <c r="J340" s="37"/>
      <c r="K340" s="5"/>
      <c r="L340" s="5"/>
      <c r="N340" s="5">
        <f>F340/E339</f>
        <v>0.84615384615384615</v>
      </c>
      <c r="O340" s="73">
        <v>40</v>
      </c>
      <c r="P340" s="24">
        <f t="shared" si="63"/>
        <v>0.85106382978723405</v>
      </c>
      <c r="Q340" s="5">
        <f t="shared" si="64"/>
        <v>0.14893617021276595</v>
      </c>
      <c r="AH340" s="3"/>
      <c r="AI340" s="3"/>
    </row>
    <row r="341" spans="1:35" ht="12.75" customHeight="1" x14ac:dyDescent="0.2">
      <c r="A341" s="33" t="s">
        <v>71</v>
      </c>
      <c r="G341" s="25">
        <v>30</v>
      </c>
      <c r="J341" s="37"/>
      <c r="K341" s="5"/>
      <c r="L341" s="5"/>
      <c r="N341" s="5">
        <f>G341/F340</f>
        <v>0.90909090909090906</v>
      </c>
      <c r="O341" s="73">
        <v>36</v>
      </c>
      <c r="P341" s="24">
        <f t="shared" si="63"/>
        <v>0.9</v>
      </c>
      <c r="Q341" s="5">
        <f t="shared" si="64"/>
        <v>9.9999999999999978E-2</v>
      </c>
      <c r="AH341" s="3"/>
      <c r="AI341" s="3"/>
    </row>
    <row r="342" spans="1:35" ht="12.75" customHeight="1" x14ac:dyDescent="0.2">
      <c r="A342" s="33" t="s">
        <v>72</v>
      </c>
      <c r="H342" s="25">
        <v>28</v>
      </c>
      <c r="J342" s="37"/>
      <c r="K342" s="5"/>
      <c r="L342" s="5"/>
      <c r="N342" s="5">
        <f>H342/G341</f>
        <v>0.93333333333333335</v>
      </c>
      <c r="O342" s="73">
        <v>37</v>
      </c>
      <c r="P342" s="24">
        <f t="shared" si="63"/>
        <v>1.0277777777777777</v>
      </c>
      <c r="Q342" s="5">
        <f t="shared" si="64"/>
        <v>-2.7777777777777679E-2</v>
      </c>
      <c r="AH342" s="3"/>
      <c r="AI342" s="3"/>
    </row>
    <row r="343" spans="1:35" ht="12.75" customHeight="1" x14ac:dyDescent="0.2">
      <c r="A343" s="33" t="s">
        <v>75</v>
      </c>
      <c r="I343" s="25">
        <v>24</v>
      </c>
      <c r="J343" s="37">
        <v>18</v>
      </c>
      <c r="K343" s="5"/>
      <c r="L343" s="5"/>
      <c r="N343" s="5">
        <f>I343/H342</f>
        <v>0.8571428571428571</v>
      </c>
      <c r="O343" s="73">
        <v>36</v>
      </c>
      <c r="P343" s="24">
        <f t="shared" si="63"/>
        <v>0.97297297297297303</v>
      </c>
      <c r="Q343" s="5">
        <f t="shared" si="64"/>
        <v>2.7027027027026973E-2</v>
      </c>
      <c r="R343" s="25" t="s">
        <v>80</v>
      </c>
      <c r="S343" s="25">
        <v>31</v>
      </c>
      <c r="T343" s="25">
        <f>J348</f>
        <v>35</v>
      </c>
      <c r="U343" s="25" t="s">
        <v>10</v>
      </c>
      <c r="AH343" s="3"/>
      <c r="AI343" s="3"/>
    </row>
    <row r="344" spans="1:35" ht="12.75" customHeight="1" x14ac:dyDescent="0.2">
      <c r="A344" s="33" t="s">
        <v>77</v>
      </c>
      <c r="I344" s="25">
        <v>8</v>
      </c>
      <c r="J344" s="37">
        <v>7</v>
      </c>
      <c r="K344" s="5"/>
      <c r="L344" s="5"/>
      <c r="N344" s="5"/>
      <c r="O344" s="73">
        <v>19</v>
      </c>
      <c r="P344" s="24">
        <f t="shared" si="63"/>
        <v>0.52777777777777779</v>
      </c>
      <c r="Q344" s="5">
        <f t="shared" si="64"/>
        <v>0.47222222222222221</v>
      </c>
      <c r="R344" s="25" t="s">
        <v>81</v>
      </c>
      <c r="S344" s="24">
        <f>S343/B336</f>
        <v>0.45588235294117646</v>
      </c>
      <c r="T344" s="24">
        <f>S343/T343</f>
        <v>0.88571428571428568</v>
      </c>
      <c r="U344" s="25" t="s">
        <v>82</v>
      </c>
      <c r="AH344" s="3"/>
      <c r="AI344" s="3"/>
    </row>
    <row r="345" spans="1:35" ht="12.75" customHeight="1" x14ac:dyDescent="0.2">
      <c r="A345" s="33" t="s">
        <v>83</v>
      </c>
      <c r="I345" s="25">
        <v>5</v>
      </c>
      <c r="J345" s="37">
        <v>3</v>
      </c>
      <c r="K345" s="5"/>
      <c r="L345" s="5"/>
      <c r="N345" s="5"/>
      <c r="O345" s="73">
        <v>12</v>
      </c>
      <c r="P345" s="24"/>
      <c r="Q345" s="5"/>
      <c r="AH345" s="3"/>
      <c r="AI345" s="3"/>
    </row>
    <row r="346" spans="1:35" ht="12.75" customHeight="1" x14ac:dyDescent="0.2">
      <c r="A346" s="33" t="s">
        <v>84</v>
      </c>
      <c r="I346" s="25">
        <v>7</v>
      </c>
      <c r="J346" s="37">
        <v>5</v>
      </c>
      <c r="K346" s="5"/>
      <c r="L346" s="5"/>
      <c r="N346" s="5"/>
      <c r="O346" s="73">
        <v>7</v>
      </c>
      <c r="P346" s="24"/>
      <c r="Q346" s="5"/>
      <c r="AH346" s="3"/>
      <c r="AI346" s="3"/>
    </row>
    <row r="347" spans="1:35" ht="12.75" customHeight="1" x14ac:dyDescent="0.2">
      <c r="A347" s="33" t="s">
        <v>87</v>
      </c>
      <c r="I347" s="25">
        <v>2</v>
      </c>
      <c r="J347" s="37">
        <v>2</v>
      </c>
      <c r="K347" s="5"/>
      <c r="L347" s="5"/>
      <c r="N347" s="5"/>
      <c r="O347" s="73">
        <v>2</v>
      </c>
      <c r="P347" s="24"/>
      <c r="Q347" s="5"/>
      <c r="AH347" s="3"/>
      <c r="AI347" s="3"/>
    </row>
    <row r="348" spans="1:35" ht="12.75" customHeight="1" x14ac:dyDescent="0.2">
      <c r="J348" s="25">
        <f>SUM(J343:J347)</f>
        <v>35</v>
      </c>
      <c r="K348" s="5">
        <f>J343/B336</f>
        <v>0.26470588235294118</v>
      </c>
      <c r="L348" s="5">
        <f>J348/B336</f>
        <v>0.51470588235294112</v>
      </c>
      <c r="M348" s="5">
        <f>L348-K348</f>
        <v>0.24999999999999994</v>
      </c>
      <c r="N348" s="5"/>
      <c r="O348" s="6"/>
      <c r="P348" s="6"/>
      <c r="Q348" s="5"/>
      <c r="AH348" s="3"/>
      <c r="AI348" s="3"/>
    </row>
    <row r="349" spans="1:35" ht="12.75" customHeight="1" x14ac:dyDescent="0.3">
      <c r="A349" s="51" t="s">
        <v>94</v>
      </c>
      <c r="K349" s="5"/>
      <c r="L349" s="5"/>
      <c r="N349" s="5"/>
      <c r="AH349" s="3"/>
      <c r="AI349" s="3"/>
    </row>
    <row r="350" spans="1:35" ht="25.5" customHeight="1" x14ac:dyDescent="0.2">
      <c r="B350" s="324" t="s">
        <v>1</v>
      </c>
      <c r="C350" s="325"/>
      <c r="D350" s="325"/>
      <c r="E350" s="325"/>
      <c r="F350" s="325"/>
      <c r="G350" s="325"/>
      <c r="H350" s="325"/>
      <c r="I350" s="325"/>
      <c r="K350" s="10" t="s">
        <v>2</v>
      </c>
      <c r="L350" s="10" t="s">
        <v>3</v>
      </c>
      <c r="M350" s="69" t="s">
        <v>4</v>
      </c>
      <c r="N350" s="10" t="s">
        <v>5</v>
      </c>
      <c r="O350" s="9" t="s">
        <v>6</v>
      </c>
      <c r="P350" s="9" t="s">
        <v>7</v>
      </c>
      <c r="Q350" s="10" t="s">
        <v>8</v>
      </c>
      <c r="AH350" s="3"/>
      <c r="AI350" s="3"/>
    </row>
    <row r="351" spans="1:35" ht="12.75" customHeight="1" x14ac:dyDescent="0.2">
      <c r="A351" s="70" t="s">
        <v>9</v>
      </c>
      <c r="B351" s="71">
        <v>1</v>
      </c>
      <c r="C351" s="71">
        <v>2</v>
      </c>
      <c r="D351" s="71">
        <v>3</v>
      </c>
      <c r="E351" s="71">
        <v>4</v>
      </c>
      <c r="F351" s="71">
        <v>5</v>
      </c>
      <c r="G351" s="71">
        <v>6</v>
      </c>
      <c r="H351" s="71">
        <v>7</v>
      </c>
      <c r="I351" s="71">
        <v>8</v>
      </c>
      <c r="J351" s="72" t="s">
        <v>10</v>
      </c>
      <c r="K351" s="5"/>
      <c r="L351" s="5"/>
      <c r="N351" s="5"/>
      <c r="O351" s="6"/>
      <c r="P351" s="6"/>
      <c r="Q351" s="5"/>
      <c r="AH351" s="3"/>
      <c r="AI351" s="3"/>
    </row>
    <row r="352" spans="1:35" ht="12.75" customHeight="1" x14ac:dyDescent="0.2">
      <c r="A352" s="33" t="s">
        <v>52</v>
      </c>
      <c r="B352" s="25">
        <v>37</v>
      </c>
      <c r="J352" s="37"/>
      <c r="K352" s="5"/>
      <c r="L352" s="5"/>
      <c r="N352" s="5"/>
      <c r="O352" s="20">
        <f>B352</f>
        <v>37</v>
      </c>
      <c r="P352" s="6"/>
      <c r="Q352" s="5"/>
      <c r="AH352" s="3"/>
      <c r="AI352" s="3"/>
    </row>
    <row r="353" spans="1:35" ht="12.75" customHeight="1" x14ac:dyDescent="0.2">
      <c r="A353" s="33" t="s">
        <v>53</v>
      </c>
      <c r="C353" s="25">
        <v>30</v>
      </c>
      <c r="J353" s="37"/>
      <c r="K353" s="5"/>
      <c r="L353" s="5"/>
      <c r="M353" s="5"/>
      <c r="N353" s="5">
        <f>C353/B352</f>
        <v>0.81081081081081086</v>
      </c>
      <c r="O353" s="73">
        <v>31</v>
      </c>
      <c r="P353" s="24">
        <f t="shared" ref="P353:P359" si="65">O353/O352</f>
        <v>0.83783783783783783</v>
      </c>
      <c r="Q353" s="5">
        <f t="shared" ref="Q353:Q359" si="66">100%-P353</f>
        <v>0.16216216216216217</v>
      </c>
      <c r="AH353" s="3"/>
      <c r="AI353" s="3"/>
    </row>
    <row r="354" spans="1:35" ht="12.75" customHeight="1" x14ac:dyDescent="0.2">
      <c r="A354" s="33" t="s">
        <v>64</v>
      </c>
      <c r="D354" s="25">
        <v>26</v>
      </c>
      <c r="J354" s="37"/>
      <c r="K354" s="5"/>
      <c r="L354" s="5"/>
      <c r="N354" s="5">
        <f>D354/C353</f>
        <v>0.8666666666666667</v>
      </c>
      <c r="O354" s="73">
        <v>30</v>
      </c>
      <c r="P354" s="24">
        <f t="shared" si="65"/>
        <v>0.967741935483871</v>
      </c>
      <c r="Q354" s="5">
        <f t="shared" si="66"/>
        <v>3.2258064516129004E-2</v>
      </c>
      <c r="AH354" s="3"/>
      <c r="AI354" s="3"/>
    </row>
    <row r="355" spans="1:35" ht="12.75" customHeight="1" x14ac:dyDescent="0.2">
      <c r="A355" s="25">
        <v>1002</v>
      </c>
      <c r="E355" s="25">
        <v>17</v>
      </c>
      <c r="J355" s="37"/>
      <c r="K355" s="5"/>
      <c r="L355" s="5"/>
      <c r="N355" s="5">
        <f>E355/D354</f>
        <v>0.65384615384615385</v>
      </c>
      <c r="O355" s="73">
        <v>27</v>
      </c>
      <c r="P355" s="24">
        <f t="shared" si="65"/>
        <v>0.9</v>
      </c>
      <c r="Q355" s="5">
        <f t="shared" si="66"/>
        <v>9.9999999999999978E-2</v>
      </c>
      <c r="AH355" s="3"/>
      <c r="AI355" s="3"/>
    </row>
    <row r="356" spans="1:35" ht="12.75" customHeight="1" x14ac:dyDescent="0.2">
      <c r="A356" s="25">
        <v>1101</v>
      </c>
      <c r="F356" s="25">
        <v>11</v>
      </c>
      <c r="J356" s="37"/>
      <c r="K356" s="5"/>
      <c r="L356" s="5"/>
      <c r="N356" s="5">
        <f>F356/E355</f>
        <v>0.6470588235294118</v>
      </c>
      <c r="O356" s="73">
        <v>19</v>
      </c>
      <c r="P356" s="24">
        <f t="shared" si="65"/>
        <v>0.70370370370370372</v>
      </c>
      <c r="Q356" s="5">
        <f t="shared" si="66"/>
        <v>0.29629629629629628</v>
      </c>
      <c r="AH356" s="3"/>
      <c r="AI356" s="3"/>
    </row>
    <row r="357" spans="1:35" ht="12.75" customHeight="1" x14ac:dyDescent="0.2">
      <c r="A357" s="33" t="s">
        <v>72</v>
      </c>
      <c r="G357" s="25">
        <v>11</v>
      </c>
      <c r="J357" s="37"/>
      <c r="K357" s="5"/>
      <c r="L357" s="5"/>
      <c r="N357" s="5">
        <f>G357/F356</f>
        <v>1</v>
      </c>
      <c r="O357" s="73">
        <v>20</v>
      </c>
      <c r="P357" s="24">
        <f t="shared" si="65"/>
        <v>1.0526315789473684</v>
      </c>
      <c r="Q357" s="5">
        <f t="shared" si="66"/>
        <v>-5.2631578947368363E-2</v>
      </c>
      <c r="AH357" s="3"/>
      <c r="AI357" s="3"/>
    </row>
    <row r="358" spans="1:35" ht="12.75" customHeight="1" x14ac:dyDescent="0.2">
      <c r="A358" s="33" t="s">
        <v>75</v>
      </c>
      <c r="H358" s="25">
        <v>9</v>
      </c>
      <c r="J358" s="37"/>
      <c r="K358" s="5"/>
      <c r="L358" s="5"/>
      <c r="N358" s="5">
        <f>H358/G357</f>
        <v>0.81818181818181823</v>
      </c>
      <c r="O358" s="73">
        <v>20</v>
      </c>
      <c r="P358" s="24">
        <f t="shared" si="65"/>
        <v>1</v>
      </c>
      <c r="Q358" s="5">
        <f t="shared" si="66"/>
        <v>0</v>
      </c>
      <c r="AH358" s="3"/>
      <c r="AI358" s="3"/>
    </row>
    <row r="359" spans="1:35" ht="12.75" customHeight="1" x14ac:dyDescent="0.2">
      <c r="A359" s="33" t="s">
        <v>77</v>
      </c>
      <c r="I359" s="25">
        <v>8</v>
      </c>
      <c r="J359" s="37">
        <v>6</v>
      </c>
      <c r="K359" s="5"/>
      <c r="L359" s="5"/>
      <c r="N359" s="5">
        <f>I359/H358</f>
        <v>0.88888888888888884</v>
      </c>
      <c r="O359" s="73">
        <v>18</v>
      </c>
      <c r="P359" s="24">
        <f t="shared" si="65"/>
        <v>0.9</v>
      </c>
      <c r="Q359" s="5">
        <f t="shared" si="66"/>
        <v>9.9999999999999978E-2</v>
      </c>
      <c r="R359" s="124" t="s">
        <v>80</v>
      </c>
      <c r="S359" s="124">
        <v>17</v>
      </c>
      <c r="T359" s="124">
        <f>J364</f>
        <v>17</v>
      </c>
      <c r="U359" s="124" t="s">
        <v>10</v>
      </c>
      <c r="AH359" s="3"/>
      <c r="AI359" s="3"/>
    </row>
    <row r="360" spans="1:35" ht="12.75" customHeight="1" x14ac:dyDescent="0.2">
      <c r="A360" s="33" t="s">
        <v>83</v>
      </c>
      <c r="I360" s="25">
        <v>7</v>
      </c>
      <c r="J360" s="37">
        <v>5</v>
      </c>
      <c r="K360" s="5"/>
      <c r="L360" s="5"/>
      <c r="N360" s="5"/>
      <c r="O360" s="73">
        <v>12</v>
      </c>
      <c r="P360" s="24"/>
      <c r="Q360" s="5"/>
      <c r="R360" s="124" t="s">
        <v>81</v>
      </c>
      <c r="S360" s="125">
        <f>S359/B352</f>
        <v>0.45945945945945948</v>
      </c>
      <c r="T360" s="125">
        <f>S359/T359</f>
        <v>1</v>
      </c>
      <c r="U360" s="124" t="s">
        <v>82</v>
      </c>
      <c r="AH360" s="3"/>
      <c r="AI360" s="3"/>
    </row>
    <row r="361" spans="1:35" ht="12.75" customHeight="1" x14ac:dyDescent="0.2">
      <c r="A361" s="33" t="s">
        <v>84</v>
      </c>
      <c r="I361" s="25">
        <v>7</v>
      </c>
      <c r="J361" s="37">
        <v>5</v>
      </c>
      <c r="K361" s="5"/>
      <c r="L361" s="5"/>
      <c r="N361" s="5"/>
      <c r="O361" s="73">
        <v>5</v>
      </c>
      <c r="P361" s="24"/>
      <c r="Q361" s="5"/>
      <c r="AH361" s="3"/>
      <c r="AI361" s="3"/>
    </row>
    <row r="362" spans="1:35" ht="12.75" customHeight="1" x14ac:dyDescent="0.2">
      <c r="A362" s="33" t="s">
        <v>87</v>
      </c>
      <c r="I362" s="25">
        <v>1</v>
      </c>
      <c r="J362" s="37">
        <v>1</v>
      </c>
      <c r="K362" s="5"/>
      <c r="L362" s="5"/>
      <c r="N362" s="5"/>
      <c r="O362" s="73">
        <v>2</v>
      </c>
      <c r="P362" s="24"/>
      <c r="Q362" s="5"/>
      <c r="AH362" s="3"/>
      <c r="AI362" s="3"/>
    </row>
    <row r="363" spans="1:35" ht="12.75" customHeight="1" x14ac:dyDescent="0.2">
      <c r="A363" s="33" t="s">
        <v>89</v>
      </c>
      <c r="I363" s="25">
        <v>1</v>
      </c>
      <c r="J363" s="37"/>
      <c r="K363" s="5"/>
      <c r="L363" s="5"/>
      <c r="N363" s="5"/>
      <c r="O363" s="73">
        <v>1</v>
      </c>
      <c r="P363" s="24"/>
      <c r="Q363" s="5"/>
      <c r="AH363" s="3"/>
      <c r="AI363" s="3"/>
    </row>
    <row r="364" spans="1:35" ht="12.75" customHeight="1" x14ac:dyDescent="0.2">
      <c r="J364" s="25">
        <f>SUM(J359:J362)</f>
        <v>17</v>
      </c>
      <c r="K364" s="5">
        <f>J359/B352</f>
        <v>0.16216216216216217</v>
      </c>
      <c r="L364" s="5">
        <f>J364/B352</f>
        <v>0.45945945945945948</v>
      </c>
      <c r="M364" s="5">
        <f>L364-K364</f>
        <v>0.29729729729729731</v>
      </c>
      <c r="N364" s="5"/>
      <c r="O364" s="6"/>
      <c r="P364" s="6"/>
      <c r="Q364" s="5"/>
      <c r="AH364" s="3"/>
      <c r="AI364" s="3"/>
    </row>
    <row r="365" spans="1:35" ht="12.75" customHeight="1" x14ac:dyDescent="0.3">
      <c r="A365" s="51" t="s">
        <v>95</v>
      </c>
      <c r="K365" s="5"/>
      <c r="L365" s="5"/>
      <c r="N365" s="5"/>
      <c r="AH365" s="3"/>
      <c r="AI365" s="3"/>
    </row>
    <row r="366" spans="1:35" ht="25.5" customHeight="1" x14ac:dyDescent="0.2">
      <c r="B366" s="324" t="s">
        <v>1</v>
      </c>
      <c r="C366" s="325"/>
      <c r="D366" s="325"/>
      <c r="E366" s="325"/>
      <c r="F366" s="325"/>
      <c r="G366" s="325"/>
      <c r="H366" s="325"/>
      <c r="I366" s="325"/>
      <c r="K366" s="10" t="s">
        <v>2</v>
      </c>
      <c r="L366" s="10" t="s">
        <v>3</v>
      </c>
      <c r="M366" s="69" t="s">
        <v>4</v>
      </c>
      <c r="N366" s="10" t="s">
        <v>5</v>
      </c>
      <c r="O366" s="9" t="s">
        <v>6</v>
      </c>
      <c r="P366" s="9" t="s">
        <v>7</v>
      </c>
      <c r="Q366" s="10" t="s">
        <v>8</v>
      </c>
      <c r="AH366" s="3"/>
      <c r="AI366" s="3"/>
    </row>
    <row r="367" spans="1:35" ht="12.75" customHeight="1" x14ac:dyDescent="0.2">
      <c r="A367" s="70" t="s">
        <v>9</v>
      </c>
      <c r="B367" s="71">
        <v>1</v>
      </c>
      <c r="C367" s="71">
        <v>2</v>
      </c>
      <c r="D367" s="71">
        <v>3</v>
      </c>
      <c r="E367" s="71">
        <v>4</v>
      </c>
      <c r="F367" s="71">
        <v>5</v>
      </c>
      <c r="G367" s="71">
        <v>6</v>
      </c>
      <c r="H367" s="71">
        <v>7</v>
      </c>
      <c r="I367" s="71">
        <v>8</v>
      </c>
      <c r="J367" s="72" t="s">
        <v>10</v>
      </c>
      <c r="K367" s="5"/>
      <c r="L367" s="5"/>
      <c r="N367" s="5"/>
      <c r="O367" s="6"/>
      <c r="P367" s="6"/>
      <c r="Q367" s="5"/>
      <c r="AH367" s="3"/>
      <c r="AI367" s="3"/>
    </row>
    <row r="368" spans="1:35" ht="12.75" customHeight="1" x14ac:dyDescent="0.2">
      <c r="A368" s="33" t="s">
        <v>53</v>
      </c>
      <c r="B368" s="25">
        <v>36</v>
      </c>
      <c r="J368" s="37"/>
      <c r="K368" s="5"/>
      <c r="L368" s="5"/>
      <c r="N368" s="5"/>
      <c r="O368" s="20">
        <f>B368</f>
        <v>36</v>
      </c>
      <c r="P368" s="6"/>
      <c r="Q368" s="5"/>
      <c r="AH368" s="3"/>
      <c r="AI368" s="3"/>
    </row>
    <row r="369" spans="1:35" ht="12.75" customHeight="1" x14ac:dyDescent="0.2">
      <c r="A369" s="33" t="s">
        <v>64</v>
      </c>
      <c r="C369" s="25">
        <v>23</v>
      </c>
      <c r="J369" s="37"/>
      <c r="K369" s="5"/>
      <c r="L369" s="5"/>
      <c r="M369" s="5"/>
      <c r="N369" s="5">
        <f>C369/B368</f>
        <v>0.63888888888888884</v>
      </c>
      <c r="O369" s="73">
        <v>24</v>
      </c>
      <c r="P369" s="24">
        <f t="shared" ref="P369:P375" si="67">O369/O368</f>
        <v>0.66666666666666663</v>
      </c>
      <c r="Q369" s="5">
        <f t="shared" ref="Q369:Q375" si="68">100%-P369</f>
        <v>0.33333333333333337</v>
      </c>
      <c r="AH369" s="3"/>
      <c r="AI369" s="3"/>
    </row>
    <row r="370" spans="1:35" ht="12.75" customHeight="1" x14ac:dyDescent="0.2">
      <c r="A370" s="25">
        <v>1002</v>
      </c>
      <c r="D370" s="25">
        <v>20</v>
      </c>
      <c r="J370" s="37"/>
      <c r="K370" s="5"/>
      <c r="L370" s="5"/>
      <c r="N370" s="5">
        <f>D370/C369</f>
        <v>0.86956521739130432</v>
      </c>
      <c r="O370" s="73">
        <v>22</v>
      </c>
      <c r="P370" s="24">
        <f t="shared" si="67"/>
        <v>0.91666666666666663</v>
      </c>
      <c r="Q370" s="5">
        <f t="shared" si="68"/>
        <v>8.333333333333337E-2</v>
      </c>
      <c r="AH370" s="3"/>
      <c r="AI370" s="3"/>
    </row>
    <row r="371" spans="1:35" ht="12.75" customHeight="1" x14ac:dyDescent="0.2">
      <c r="A371" s="25">
        <v>1101</v>
      </c>
      <c r="E371" s="25">
        <v>15</v>
      </c>
      <c r="J371" s="37"/>
      <c r="K371" s="5"/>
      <c r="L371" s="5"/>
      <c r="N371" s="5">
        <f>E371/D370</f>
        <v>0.75</v>
      </c>
      <c r="O371" s="73">
        <v>20</v>
      </c>
      <c r="P371" s="24">
        <f t="shared" si="67"/>
        <v>0.90909090909090906</v>
      </c>
      <c r="Q371" s="5">
        <f t="shared" si="68"/>
        <v>9.0909090909090939E-2</v>
      </c>
      <c r="AA371" s="76" t="s">
        <v>52</v>
      </c>
      <c r="AB371" s="25">
        <v>8</v>
      </c>
      <c r="AH371" s="3"/>
      <c r="AI371" s="3"/>
    </row>
    <row r="372" spans="1:35" ht="12.75" customHeight="1" x14ac:dyDescent="0.2">
      <c r="A372" s="33" t="s">
        <v>72</v>
      </c>
      <c r="F372" s="25">
        <v>12</v>
      </c>
      <c r="J372" s="37"/>
      <c r="K372" s="5"/>
      <c r="L372" s="5"/>
      <c r="N372" s="5">
        <f>F372/E371</f>
        <v>0.8</v>
      </c>
      <c r="O372" s="73">
        <v>18</v>
      </c>
      <c r="P372" s="24">
        <f t="shared" si="67"/>
        <v>0.9</v>
      </c>
      <c r="Q372" s="5">
        <f t="shared" si="68"/>
        <v>9.9999999999999978E-2</v>
      </c>
      <c r="AA372" s="76" t="s">
        <v>53</v>
      </c>
      <c r="AB372" s="25">
        <v>7</v>
      </c>
      <c r="AH372" s="3"/>
      <c r="AI372" s="3"/>
    </row>
    <row r="373" spans="1:35" ht="12.75" customHeight="1" x14ac:dyDescent="0.2">
      <c r="A373" s="33" t="s">
        <v>75</v>
      </c>
      <c r="G373" s="25">
        <v>12</v>
      </c>
      <c r="J373" s="37"/>
      <c r="K373" s="5"/>
      <c r="L373" s="5"/>
      <c r="N373" s="5">
        <f>G373/F372</f>
        <v>1</v>
      </c>
      <c r="O373" s="73">
        <v>15</v>
      </c>
      <c r="P373" s="24">
        <f t="shared" si="67"/>
        <v>0.83333333333333337</v>
      </c>
      <c r="Q373" s="5">
        <f t="shared" si="68"/>
        <v>0.16666666666666663</v>
      </c>
      <c r="AA373" s="76" t="s">
        <v>64</v>
      </c>
      <c r="AB373" s="25">
        <v>6</v>
      </c>
      <c r="AH373" s="3"/>
      <c r="AI373" s="3"/>
    </row>
    <row r="374" spans="1:35" ht="12.75" customHeight="1" x14ac:dyDescent="0.2">
      <c r="A374" s="33" t="s">
        <v>77</v>
      </c>
      <c r="H374" s="25">
        <v>11</v>
      </c>
      <c r="J374" s="37"/>
      <c r="K374" s="5"/>
      <c r="L374" s="5"/>
      <c r="N374" s="5">
        <f>H374/G373</f>
        <v>0.91666666666666663</v>
      </c>
      <c r="O374" s="73">
        <v>15</v>
      </c>
      <c r="P374" s="24">
        <f t="shared" si="67"/>
        <v>1</v>
      </c>
      <c r="Q374" s="5">
        <f t="shared" si="68"/>
        <v>0</v>
      </c>
      <c r="AH374" s="3"/>
      <c r="AI374" s="3"/>
    </row>
    <row r="375" spans="1:35" ht="12.75" customHeight="1" x14ac:dyDescent="0.2">
      <c r="A375" s="33" t="s">
        <v>83</v>
      </c>
      <c r="I375" s="25">
        <v>11</v>
      </c>
      <c r="J375" s="37">
        <v>10</v>
      </c>
      <c r="K375" s="5"/>
      <c r="L375" s="5"/>
      <c r="N375" s="5">
        <f>I375/H374</f>
        <v>1</v>
      </c>
      <c r="O375" s="73">
        <v>15</v>
      </c>
      <c r="P375" s="24">
        <f t="shared" si="67"/>
        <v>1</v>
      </c>
      <c r="Q375" s="5">
        <f t="shared" si="68"/>
        <v>0</v>
      </c>
      <c r="R375" s="124" t="s">
        <v>80</v>
      </c>
      <c r="S375" s="124">
        <v>14</v>
      </c>
      <c r="T375" s="124">
        <f>J379</f>
        <v>15</v>
      </c>
      <c r="U375" s="124" t="s">
        <v>10</v>
      </c>
      <c r="AH375" s="3"/>
      <c r="AI375" s="3"/>
    </row>
    <row r="376" spans="1:35" ht="12.75" customHeight="1" x14ac:dyDescent="0.2">
      <c r="A376" s="33" t="s">
        <v>84</v>
      </c>
      <c r="I376" s="25">
        <v>2</v>
      </c>
      <c r="J376" s="37">
        <v>3</v>
      </c>
      <c r="K376" s="5"/>
      <c r="L376" s="5"/>
      <c r="N376" s="5"/>
      <c r="O376" s="73">
        <v>5</v>
      </c>
      <c r="P376" s="24"/>
      <c r="Q376" s="5"/>
      <c r="R376" s="124" t="s">
        <v>81</v>
      </c>
      <c r="S376" s="125">
        <f>S375/B368</f>
        <v>0.3888888888888889</v>
      </c>
      <c r="T376" s="125">
        <f>S375/T375</f>
        <v>0.93333333333333335</v>
      </c>
      <c r="U376" s="124" t="s">
        <v>82</v>
      </c>
      <c r="AH376" s="3"/>
      <c r="AI376" s="3"/>
    </row>
    <row r="377" spans="1:35" ht="12.75" customHeight="1" x14ac:dyDescent="0.2">
      <c r="A377" s="33" t="s">
        <v>87</v>
      </c>
      <c r="I377" s="25">
        <v>2</v>
      </c>
      <c r="J377" s="37">
        <v>1</v>
      </c>
      <c r="K377" s="5"/>
      <c r="L377" s="5"/>
      <c r="N377" s="5"/>
      <c r="O377" s="73">
        <v>2</v>
      </c>
      <c r="P377" s="24"/>
      <c r="Q377" s="5"/>
      <c r="AH377" s="3"/>
      <c r="AI377" s="3"/>
    </row>
    <row r="378" spans="1:35" ht="12.75" customHeight="1" x14ac:dyDescent="0.2">
      <c r="A378" s="33" t="s">
        <v>89</v>
      </c>
      <c r="I378" s="25">
        <v>1</v>
      </c>
      <c r="J378" s="37">
        <v>1</v>
      </c>
      <c r="K378" s="5"/>
      <c r="L378" s="5"/>
      <c r="N378" s="5"/>
      <c r="O378" s="73">
        <v>1</v>
      </c>
      <c r="P378" s="24"/>
      <c r="Q378" s="5"/>
      <c r="AH378" s="3"/>
      <c r="AI378" s="3"/>
    </row>
    <row r="379" spans="1:35" ht="12.75" customHeight="1" x14ac:dyDescent="0.2">
      <c r="J379" s="25">
        <f>SUM(J375:J378)</f>
        <v>15</v>
      </c>
      <c r="K379" s="5">
        <f>J375/B368</f>
        <v>0.27777777777777779</v>
      </c>
      <c r="L379" s="5">
        <f>J379/B368</f>
        <v>0.41666666666666669</v>
      </c>
      <c r="M379" s="5">
        <f>L379-K379</f>
        <v>0.1388888888888889</v>
      </c>
      <c r="N379" s="5"/>
      <c r="O379" s="6"/>
      <c r="P379" s="6"/>
      <c r="Q379" s="5"/>
      <c r="AH379" s="3"/>
      <c r="AI379" s="3"/>
    </row>
    <row r="380" spans="1:35" ht="12.75" customHeight="1" x14ac:dyDescent="0.2">
      <c r="K380" s="5"/>
      <c r="L380" s="5"/>
      <c r="M380" s="5"/>
      <c r="N380" s="5"/>
      <c r="O380" s="6"/>
      <c r="P380" s="6"/>
      <c r="Q380" s="5"/>
      <c r="R380" s="5"/>
      <c r="S380" s="5"/>
      <c r="T380" s="5"/>
      <c r="U380" s="5"/>
      <c r="AH380" s="3"/>
      <c r="AI380" s="3"/>
    </row>
    <row r="381" spans="1:35" ht="12.75" customHeight="1" x14ac:dyDescent="0.2">
      <c r="K381" s="5"/>
      <c r="L381" s="5"/>
      <c r="M381" s="5"/>
      <c r="N381" s="5"/>
      <c r="O381" s="6"/>
      <c r="P381" s="6"/>
      <c r="Q381" s="5"/>
      <c r="R381" s="5"/>
      <c r="S381" s="5"/>
      <c r="T381" s="5"/>
      <c r="U381" s="5"/>
      <c r="AH381" s="3"/>
      <c r="AI381" s="3"/>
    </row>
    <row r="382" spans="1:35" s="197" customFormat="1" ht="26.25" x14ac:dyDescent="0.4">
      <c r="A382" s="224"/>
      <c r="B382" s="318" t="s">
        <v>96</v>
      </c>
      <c r="C382" s="318"/>
      <c r="D382" s="318"/>
      <c r="E382" s="318"/>
      <c r="F382" s="318"/>
      <c r="G382" s="318"/>
      <c r="H382" s="318"/>
      <c r="I382" s="318"/>
      <c r="J382" s="198" t="s">
        <v>64</v>
      </c>
      <c r="K382" s="5"/>
      <c r="L382" s="5"/>
      <c r="M382" s="25"/>
      <c r="N382" s="5"/>
      <c r="O382" s="25"/>
      <c r="P382" s="25"/>
      <c r="Q382" s="25"/>
      <c r="R382" s="95"/>
      <c r="S382" s="5"/>
      <c r="T382" s="5"/>
      <c r="U382" s="5"/>
      <c r="AH382" s="3"/>
      <c r="AI382" s="3"/>
    </row>
    <row r="383" spans="1:35" ht="20.25" x14ac:dyDescent="0.2">
      <c r="A383" s="330" t="s">
        <v>9</v>
      </c>
      <c r="B383" s="311" t="s">
        <v>97</v>
      </c>
      <c r="C383" s="312"/>
      <c r="D383" s="312"/>
      <c r="E383" s="312"/>
      <c r="F383" s="312"/>
      <c r="G383" s="312"/>
      <c r="H383" s="312"/>
      <c r="I383" s="313"/>
      <c r="J383" s="314" t="s">
        <v>10</v>
      </c>
      <c r="K383" s="307" t="s">
        <v>2</v>
      </c>
      <c r="L383" s="307" t="s">
        <v>3</v>
      </c>
      <c r="M383" s="316" t="s">
        <v>4</v>
      </c>
      <c r="N383" s="307" t="s">
        <v>5</v>
      </c>
      <c r="O383" s="317" t="s">
        <v>6</v>
      </c>
      <c r="P383" s="317" t="s">
        <v>7</v>
      </c>
      <c r="Q383" s="307" t="s">
        <v>8</v>
      </c>
      <c r="S383" s="5"/>
      <c r="T383" s="5"/>
      <c r="U383" s="5"/>
      <c r="AH383" s="3"/>
      <c r="AI383" s="3"/>
    </row>
    <row r="384" spans="1:35" ht="15.75" x14ac:dyDescent="0.25">
      <c r="A384" s="308"/>
      <c r="B384" s="79" t="s">
        <v>98</v>
      </c>
      <c r="C384" s="79" t="s">
        <v>99</v>
      </c>
      <c r="D384" s="79" t="s">
        <v>100</v>
      </c>
      <c r="E384" s="79" t="s">
        <v>101</v>
      </c>
      <c r="F384" s="79" t="s">
        <v>102</v>
      </c>
      <c r="G384" s="79" t="s">
        <v>103</v>
      </c>
      <c r="H384" s="79" t="s">
        <v>104</v>
      </c>
      <c r="I384" s="79" t="s">
        <v>105</v>
      </c>
      <c r="J384" s="308"/>
      <c r="K384" s="308"/>
      <c r="L384" s="308"/>
      <c r="M384" s="308"/>
      <c r="N384" s="308"/>
      <c r="O384" s="308"/>
      <c r="P384" s="308"/>
      <c r="Q384" s="308"/>
      <c r="S384" s="5"/>
      <c r="T384" s="5"/>
      <c r="U384" s="5"/>
      <c r="AH384" s="3"/>
      <c r="AI384" s="3"/>
    </row>
    <row r="385" spans="1:35" ht="15.75" customHeight="1" x14ac:dyDescent="0.25">
      <c r="A385" s="79">
        <v>1001</v>
      </c>
      <c r="B385" s="80">
        <v>37</v>
      </c>
      <c r="C385" s="80"/>
      <c r="D385" s="80"/>
      <c r="E385" s="80"/>
      <c r="F385" s="80"/>
      <c r="G385" s="80"/>
      <c r="H385" s="80"/>
      <c r="I385" s="80"/>
      <c r="J385" s="116"/>
      <c r="K385" s="232"/>
      <c r="L385" s="233"/>
      <c r="M385" s="234"/>
      <c r="N385" s="242"/>
      <c r="O385" s="85">
        <f>B385</f>
        <v>37</v>
      </c>
      <c r="P385" s="243"/>
      <c r="Q385" s="242"/>
      <c r="S385" s="5"/>
      <c r="T385" s="5"/>
      <c r="U385" s="5"/>
      <c r="AH385" s="3"/>
      <c r="AI385" s="3"/>
    </row>
    <row r="386" spans="1:35" ht="15.75" customHeight="1" x14ac:dyDescent="0.25">
      <c r="A386" s="79">
        <v>1002</v>
      </c>
      <c r="B386" s="80"/>
      <c r="C386" s="80">
        <v>22</v>
      </c>
      <c r="D386" s="80"/>
      <c r="E386" s="80"/>
      <c r="F386" s="80"/>
      <c r="G386" s="80"/>
      <c r="H386" s="80"/>
      <c r="I386" s="80"/>
      <c r="J386" s="116"/>
      <c r="K386" s="235"/>
      <c r="L386" s="134"/>
      <c r="M386" s="236"/>
      <c r="N386" s="90">
        <f>IF(C386=0,"",C386/B385)</f>
        <v>0.59459459459459463</v>
      </c>
      <c r="O386" s="91">
        <v>22</v>
      </c>
      <c r="P386" s="241">
        <f t="shared" ref="P386:P392" si="69">IF(O386=0,"",O386/O385)</f>
        <v>0.59459459459459463</v>
      </c>
      <c r="Q386" s="241">
        <f t="shared" ref="Q386:Q392" si="70">IF(O386=0,"",100%-P386)</f>
        <v>0.40540540540540537</v>
      </c>
      <c r="S386" s="5"/>
      <c r="T386" s="5"/>
      <c r="U386" s="5"/>
      <c r="AH386" s="3"/>
      <c r="AI386" s="3"/>
    </row>
    <row r="387" spans="1:35" ht="15.75" customHeight="1" x14ac:dyDescent="0.25">
      <c r="A387" s="79">
        <v>1101</v>
      </c>
      <c r="B387" s="80"/>
      <c r="C387" s="80"/>
      <c r="D387" s="80">
        <v>16</v>
      </c>
      <c r="E387" s="80"/>
      <c r="F387" s="80"/>
      <c r="G387" s="80"/>
      <c r="H387" s="80"/>
      <c r="I387" s="80"/>
      <c r="J387" s="116"/>
      <c r="K387" s="235"/>
      <c r="L387" s="134"/>
      <c r="M387" s="236"/>
      <c r="N387" s="90">
        <f>IF(D387=0,"",D387/C386)</f>
        <v>0.72727272727272729</v>
      </c>
      <c r="O387" s="91">
        <v>21</v>
      </c>
      <c r="P387" s="241">
        <f t="shared" si="69"/>
        <v>0.95454545454545459</v>
      </c>
      <c r="Q387" s="241">
        <f t="shared" si="70"/>
        <v>4.5454545454545414E-2</v>
      </c>
      <c r="R387" s="93">
        <f>O387/O385</f>
        <v>0.56756756756756754</v>
      </c>
      <c r="S387" s="5"/>
      <c r="T387" s="5"/>
      <c r="U387" s="5"/>
      <c r="AH387" s="3"/>
      <c r="AI387" s="3"/>
    </row>
    <row r="388" spans="1:35" ht="15.75" customHeight="1" x14ac:dyDescent="0.25">
      <c r="A388" s="79">
        <v>1102</v>
      </c>
      <c r="B388" s="80"/>
      <c r="C388" s="80"/>
      <c r="D388" s="80"/>
      <c r="E388" s="80">
        <v>12</v>
      </c>
      <c r="F388" s="80"/>
      <c r="G388" s="80"/>
      <c r="H388" s="80"/>
      <c r="I388" s="80"/>
      <c r="J388" s="116"/>
      <c r="K388" s="235"/>
      <c r="L388" s="134"/>
      <c r="M388" s="236"/>
      <c r="N388" s="90">
        <f>IF(E388=0,"",E388/D387)</f>
        <v>0.75</v>
      </c>
      <c r="O388" s="91">
        <v>17</v>
      </c>
      <c r="P388" s="241">
        <f t="shared" si="69"/>
        <v>0.80952380952380953</v>
      </c>
      <c r="Q388" s="241">
        <f t="shared" si="70"/>
        <v>0.19047619047619047</v>
      </c>
      <c r="S388" s="5"/>
      <c r="T388" s="5"/>
      <c r="U388" s="5"/>
      <c r="AH388" s="3"/>
      <c r="AI388" s="3"/>
    </row>
    <row r="389" spans="1:35" ht="15.75" customHeight="1" x14ac:dyDescent="0.25">
      <c r="A389" s="79">
        <v>1201</v>
      </c>
      <c r="B389" s="80"/>
      <c r="C389" s="80"/>
      <c r="D389" s="80"/>
      <c r="E389" s="80"/>
      <c r="F389" s="80">
        <v>12</v>
      </c>
      <c r="G389" s="80"/>
      <c r="H389" s="80"/>
      <c r="I389" s="80"/>
      <c r="J389" s="116"/>
      <c r="K389" s="235"/>
      <c r="L389" s="134"/>
      <c r="M389" s="236"/>
      <c r="N389" s="90">
        <f>IF(F389=0,"",F389/E388)</f>
        <v>1</v>
      </c>
      <c r="O389" s="91">
        <v>16</v>
      </c>
      <c r="P389" s="241">
        <f t="shared" si="69"/>
        <v>0.94117647058823528</v>
      </c>
      <c r="Q389" s="241">
        <f t="shared" si="70"/>
        <v>5.8823529411764719E-2</v>
      </c>
      <c r="S389" s="5"/>
      <c r="T389" s="5"/>
      <c r="U389" s="5"/>
      <c r="AH389" s="3"/>
      <c r="AI389" s="3"/>
    </row>
    <row r="390" spans="1:35" ht="15.75" customHeight="1" x14ac:dyDescent="0.25">
      <c r="A390" s="79">
        <v>1202</v>
      </c>
      <c r="B390" s="80"/>
      <c r="C390" s="80"/>
      <c r="D390" s="80"/>
      <c r="E390" s="80"/>
      <c r="F390" s="80"/>
      <c r="G390" s="80">
        <v>12</v>
      </c>
      <c r="H390" s="80"/>
      <c r="I390" s="80"/>
      <c r="J390" s="116"/>
      <c r="K390" s="235"/>
      <c r="L390" s="134"/>
      <c r="M390" s="236"/>
      <c r="N390" s="90">
        <f>IF(G390=0,"",G390/F389)</f>
        <v>1</v>
      </c>
      <c r="O390" s="91">
        <v>15</v>
      </c>
      <c r="P390" s="241">
        <f t="shared" si="69"/>
        <v>0.9375</v>
      </c>
      <c r="Q390" s="241">
        <f t="shared" si="70"/>
        <v>6.25E-2</v>
      </c>
      <c r="S390" s="5"/>
      <c r="T390" s="5"/>
      <c r="U390" s="5"/>
      <c r="AH390" s="3"/>
      <c r="AI390" s="3"/>
    </row>
    <row r="391" spans="1:35" ht="15.75" customHeight="1" x14ac:dyDescent="0.25">
      <c r="A391" s="79">
        <v>1301</v>
      </c>
      <c r="B391" s="80"/>
      <c r="C391" s="80"/>
      <c r="D391" s="80"/>
      <c r="E391" s="80"/>
      <c r="F391" s="80"/>
      <c r="G391" s="80"/>
      <c r="H391" s="80">
        <v>12</v>
      </c>
      <c r="I391" s="80"/>
      <c r="J391" s="116"/>
      <c r="K391" s="235"/>
      <c r="L391" s="134"/>
      <c r="M391" s="236"/>
      <c r="N391" s="90">
        <f>IF(H391=0,"",H391/G390)</f>
        <v>1</v>
      </c>
      <c r="O391" s="91">
        <v>15</v>
      </c>
      <c r="P391" s="241">
        <f t="shared" si="69"/>
        <v>1</v>
      </c>
      <c r="Q391" s="241">
        <f t="shared" si="70"/>
        <v>0</v>
      </c>
      <c r="S391" s="5"/>
      <c r="T391" s="5"/>
      <c r="U391" s="5"/>
      <c r="AH391" s="3"/>
      <c r="AI391" s="3"/>
    </row>
    <row r="392" spans="1:35" ht="15.75" customHeight="1" x14ac:dyDescent="0.25">
      <c r="A392" s="79">
        <v>1302</v>
      </c>
      <c r="B392" s="80"/>
      <c r="C392" s="80"/>
      <c r="D392" s="80"/>
      <c r="E392" s="80"/>
      <c r="F392" s="80"/>
      <c r="G392" s="80"/>
      <c r="H392" s="80"/>
      <c r="I392" s="80">
        <v>12</v>
      </c>
      <c r="J392" s="116">
        <v>10</v>
      </c>
      <c r="K392" s="235"/>
      <c r="L392" s="134"/>
      <c r="M392" s="236"/>
      <c r="N392" s="90">
        <f>IF(I392=0,"",I392/H391)</f>
        <v>1</v>
      </c>
      <c r="O392" s="91">
        <v>15</v>
      </c>
      <c r="P392" s="241">
        <f t="shared" si="69"/>
        <v>1</v>
      </c>
      <c r="Q392" s="241">
        <f t="shared" si="70"/>
        <v>0</v>
      </c>
      <c r="S392" s="5"/>
      <c r="T392" s="5"/>
      <c r="U392" s="5"/>
      <c r="AH392" s="3"/>
      <c r="AI392" s="3"/>
    </row>
    <row r="393" spans="1:35" ht="15.75" customHeight="1" x14ac:dyDescent="0.25">
      <c r="A393" s="79">
        <v>1401</v>
      </c>
      <c r="B393" s="80"/>
      <c r="C393" s="80"/>
      <c r="D393" s="80"/>
      <c r="E393" s="80"/>
      <c r="F393" s="80"/>
      <c r="G393" s="80"/>
      <c r="H393" s="80"/>
      <c r="I393" s="80">
        <v>2</v>
      </c>
      <c r="J393" s="116">
        <v>2</v>
      </c>
      <c r="K393" s="235"/>
      <c r="L393" s="134"/>
      <c r="M393" s="134"/>
      <c r="N393" s="246"/>
      <c r="O393" s="91">
        <v>4</v>
      </c>
      <c r="P393" s="247"/>
      <c r="Q393" s="246"/>
      <c r="S393" s="5"/>
      <c r="T393" s="5"/>
      <c r="U393" s="5"/>
      <c r="AH393" s="3"/>
      <c r="AI393" s="3"/>
    </row>
    <row r="394" spans="1:35" ht="15.75" customHeight="1" x14ac:dyDescent="0.25">
      <c r="A394" s="79">
        <v>1402</v>
      </c>
      <c r="B394" s="80"/>
      <c r="C394" s="80"/>
      <c r="D394" s="80"/>
      <c r="E394" s="80"/>
      <c r="F394" s="80"/>
      <c r="G394" s="80"/>
      <c r="H394" s="80"/>
      <c r="I394" s="80">
        <v>1</v>
      </c>
      <c r="J394" s="116"/>
      <c r="K394" s="235"/>
      <c r="L394" s="134"/>
      <c r="M394" s="134"/>
      <c r="N394" s="246"/>
      <c r="O394" s="91">
        <v>1</v>
      </c>
      <c r="P394" s="247"/>
      <c r="Q394" s="246"/>
      <c r="S394" s="5"/>
      <c r="T394" s="5"/>
      <c r="U394" s="5"/>
      <c r="AH394" s="3"/>
      <c r="AI394" s="3"/>
    </row>
    <row r="395" spans="1:35" ht="15.75" customHeight="1" x14ac:dyDescent="0.25">
      <c r="A395" s="79">
        <v>1501</v>
      </c>
      <c r="B395" s="80"/>
      <c r="C395" s="80"/>
      <c r="D395" s="80"/>
      <c r="E395" s="80"/>
      <c r="F395" s="80"/>
      <c r="G395" s="80"/>
      <c r="H395" s="80"/>
      <c r="I395" s="80">
        <v>1</v>
      </c>
      <c r="J395" s="116">
        <v>1</v>
      </c>
      <c r="K395" s="235"/>
      <c r="L395" s="134"/>
      <c r="M395" s="237"/>
      <c r="N395" s="246"/>
      <c r="O395" s="96">
        <v>1</v>
      </c>
      <c r="P395" s="247"/>
      <c r="Q395" s="246"/>
      <c r="S395" s="5"/>
      <c r="T395" s="5"/>
      <c r="U395" s="5"/>
      <c r="AH395" s="3"/>
      <c r="AI395" s="3"/>
    </row>
    <row r="396" spans="1:35" ht="15.75" customHeight="1" x14ac:dyDescent="0.25">
      <c r="A396" s="79">
        <v>1502</v>
      </c>
      <c r="B396" s="80"/>
      <c r="C396" s="80"/>
      <c r="D396" s="80"/>
      <c r="E396" s="80"/>
      <c r="F396" s="80"/>
      <c r="G396" s="80"/>
      <c r="H396" s="80"/>
      <c r="I396" s="80"/>
      <c r="J396" s="116"/>
      <c r="K396" s="235"/>
      <c r="L396" s="134"/>
      <c r="M396" s="237"/>
      <c r="N396" s="246"/>
      <c r="O396" s="96"/>
      <c r="P396" s="247"/>
      <c r="Q396" s="246"/>
      <c r="S396" s="5"/>
      <c r="T396" s="5"/>
      <c r="U396" s="5"/>
      <c r="AH396" s="3"/>
      <c r="AI396" s="3"/>
    </row>
    <row r="397" spans="1:35" ht="15.75" customHeight="1" x14ac:dyDescent="0.25">
      <c r="A397" s="79">
        <v>1601</v>
      </c>
      <c r="B397" s="80"/>
      <c r="C397" s="80"/>
      <c r="D397" s="80"/>
      <c r="E397" s="80"/>
      <c r="F397" s="80"/>
      <c r="G397" s="80"/>
      <c r="H397" s="80"/>
      <c r="I397" s="80"/>
      <c r="J397" s="116"/>
      <c r="K397" s="235"/>
      <c r="L397" s="134"/>
      <c r="M397" s="237"/>
      <c r="N397" s="246"/>
      <c r="O397" s="96"/>
      <c r="P397" s="247"/>
      <c r="Q397" s="246"/>
      <c r="S397" s="5"/>
      <c r="T397" s="5"/>
      <c r="U397" s="5"/>
      <c r="AH397" s="3"/>
      <c r="AI397" s="3"/>
    </row>
    <row r="398" spans="1:35" ht="15.75" customHeight="1" x14ac:dyDescent="0.25">
      <c r="A398" s="79">
        <v>1602</v>
      </c>
      <c r="B398" s="80"/>
      <c r="C398" s="80"/>
      <c r="D398" s="80"/>
      <c r="E398" s="80"/>
      <c r="F398" s="80"/>
      <c r="G398" s="80"/>
      <c r="H398" s="80"/>
      <c r="I398" s="80"/>
      <c r="J398" s="116"/>
      <c r="K398" s="235"/>
      <c r="L398" s="134"/>
      <c r="M398" s="237"/>
      <c r="N398" s="134"/>
      <c r="O398" s="237"/>
      <c r="P398" s="256"/>
      <c r="Q398" s="246"/>
      <c r="S398" s="5"/>
      <c r="T398" s="5"/>
      <c r="U398" s="5"/>
      <c r="AH398" s="3"/>
      <c r="AI398" s="3"/>
    </row>
    <row r="399" spans="1:35" ht="15.75" customHeight="1" x14ac:dyDescent="0.25">
      <c r="A399" s="79">
        <v>1701</v>
      </c>
      <c r="B399" s="80"/>
      <c r="C399" s="80"/>
      <c r="D399" s="80"/>
      <c r="E399" s="80"/>
      <c r="F399" s="80"/>
      <c r="G399" s="80"/>
      <c r="H399" s="80"/>
      <c r="I399" s="80"/>
      <c r="J399" s="116"/>
      <c r="K399" s="235"/>
      <c r="L399" s="134"/>
      <c r="M399" s="237"/>
      <c r="N399" s="228" t="s">
        <v>80</v>
      </c>
      <c r="O399" s="102">
        <v>13</v>
      </c>
      <c r="P399" s="103">
        <f>J402</f>
        <v>13</v>
      </c>
      <c r="Q399" s="230" t="s">
        <v>10</v>
      </c>
      <c r="S399" s="5"/>
      <c r="T399" s="5"/>
      <c r="U399" s="5"/>
      <c r="AH399" s="3"/>
      <c r="AI399" s="3"/>
    </row>
    <row r="400" spans="1:35" ht="15.75" customHeight="1" x14ac:dyDescent="0.25">
      <c r="A400" s="79">
        <v>1702</v>
      </c>
      <c r="B400" s="80"/>
      <c r="C400" s="80"/>
      <c r="D400" s="80"/>
      <c r="E400" s="80"/>
      <c r="F400" s="80"/>
      <c r="G400" s="80"/>
      <c r="H400" s="80"/>
      <c r="I400" s="80"/>
      <c r="J400" s="116"/>
      <c r="K400" s="235"/>
      <c r="L400" s="134"/>
      <c r="M400" s="237"/>
      <c r="N400" s="229" t="s">
        <v>81</v>
      </c>
      <c r="O400" s="104">
        <f>IF(O399/B385=0,"",O399/B385)</f>
        <v>0.35135135135135137</v>
      </c>
      <c r="P400" s="105">
        <f>IF(O399/P399=0,"",O399/P399)</f>
        <v>1</v>
      </c>
      <c r="Q400" s="231" t="s">
        <v>82</v>
      </c>
      <c r="S400" s="5"/>
      <c r="T400" s="5"/>
      <c r="U400" s="5"/>
      <c r="AH400" s="3"/>
      <c r="AI400" s="3"/>
    </row>
    <row r="401" spans="1:35" ht="15.75" customHeight="1" x14ac:dyDescent="0.25">
      <c r="A401" s="79">
        <v>1801</v>
      </c>
      <c r="B401" s="226"/>
      <c r="C401" s="226"/>
      <c r="D401" s="226"/>
      <c r="E401" s="226"/>
      <c r="F401" s="226"/>
      <c r="G401" s="226"/>
      <c r="H401" s="226"/>
      <c r="I401" s="226"/>
      <c r="J401" s="116"/>
      <c r="K401" s="238"/>
      <c r="L401" s="239"/>
      <c r="M401" s="240"/>
      <c r="N401" s="109"/>
      <c r="O401" s="110"/>
      <c r="P401" s="110"/>
      <c r="Q401" s="111"/>
      <c r="S401" s="5"/>
      <c r="T401" s="5"/>
      <c r="U401" s="5"/>
      <c r="AH401" s="3"/>
      <c r="AI401" s="3"/>
    </row>
    <row r="402" spans="1:35" ht="18" customHeight="1" x14ac:dyDescent="0.25">
      <c r="A402" s="33"/>
      <c r="B402" s="327" t="s">
        <v>108</v>
      </c>
      <c r="C402" s="327"/>
      <c r="D402" s="327"/>
      <c r="E402" s="327"/>
      <c r="F402" s="327"/>
      <c r="G402" s="327"/>
      <c r="H402" s="327"/>
      <c r="I402" s="327"/>
      <c r="J402" s="225">
        <f>SUM(J385:J401)</f>
        <v>13</v>
      </c>
      <c r="K402" s="113">
        <f>IF(J392=0,"",J392/B385)</f>
        <v>0.27027027027027029</v>
      </c>
      <c r="L402" s="113">
        <f>IF(J402=0,"",J402/B385)</f>
        <v>0.35135135135135137</v>
      </c>
      <c r="M402" s="113">
        <f>IF(J393=0,"",L402-K402)</f>
        <v>8.1081081081081086E-2</v>
      </c>
      <c r="N402" s="5"/>
      <c r="O402" s="25"/>
      <c r="P402" s="24"/>
      <c r="Q402" s="5"/>
      <c r="R402" s="24"/>
      <c r="S402" s="5"/>
      <c r="T402" s="5"/>
      <c r="U402" s="5"/>
      <c r="AH402" s="3"/>
      <c r="AI402" s="3"/>
    </row>
    <row r="403" spans="1:35" ht="12.75" customHeight="1" x14ac:dyDescent="0.2">
      <c r="K403" s="5"/>
      <c r="L403" s="5"/>
      <c r="M403" s="5"/>
      <c r="N403" s="5"/>
      <c r="O403" s="6"/>
      <c r="P403" s="6"/>
      <c r="Q403" s="5"/>
      <c r="R403" s="5"/>
      <c r="S403" s="5"/>
      <c r="T403" s="5"/>
      <c r="U403" s="5"/>
      <c r="AH403" s="3"/>
      <c r="AI403" s="3"/>
    </row>
    <row r="404" spans="1:35" ht="12.75" customHeight="1" x14ac:dyDescent="0.2">
      <c r="K404" s="5"/>
      <c r="L404" s="5"/>
      <c r="M404" s="5"/>
      <c r="N404" s="5"/>
      <c r="O404" s="6"/>
      <c r="P404" s="6"/>
      <c r="Q404" s="5"/>
      <c r="R404" s="5"/>
      <c r="S404" s="5"/>
      <c r="T404" s="5"/>
      <c r="U404" s="5"/>
      <c r="AH404" s="3"/>
      <c r="AI404" s="3"/>
    </row>
    <row r="405" spans="1:35" s="197" customFormat="1" ht="26.25" x14ac:dyDescent="0.4">
      <c r="A405" s="224"/>
      <c r="B405" s="318" t="s">
        <v>96</v>
      </c>
      <c r="C405" s="318"/>
      <c r="D405" s="318"/>
      <c r="E405" s="318"/>
      <c r="F405" s="318"/>
      <c r="G405" s="318"/>
      <c r="H405" s="318"/>
      <c r="I405" s="318"/>
      <c r="J405" s="198" t="s">
        <v>66</v>
      </c>
      <c r="K405" s="5"/>
      <c r="L405" s="5"/>
      <c r="M405" s="25"/>
      <c r="N405" s="5"/>
      <c r="O405" s="25"/>
      <c r="P405" s="25"/>
      <c r="Q405" s="25"/>
      <c r="R405" s="95"/>
      <c r="S405" s="3"/>
      <c r="AH405" s="3"/>
      <c r="AI405" s="3"/>
    </row>
    <row r="406" spans="1:35" ht="20.25" x14ac:dyDescent="0.2">
      <c r="A406" s="330" t="s">
        <v>9</v>
      </c>
      <c r="B406" s="311" t="s">
        <v>97</v>
      </c>
      <c r="C406" s="312"/>
      <c r="D406" s="312"/>
      <c r="E406" s="312"/>
      <c r="F406" s="312"/>
      <c r="G406" s="312"/>
      <c r="H406" s="312"/>
      <c r="I406" s="313"/>
      <c r="J406" s="314" t="s">
        <v>10</v>
      </c>
      <c r="K406" s="307" t="s">
        <v>2</v>
      </c>
      <c r="L406" s="307" t="s">
        <v>3</v>
      </c>
      <c r="M406" s="316" t="s">
        <v>4</v>
      </c>
      <c r="N406" s="307" t="s">
        <v>5</v>
      </c>
      <c r="O406" s="317" t="s">
        <v>6</v>
      </c>
      <c r="P406" s="317" t="s">
        <v>7</v>
      </c>
      <c r="Q406" s="307" t="s">
        <v>8</v>
      </c>
      <c r="S406" s="3"/>
      <c r="AH406" s="3"/>
      <c r="AI406" s="3"/>
    </row>
    <row r="407" spans="1:35" ht="15.75" x14ac:dyDescent="0.25">
      <c r="A407" s="308"/>
      <c r="B407" s="79" t="s">
        <v>98</v>
      </c>
      <c r="C407" s="79" t="s">
        <v>99</v>
      </c>
      <c r="D407" s="79" t="s">
        <v>100</v>
      </c>
      <c r="E407" s="79" t="s">
        <v>101</v>
      </c>
      <c r="F407" s="79" t="s">
        <v>102</v>
      </c>
      <c r="G407" s="79" t="s">
        <v>103</v>
      </c>
      <c r="H407" s="79" t="s">
        <v>104</v>
      </c>
      <c r="I407" s="79" t="s">
        <v>105</v>
      </c>
      <c r="J407" s="308"/>
      <c r="K407" s="308"/>
      <c r="L407" s="308"/>
      <c r="M407" s="308"/>
      <c r="N407" s="308"/>
      <c r="O407" s="308"/>
      <c r="P407" s="308"/>
      <c r="Q407" s="308"/>
      <c r="S407" s="3"/>
      <c r="AH407" s="3"/>
      <c r="AI407" s="3"/>
    </row>
    <row r="408" spans="1:35" ht="15.75" customHeight="1" x14ac:dyDescent="0.25">
      <c r="A408" s="79">
        <v>1002</v>
      </c>
      <c r="B408" s="80">
        <v>35</v>
      </c>
      <c r="C408" s="80"/>
      <c r="D408" s="80"/>
      <c r="E408" s="80"/>
      <c r="F408" s="80"/>
      <c r="G408" s="80"/>
      <c r="H408" s="80"/>
      <c r="I408" s="80"/>
      <c r="J408" s="116"/>
      <c r="K408" s="232"/>
      <c r="L408" s="233"/>
      <c r="M408" s="234"/>
      <c r="N408" s="242"/>
      <c r="O408" s="85">
        <f>B408</f>
        <v>35</v>
      </c>
      <c r="P408" s="243"/>
      <c r="Q408" s="242"/>
      <c r="S408" s="3"/>
      <c r="AH408" s="3"/>
      <c r="AI408" s="3"/>
    </row>
    <row r="409" spans="1:35" ht="15.75" customHeight="1" x14ac:dyDescent="0.25">
      <c r="A409" s="79">
        <v>1101</v>
      </c>
      <c r="B409" s="80"/>
      <c r="C409" s="80">
        <v>26</v>
      </c>
      <c r="D409" s="80"/>
      <c r="E409" s="80"/>
      <c r="F409" s="80"/>
      <c r="G409" s="80"/>
      <c r="H409" s="80"/>
      <c r="I409" s="80"/>
      <c r="J409" s="116"/>
      <c r="K409" s="235"/>
      <c r="L409" s="134"/>
      <c r="M409" s="236"/>
      <c r="N409" s="90">
        <f>IF(C409=0,"",C409/B408)</f>
        <v>0.74285714285714288</v>
      </c>
      <c r="O409" s="91">
        <v>26</v>
      </c>
      <c r="P409" s="241">
        <f t="shared" ref="P409:P415" si="71">IF(O409=0,"",O409/O408)</f>
        <v>0.74285714285714288</v>
      </c>
      <c r="Q409" s="241">
        <f t="shared" ref="Q409:Q415" si="72">IF(O409=0,"",100%-P409)</f>
        <v>0.25714285714285712</v>
      </c>
      <c r="S409" s="3"/>
      <c r="AH409" s="3"/>
      <c r="AI409" s="3"/>
    </row>
    <row r="410" spans="1:35" ht="15.75" customHeight="1" x14ac:dyDescent="0.25">
      <c r="A410" s="79">
        <v>1102</v>
      </c>
      <c r="B410" s="80"/>
      <c r="C410" s="80"/>
      <c r="D410" s="80">
        <v>19</v>
      </c>
      <c r="E410" s="80"/>
      <c r="F410" s="80"/>
      <c r="G410" s="80"/>
      <c r="H410" s="80"/>
      <c r="I410" s="80"/>
      <c r="J410" s="116"/>
      <c r="K410" s="235"/>
      <c r="L410" s="134"/>
      <c r="M410" s="236"/>
      <c r="N410" s="90">
        <f>IF(D410=0,"",D410/C409)</f>
        <v>0.73076923076923073</v>
      </c>
      <c r="O410" s="91">
        <v>24</v>
      </c>
      <c r="P410" s="241">
        <f t="shared" si="71"/>
        <v>0.92307692307692313</v>
      </c>
      <c r="Q410" s="241">
        <f t="shared" si="72"/>
        <v>7.6923076923076872E-2</v>
      </c>
      <c r="R410" s="93">
        <f>O410/O408</f>
        <v>0.68571428571428572</v>
      </c>
      <c r="S410" s="3"/>
      <c r="AH410" s="3"/>
      <c r="AI410" s="3"/>
    </row>
    <row r="411" spans="1:35" ht="15.75" customHeight="1" x14ac:dyDescent="0.25">
      <c r="A411" s="79">
        <v>1201</v>
      </c>
      <c r="B411" s="80"/>
      <c r="C411" s="80"/>
      <c r="D411" s="80"/>
      <c r="E411" s="80">
        <v>17</v>
      </c>
      <c r="F411" s="80"/>
      <c r="G411" s="80"/>
      <c r="H411" s="80"/>
      <c r="I411" s="80"/>
      <c r="J411" s="116"/>
      <c r="K411" s="235"/>
      <c r="L411" s="134"/>
      <c r="M411" s="236"/>
      <c r="N411" s="90">
        <f>IF(E411=0,"",E411/D410)</f>
        <v>0.89473684210526316</v>
      </c>
      <c r="O411" s="91">
        <v>19</v>
      </c>
      <c r="P411" s="241">
        <f t="shared" si="71"/>
        <v>0.79166666666666663</v>
      </c>
      <c r="Q411" s="241">
        <f t="shared" si="72"/>
        <v>0.20833333333333337</v>
      </c>
      <c r="S411" s="3"/>
      <c r="AH411" s="3"/>
      <c r="AI411" s="3"/>
    </row>
    <row r="412" spans="1:35" ht="15.75" customHeight="1" x14ac:dyDescent="0.25">
      <c r="A412" s="79">
        <v>1202</v>
      </c>
      <c r="B412" s="80"/>
      <c r="C412" s="80"/>
      <c r="D412" s="80"/>
      <c r="E412" s="80"/>
      <c r="F412" s="80">
        <v>17</v>
      </c>
      <c r="G412" s="80"/>
      <c r="H412" s="80"/>
      <c r="I412" s="80"/>
      <c r="J412" s="116"/>
      <c r="K412" s="235"/>
      <c r="L412" s="134"/>
      <c r="M412" s="236"/>
      <c r="N412" s="90">
        <f>IF(F412=0,"",F412/E411)</f>
        <v>1</v>
      </c>
      <c r="O412" s="91">
        <v>19</v>
      </c>
      <c r="P412" s="241">
        <f t="shared" si="71"/>
        <v>1</v>
      </c>
      <c r="Q412" s="241">
        <f t="shared" si="72"/>
        <v>0</v>
      </c>
      <c r="S412" s="3"/>
      <c r="AH412" s="3"/>
      <c r="AI412" s="3"/>
    </row>
    <row r="413" spans="1:35" ht="15.75" customHeight="1" x14ac:dyDescent="0.25">
      <c r="A413" s="79">
        <v>1301</v>
      </c>
      <c r="B413" s="80"/>
      <c r="C413" s="80"/>
      <c r="D413" s="80"/>
      <c r="E413" s="80"/>
      <c r="F413" s="80"/>
      <c r="G413" s="80">
        <v>17</v>
      </c>
      <c r="H413" s="80"/>
      <c r="I413" s="80"/>
      <c r="J413" s="116"/>
      <c r="K413" s="235"/>
      <c r="L413" s="134"/>
      <c r="M413" s="236"/>
      <c r="N413" s="90">
        <f>IF(G413=0,"",G413/F412)</f>
        <v>1</v>
      </c>
      <c r="O413" s="91">
        <v>19</v>
      </c>
      <c r="P413" s="241">
        <f t="shared" si="71"/>
        <v>1</v>
      </c>
      <c r="Q413" s="241">
        <f t="shared" si="72"/>
        <v>0</v>
      </c>
      <c r="S413" s="3"/>
      <c r="AH413" s="3"/>
      <c r="AI413" s="3"/>
    </row>
    <row r="414" spans="1:35" ht="15.75" customHeight="1" x14ac:dyDescent="0.25">
      <c r="A414" s="79">
        <v>1302</v>
      </c>
      <c r="B414" s="80"/>
      <c r="C414" s="80"/>
      <c r="D414" s="80"/>
      <c r="E414" s="80"/>
      <c r="F414" s="80"/>
      <c r="G414" s="80"/>
      <c r="H414" s="80">
        <v>16</v>
      </c>
      <c r="I414" s="80"/>
      <c r="J414" s="116"/>
      <c r="K414" s="235"/>
      <c r="L414" s="134"/>
      <c r="M414" s="236"/>
      <c r="N414" s="90">
        <f>IF(H414=0,"",H414/G413)</f>
        <v>0.94117647058823528</v>
      </c>
      <c r="O414" s="91">
        <v>19</v>
      </c>
      <c r="P414" s="241">
        <f t="shared" si="71"/>
        <v>1</v>
      </c>
      <c r="Q414" s="241">
        <f t="shared" si="72"/>
        <v>0</v>
      </c>
      <c r="S414" s="3"/>
      <c r="AH414" s="3"/>
      <c r="AI414" s="3"/>
    </row>
    <row r="415" spans="1:35" ht="15.75" customHeight="1" x14ac:dyDescent="0.25">
      <c r="A415" s="79">
        <v>1401</v>
      </c>
      <c r="B415" s="80"/>
      <c r="C415" s="80"/>
      <c r="D415" s="80"/>
      <c r="E415" s="80"/>
      <c r="F415" s="80"/>
      <c r="G415" s="80"/>
      <c r="H415" s="80"/>
      <c r="I415" s="80">
        <v>16</v>
      </c>
      <c r="J415" s="116">
        <v>14</v>
      </c>
      <c r="K415" s="235"/>
      <c r="L415" s="134"/>
      <c r="M415" s="236"/>
      <c r="N415" s="90">
        <f>IF(I415=0,"",I415/H414)</f>
        <v>1</v>
      </c>
      <c r="O415" s="91">
        <v>19</v>
      </c>
      <c r="P415" s="241">
        <f t="shared" si="71"/>
        <v>1</v>
      </c>
      <c r="Q415" s="241">
        <f t="shared" si="72"/>
        <v>0</v>
      </c>
      <c r="S415" s="3"/>
      <c r="AH415" s="3"/>
      <c r="AI415" s="3"/>
    </row>
    <row r="416" spans="1:35" ht="15.75" customHeight="1" x14ac:dyDescent="0.25">
      <c r="A416" s="79">
        <v>1402</v>
      </c>
      <c r="B416" s="80"/>
      <c r="C416" s="80"/>
      <c r="D416" s="80"/>
      <c r="E416" s="80"/>
      <c r="F416" s="80"/>
      <c r="G416" s="80"/>
      <c r="H416" s="80"/>
      <c r="I416" s="80">
        <v>5</v>
      </c>
      <c r="J416" s="116">
        <v>1</v>
      </c>
      <c r="K416" s="235"/>
      <c r="L416" s="134"/>
      <c r="M416" s="134"/>
      <c r="N416" s="246"/>
      <c r="O416" s="91">
        <v>5</v>
      </c>
      <c r="P416" s="247"/>
      <c r="Q416" s="246"/>
      <c r="S416" s="3"/>
      <c r="AH416" s="3"/>
      <c r="AI416" s="3"/>
    </row>
    <row r="417" spans="1:35" ht="15.75" customHeight="1" x14ac:dyDescent="0.25">
      <c r="A417" s="79">
        <v>1501</v>
      </c>
      <c r="B417" s="80"/>
      <c r="C417" s="80"/>
      <c r="D417" s="80"/>
      <c r="E417" s="80"/>
      <c r="F417" s="80"/>
      <c r="G417" s="80"/>
      <c r="H417" s="80"/>
      <c r="I417" s="80">
        <v>3</v>
      </c>
      <c r="J417" s="116">
        <v>2</v>
      </c>
      <c r="K417" s="235"/>
      <c r="L417" s="134"/>
      <c r="M417" s="134"/>
      <c r="N417" s="246"/>
      <c r="O417" s="91">
        <v>3</v>
      </c>
      <c r="P417" s="247"/>
      <c r="Q417" s="246"/>
      <c r="S417" s="3"/>
      <c r="AH417" s="3"/>
      <c r="AI417" s="3"/>
    </row>
    <row r="418" spans="1:35" ht="15.75" customHeight="1" x14ac:dyDescent="0.25">
      <c r="A418" s="79">
        <v>1502</v>
      </c>
      <c r="B418" s="80"/>
      <c r="C418" s="80"/>
      <c r="D418" s="80"/>
      <c r="E418" s="80"/>
      <c r="F418" s="80"/>
      <c r="G418" s="80"/>
      <c r="H418" s="80"/>
      <c r="I418" s="80">
        <v>1</v>
      </c>
      <c r="J418" s="116">
        <v>1</v>
      </c>
      <c r="K418" s="235"/>
      <c r="L418" s="134"/>
      <c r="M418" s="134"/>
      <c r="N418" s="246"/>
      <c r="O418" s="96">
        <v>1</v>
      </c>
      <c r="P418" s="247"/>
      <c r="Q418" s="246"/>
      <c r="S418" s="3"/>
      <c r="AH418" s="3"/>
      <c r="AI418" s="3"/>
    </row>
    <row r="419" spans="1:35" ht="15.75" customHeight="1" x14ac:dyDescent="0.25">
      <c r="A419" s="79">
        <v>1601</v>
      </c>
      <c r="B419" s="80"/>
      <c r="C419" s="80"/>
      <c r="D419" s="80"/>
      <c r="E419" s="80"/>
      <c r="F419" s="80"/>
      <c r="G419" s="80"/>
      <c r="H419" s="80"/>
      <c r="I419" s="80"/>
      <c r="J419" s="116"/>
      <c r="K419" s="235"/>
      <c r="L419" s="134"/>
      <c r="M419" s="134"/>
      <c r="N419" s="246"/>
      <c r="O419" s="96"/>
      <c r="P419" s="247"/>
      <c r="Q419" s="246"/>
      <c r="S419" s="3"/>
      <c r="AH419" s="3"/>
      <c r="AI419" s="3"/>
    </row>
    <row r="420" spans="1:35" ht="15.75" customHeight="1" x14ac:dyDescent="0.25">
      <c r="A420" s="79">
        <v>1602</v>
      </c>
      <c r="B420" s="80"/>
      <c r="C420" s="80"/>
      <c r="D420" s="80"/>
      <c r="E420" s="80"/>
      <c r="F420" s="80"/>
      <c r="G420" s="80"/>
      <c r="H420" s="80"/>
      <c r="I420" s="80"/>
      <c r="J420" s="116"/>
      <c r="K420" s="235"/>
      <c r="L420" s="134"/>
      <c r="M420" s="237"/>
      <c r="N420" s="246"/>
      <c r="O420" s="96"/>
      <c r="P420" s="247"/>
      <c r="Q420" s="246"/>
      <c r="S420" s="3"/>
      <c r="AH420" s="3"/>
      <c r="AI420" s="3"/>
    </row>
    <row r="421" spans="1:35" ht="15.75" customHeight="1" x14ac:dyDescent="0.25">
      <c r="A421" s="79">
        <v>1701</v>
      </c>
      <c r="B421" s="80"/>
      <c r="C421" s="80"/>
      <c r="D421" s="80"/>
      <c r="E421" s="80"/>
      <c r="F421" s="80"/>
      <c r="G421" s="80"/>
      <c r="H421" s="80"/>
      <c r="I421" s="80"/>
      <c r="J421" s="116"/>
      <c r="K421" s="235"/>
      <c r="L421" s="134"/>
      <c r="M421" s="237"/>
      <c r="N421" s="134"/>
      <c r="O421" s="237"/>
      <c r="P421" s="256"/>
      <c r="Q421" s="246"/>
      <c r="S421" s="3"/>
      <c r="AH421" s="3"/>
      <c r="AI421" s="3"/>
    </row>
    <row r="422" spans="1:35" ht="15.75" customHeight="1" x14ac:dyDescent="0.25">
      <c r="A422" s="79">
        <v>1702</v>
      </c>
      <c r="B422" s="80"/>
      <c r="C422" s="80"/>
      <c r="D422" s="80"/>
      <c r="E422" s="80"/>
      <c r="F422" s="80"/>
      <c r="G422" s="80"/>
      <c r="H422" s="80"/>
      <c r="I422" s="80"/>
      <c r="J422" s="116"/>
      <c r="K422" s="235"/>
      <c r="L422" s="134"/>
      <c r="M422" s="237"/>
      <c r="N422" s="228" t="s">
        <v>80</v>
      </c>
      <c r="O422" s="102">
        <v>18</v>
      </c>
      <c r="P422" s="103">
        <f>J425</f>
        <v>18</v>
      </c>
      <c r="Q422" s="230" t="s">
        <v>10</v>
      </c>
      <c r="S422" s="3"/>
      <c r="AH422" s="3"/>
      <c r="AI422" s="3"/>
    </row>
    <row r="423" spans="1:35" ht="15.75" customHeight="1" x14ac:dyDescent="0.25">
      <c r="A423" s="79">
        <v>1801</v>
      </c>
      <c r="B423" s="80"/>
      <c r="C423" s="80"/>
      <c r="D423" s="80"/>
      <c r="E423" s="80"/>
      <c r="F423" s="80"/>
      <c r="G423" s="80"/>
      <c r="H423" s="80"/>
      <c r="I423" s="80"/>
      <c r="J423" s="116"/>
      <c r="K423" s="235"/>
      <c r="L423" s="134"/>
      <c r="M423" s="237"/>
      <c r="N423" s="229" t="s">
        <v>81</v>
      </c>
      <c r="O423" s="104">
        <f>IF(O422/B408=0,"",O422/B408)</f>
        <v>0.51428571428571423</v>
      </c>
      <c r="P423" s="105">
        <f>IF(O422/P422=0,"",O422/P422)</f>
        <v>1</v>
      </c>
      <c r="Q423" s="231" t="s">
        <v>82</v>
      </c>
      <c r="S423" s="3"/>
      <c r="AH423" s="3"/>
      <c r="AI423" s="3"/>
    </row>
    <row r="424" spans="1:35" ht="15.75" customHeight="1" x14ac:dyDescent="0.25">
      <c r="A424" s="79">
        <v>1802</v>
      </c>
      <c r="B424" s="80"/>
      <c r="C424" s="80"/>
      <c r="D424" s="80"/>
      <c r="E424" s="80"/>
      <c r="F424" s="80"/>
      <c r="G424" s="80"/>
      <c r="H424" s="80"/>
      <c r="I424" s="80"/>
      <c r="J424" s="116"/>
      <c r="K424" s="238"/>
      <c r="L424" s="239"/>
      <c r="M424" s="240"/>
      <c r="N424" s="109"/>
      <c r="O424" s="110"/>
      <c r="P424" s="110"/>
      <c r="Q424" s="111"/>
      <c r="S424" s="3"/>
      <c r="AH424" s="3"/>
      <c r="AI424" s="3"/>
    </row>
    <row r="425" spans="1:35" ht="18" customHeight="1" x14ac:dyDescent="0.25">
      <c r="A425" s="33"/>
      <c r="B425" s="327" t="s">
        <v>108</v>
      </c>
      <c r="C425" s="327"/>
      <c r="D425" s="327"/>
      <c r="E425" s="327"/>
      <c r="F425" s="327"/>
      <c r="G425" s="327"/>
      <c r="H425" s="327"/>
      <c r="I425" s="327"/>
      <c r="J425" s="112">
        <f>SUM(J408:J424)</f>
        <v>18</v>
      </c>
      <c r="K425" s="113">
        <f>IF(J415=0,"",J415/B408)</f>
        <v>0.4</v>
      </c>
      <c r="L425" s="113">
        <f>IF(J425=0,"",J425/B408)</f>
        <v>0.51428571428571423</v>
      </c>
      <c r="M425" s="113">
        <f>IF(J416=0,"",L425-K425)</f>
        <v>0.11428571428571421</v>
      </c>
      <c r="N425" s="5"/>
      <c r="O425" s="25"/>
      <c r="P425" s="24"/>
      <c r="Q425" s="5"/>
      <c r="R425" s="24"/>
      <c r="S425" s="3"/>
      <c r="AH425" s="3"/>
      <c r="AI425" s="3"/>
    </row>
    <row r="426" spans="1:35" ht="12.75" customHeight="1" x14ac:dyDescent="0.2">
      <c r="K426" s="5"/>
      <c r="L426" s="5"/>
      <c r="M426" s="5"/>
      <c r="N426" s="5"/>
      <c r="O426" s="6"/>
      <c r="P426" s="6"/>
      <c r="Q426" s="5"/>
      <c r="S426" s="3"/>
      <c r="AH426" s="3"/>
      <c r="AI426" s="3"/>
    </row>
    <row r="427" spans="1:35" ht="12.75" customHeight="1" x14ac:dyDescent="0.2">
      <c r="K427" s="5"/>
      <c r="L427" s="5"/>
      <c r="M427" s="5"/>
      <c r="N427" s="5"/>
      <c r="O427" s="6"/>
      <c r="P427" s="6"/>
      <c r="Q427" s="5"/>
      <c r="AH427" s="3"/>
      <c r="AI427" s="3"/>
    </row>
    <row r="428" spans="1:35" s="197" customFormat="1" ht="26.25" x14ac:dyDescent="0.4">
      <c r="A428" s="224"/>
      <c r="B428" s="318" t="s">
        <v>96</v>
      </c>
      <c r="C428" s="318"/>
      <c r="D428" s="318"/>
      <c r="E428" s="318"/>
      <c r="F428" s="318"/>
      <c r="G428" s="318"/>
      <c r="H428" s="318"/>
      <c r="I428" s="318"/>
      <c r="J428" s="198" t="s">
        <v>71</v>
      </c>
      <c r="K428" s="5"/>
      <c r="L428" s="5"/>
      <c r="M428" s="25"/>
      <c r="N428" s="5"/>
      <c r="O428" s="25"/>
      <c r="P428" s="25"/>
      <c r="Q428" s="25"/>
      <c r="R428" s="95"/>
      <c r="AH428" s="3"/>
      <c r="AI428" s="3"/>
    </row>
    <row r="429" spans="1:35" ht="20.25" x14ac:dyDescent="0.2">
      <c r="A429" s="330" t="s">
        <v>9</v>
      </c>
      <c r="B429" s="311" t="s">
        <v>97</v>
      </c>
      <c r="C429" s="312"/>
      <c r="D429" s="312"/>
      <c r="E429" s="312"/>
      <c r="F429" s="312"/>
      <c r="G429" s="312"/>
      <c r="H429" s="312"/>
      <c r="I429" s="313"/>
      <c r="J429" s="314" t="s">
        <v>10</v>
      </c>
      <c r="K429" s="307" t="s">
        <v>2</v>
      </c>
      <c r="L429" s="307" t="s">
        <v>3</v>
      </c>
      <c r="M429" s="316" t="s">
        <v>4</v>
      </c>
      <c r="N429" s="307" t="s">
        <v>5</v>
      </c>
      <c r="O429" s="317" t="s">
        <v>6</v>
      </c>
      <c r="P429" s="317" t="s">
        <v>7</v>
      </c>
      <c r="Q429" s="307" t="s">
        <v>8</v>
      </c>
      <c r="AH429" s="3"/>
      <c r="AI429" s="3"/>
    </row>
    <row r="430" spans="1:35" ht="15.75" x14ac:dyDescent="0.25">
      <c r="A430" s="308"/>
      <c r="B430" s="79" t="s">
        <v>98</v>
      </c>
      <c r="C430" s="79" t="s">
        <v>99</v>
      </c>
      <c r="D430" s="79" t="s">
        <v>100</v>
      </c>
      <c r="E430" s="79" t="s">
        <v>101</v>
      </c>
      <c r="F430" s="79" t="s">
        <v>102</v>
      </c>
      <c r="G430" s="79" t="s">
        <v>103</v>
      </c>
      <c r="H430" s="79" t="s">
        <v>104</v>
      </c>
      <c r="I430" s="79" t="s">
        <v>105</v>
      </c>
      <c r="J430" s="308"/>
      <c r="K430" s="308"/>
      <c r="L430" s="308"/>
      <c r="M430" s="308"/>
      <c r="N430" s="308"/>
      <c r="O430" s="308"/>
      <c r="P430" s="308"/>
      <c r="Q430" s="308"/>
      <c r="AH430" s="3"/>
      <c r="AI430" s="3"/>
    </row>
    <row r="431" spans="1:35" ht="15.75" customHeight="1" x14ac:dyDescent="0.25">
      <c r="A431" s="79">
        <v>1101</v>
      </c>
      <c r="B431" s="80">
        <v>37</v>
      </c>
      <c r="C431" s="80"/>
      <c r="D431" s="80"/>
      <c r="E431" s="80"/>
      <c r="F431" s="80"/>
      <c r="G431" s="80"/>
      <c r="H431" s="80"/>
      <c r="I431" s="80"/>
      <c r="J431" s="116"/>
      <c r="K431" s="232"/>
      <c r="L431" s="233"/>
      <c r="M431" s="234"/>
      <c r="N431" s="242"/>
      <c r="O431" s="85">
        <f>B431</f>
        <v>37</v>
      </c>
      <c r="P431" s="243"/>
      <c r="Q431" s="242"/>
      <c r="AH431" s="3"/>
      <c r="AI431" s="3"/>
    </row>
    <row r="432" spans="1:35" ht="15.75" customHeight="1" x14ac:dyDescent="0.25">
      <c r="A432" s="79">
        <v>1102</v>
      </c>
      <c r="B432" s="80"/>
      <c r="C432" s="80">
        <v>25</v>
      </c>
      <c r="D432" s="80"/>
      <c r="E432" s="80"/>
      <c r="F432" s="80"/>
      <c r="G432" s="80"/>
      <c r="H432" s="80"/>
      <c r="I432" s="80"/>
      <c r="J432" s="116"/>
      <c r="K432" s="235"/>
      <c r="L432" s="134"/>
      <c r="M432" s="236"/>
      <c r="N432" s="90">
        <f>IF(C432=0,"",C432/B431)</f>
        <v>0.67567567567567566</v>
      </c>
      <c r="O432" s="91">
        <v>25</v>
      </c>
      <c r="P432" s="241">
        <f t="shared" ref="P432:P438" si="73">IF(O432=0,"",O432/O431)</f>
        <v>0.67567567567567566</v>
      </c>
      <c r="Q432" s="241">
        <f t="shared" ref="Q432:Q438" si="74">IF(O432=0,"",100%-P432)</f>
        <v>0.32432432432432434</v>
      </c>
      <c r="AH432" s="3"/>
      <c r="AI432" s="3"/>
    </row>
    <row r="433" spans="1:35" ht="15.75" customHeight="1" x14ac:dyDescent="0.25">
      <c r="A433" s="79">
        <v>1201</v>
      </c>
      <c r="B433" s="80"/>
      <c r="C433" s="80"/>
      <c r="D433" s="80">
        <v>17</v>
      </c>
      <c r="E433" s="80"/>
      <c r="F433" s="80"/>
      <c r="G433" s="80"/>
      <c r="H433" s="80"/>
      <c r="I433" s="80"/>
      <c r="J433" s="116"/>
      <c r="K433" s="235"/>
      <c r="L433" s="134"/>
      <c r="M433" s="236"/>
      <c r="N433" s="90">
        <f>IF(D433=0,"",D433/C432)</f>
        <v>0.68</v>
      </c>
      <c r="O433" s="91">
        <v>18</v>
      </c>
      <c r="P433" s="241">
        <f t="shared" si="73"/>
        <v>0.72</v>
      </c>
      <c r="Q433" s="241">
        <f t="shared" si="74"/>
        <v>0.28000000000000003</v>
      </c>
      <c r="R433" s="93">
        <f>O433/O431</f>
        <v>0.48648648648648651</v>
      </c>
      <c r="AH433" s="3"/>
      <c r="AI433" s="3"/>
    </row>
    <row r="434" spans="1:35" ht="15.75" customHeight="1" x14ac:dyDescent="0.25">
      <c r="A434" s="79">
        <v>1202</v>
      </c>
      <c r="B434" s="80"/>
      <c r="C434" s="80"/>
      <c r="D434" s="80"/>
      <c r="E434" s="80">
        <v>15</v>
      </c>
      <c r="F434" s="80"/>
      <c r="G434" s="80"/>
      <c r="H434" s="80"/>
      <c r="I434" s="80"/>
      <c r="J434" s="116"/>
      <c r="K434" s="235"/>
      <c r="L434" s="134"/>
      <c r="M434" s="236"/>
      <c r="N434" s="90">
        <f>IF(E434=0,"",E434/D433)</f>
        <v>0.88235294117647056</v>
      </c>
      <c r="O434" s="91">
        <v>18</v>
      </c>
      <c r="P434" s="241">
        <f t="shared" si="73"/>
        <v>1</v>
      </c>
      <c r="Q434" s="241">
        <f t="shared" si="74"/>
        <v>0</v>
      </c>
      <c r="AH434" s="3"/>
      <c r="AI434" s="3"/>
    </row>
    <row r="435" spans="1:35" ht="15.75" customHeight="1" x14ac:dyDescent="0.25">
      <c r="A435" s="79">
        <v>1301</v>
      </c>
      <c r="B435" s="80"/>
      <c r="C435" s="80"/>
      <c r="D435" s="80"/>
      <c r="E435" s="80"/>
      <c r="F435" s="80">
        <v>15</v>
      </c>
      <c r="G435" s="80"/>
      <c r="H435" s="80"/>
      <c r="I435" s="80"/>
      <c r="J435" s="116"/>
      <c r="K435" s="235"/>
      <c r="L435" s="134"/>
      <c r="M435" s="236"/>
      <c r="N435" s="90">
        <f>IF(F435=0,"",F435/E434)</f>
        <v>1</v>
      </c>
      <c r="O435" s="91">
        <v>18</v>
      </c>
      <c r="P435" s="241">
        <f t="shared" si="73"/>
        <v>1</v>
      </c>
      <c r="Q435" s="241">
        <f t="shared" si="74"/>
        <v>0</v>
      </c>
      <c r="AH435" s="3"/>
      <c r="AI435" s="3"/>
    </row>
    <row r="436" spans="1:35" ht="15.75" customHeight="1" x14ac:dyDescent="0.25">
      <c r="A436" s="79">
        <v>1302</v>
      </c>
      <c r="B436" s="80"/>
      <c r="C436" s="80"/>
      <c r="D436" s="80"/>
      <c r="E436" s="80"/>
      <c r="F436" s="80"/>
      <c r="G436" s="80">
        <v>14</v>
      </c>
      <c r="H436" s="80"/>
      <c r="I436" s="80"/>
      <c r="J436" s="116"/>
      <c r="K436" s="235"/>
      <c r="L436" s="134"/>
      <c r="M436" s="236"/>
      <c r="N436" s="90">
        <f>IF(G436=0,"",G436/F435)</f>
        <v>0.93333333333333335</v>
      </c>
      <c r="O436" s="91">
        <v>18</v>
      </c>
      <c r="P436" s="241">
        <f t="shared" si="73"/>
        <v>1</v>
      </c>
      <c r="Q436" s="241">
        <f t="shared" si="74"/>
        <v>0</v>
      </c>
      <c r="AH436" s="3"/>
      <c r="AI436" s="3"/>
    </row>
    <row r="437" spans="1:35" ht="15.75" customHeight="1" x14ac:dyDescent="0.25">
      <c r="A437" s="79">
        <v>1401</v>
      </c>
      <c r="B437" s="80"/>
      <c r="C437" s="80"/>
      <c r="D437" s="80"/>
      <c r="E437" s="80"/>
      <c r="F437" s="80"/>
      <c r="G437" s="80"/>
      <c r="H437" s="80">
        <v>7</v>
      </c>
      <c r="I437" s="80"/>
      <c r="J437" s="116"/>
      <c r="K437" s="235"/>
      <c r="L437" s="134"/>
      <c r="M437" s="236"/>
      <c r="N437" s="90">
        <f>IF(H437=0,"",H437/G436)</f>
        <v>0.5</v>
      </c>
      <c r="O437" s="91">
        <v>18</v>
      </c>
      <c r="P437" s="241">
        <f t="shared" si="73"/>
        <v>1</v>
      </c>
      <c r="Q437" s="241">
        <f t="shared" si="74"/>
        <v>0</v>
      </c>
      <c r="AH437" s="3"/>
      <c r="AI437" s="3"/>
    </row>
    <row r="438" spans="1:35" ht="15.75" customHeight="1" x14ac:dyDescent="0.25">
      <c r="A438" s="79">
        <v>1402</v>
      </c>
      <c r="B438" s="80"/>
      <c r="C438" s="80"/>
      <c r="D438" s="80"/>
      <c r="E438" s="80"/>
      <c r="F438" s="80"/>
      <c r="G438" s="80"/>
      <c r="H438" s="80"/>
      <c r="I438" s="80">
        <v>7</v>
      </c>
      <c r="J438" s="116">
        <v>7</v>
      </c>
      <c r="K438" s="235"/>
      <c r="L438" s="134"/>
      <c r="M438" s="236"/>
      <c r="N438" s="90">
        <f>IF(I438=0,"",I438/H437)</f>
        <v>1</v>
      </c>
      <c r="O438" s="91">
        <v>18</v>
      </c>
      <c r="P438" s="241">
        <f t="shared" si="73"/>
        <v>1</v>
      </c>
      <c r="Q438" s="241">
        <f t="shared" si="74"/>
        <v>0</v>
      </c>
      <c r="AH438" s="3"/>
      <c r="AI438" s="3"/>
    </row>
    <row r="439" spans="1:35" ht="15.75" customHeight="1" x14ac:dyDescent="0.25">
      <c r="A439" s="79">
        <v>1501</v>
      </c>
      <c r="B439" s="80"/>
      <c r="C439" s="80"/>
      <c r="D439" s="80"/>
      <c r="E439" s="80"/>
      <c r="F439" s="80"/>
      <c r="G439" s="80"/>
      <c r="H439" s="80"/>
      <c r="I439" s="80">
        <v>4</v>
      </c>
      <c r="J439" s="116">
        <v>2</v>
      </c>
      <c r="K439" s="235"/>
      <c r="L439" s="134"/>
      <c r="M439" s="134"/>
      <c r="N439" s="246"/>
      <c r="O439" s="91">
        <v>11</v>
      </c>
      <c r="P439" s="247"/>
      <c r="Q439" s="246"/>
      <c r="AH439" s="3"/>
      <c r="AI439" s="3"/>
    </row>
    <row r="440" spans="1:35" ht="15.75" customHeight="1" x14ac:dyDescent="0.25">
      <c r="A440" s="79">
        <v>1502</v>
      </c>
      <c r="B440" s="80"/>
      <c r="C440" s="80"/>
      <c r="D440" s="80"/>
      <c r="E440" s="80"/>
      <c r="F440" s="80"/>
      <c r="G440" s="80"/>
      <c r="H440" s="80"/>
      <c r="I440" s="80">
        <v>6</v>
      </c>
      <c r="J440" s="116">
        <v>4</v>
      </c>
      <c r="K440" s="235"/>
      <c r="L440" s="134"/>
      <c r="M440" s="134"/>
      <c r="N440" s="246"/>
      <c r="O440" s="91">
        <v>9</v>
      </c>
      <c r="P440" s="247"/>
      <c r="Q440" s="246"/>
      <c r="AH440" s="3"/>
      <c r="AI440" s="3"/>
    </row>
    <row r="441" spans="1:35" ht="15.75" customHeight="1" x14ac:dyDescent="0.25">
      <c r="A441" s="79">
        <v>1601</v>
      </c>
      <c r="B441" s="80"/>
      <c r="C441" s="80"/>
      <c r="D441" s="80"/>
      <c r="E441" s="80"/>
      <c r="F441" s="80"/>
      <c r="G441" s="80"/>
      <c r="H441" s="80"/>
      <c r="I441" s="80">
        <v>1</v>
      </c>
      <c r="J441" s="116">
        <v>1</v>
      </c>
      <c r="K441" s="235"/>
      <c r="L441" s="134"/>
      <c r="M441" s="134"/>
      <c r="N441" s="246"/>
      <c r="O441" s="96">
        <v>3</v>
      </c>
      <c r="P441" s="247"/>
      <c r="Q441" s="246"/>
      <c r="AH441" s="3"/>
      <c r="AI441" s="3"/>
    </row>
    <row r="442" spans="1:35" ht="15.75" customHeight="1" x14ac:dyDescent="0.25">
      <c r="A442" s="79">
        <v>1602</v>
      </c>
      <c r="B442" s="80"/>
      <c r="C442" s="80"/>
      <c r="D442" s="80"/>
      <c r="E442" s="80"/>
      <c r="F442" s="80"/>
      <c r="G442" s="80"/>
      <c r="H442" s="80"/>
      <c r="I442" s="80">
        <v>1</v>
      </c>
      <c r="J442" s="116">
        <v>1</v>
      </c>
      <c r="K442" s="235"/>
      <c r="L442" s="134"/>
      <c r="M442" s="134"/>
      <c r="N442" s="246"/>
      <c r="O442" s="96">
        <v>2</v>
      </c>
      <c r="P442" s="247"/>
      <c r="Q442" s="246"/>
      <c r="AH442" s="3"/>
      <c r="AI442" s="3"/>
    </row>
    <row r="443" spans="1:35" ht="15.75" customHeight="1" x14ac:dyDescent="0.25">
      <c r="A443" s="79">
        <v>1701</v>
      </c>
      <c r="B443" s="80"/>
      <c r="C443" s="80"/>
      <c r="D443" s="80"/>
      <c r="E443" s="80"/>
      <c r="F443" s="80"/>
      <c r="G443" s="80"/>
      <c r="H443" s="80"/>
      <c r="I443" s="80"/>
      <c r="J443" s="116"/>
      <c r="K443" s="235"/>
      <c r="L443" s="134"/>
      <c r="M443" s="237"/>
      <c r="N443" s="246"/>
      <c r="O443" s="96"/>
      <c r="P443" s="247"/>
      <c r="Q443" s="246"/>
      <c r="AH443" s="3"/>
      <c r="AI443" s="3"/>
    </row>
    <row r="444" spans="1:35" ht="15.75" customHeight="1" x14ac:dyDescent="0.25">
      <c r="A444" s="79">
        <v>1702</v>
      </c>
      <c r="B444" s="80"/>
      <c r="C444" s="80"/>
      <c r="D444" s="80"/>
      <c r="E444" s="80"/>
      <c r="F444" s="80"/>
      <c r="G444" s="80"/>
      <c r="H444" s="80"/>
      <c r="I444" s="80"/>
      <c r="J444" s="116"/>
      <c r="K444" s="235"/>
      <c r="L444" s="134"/>
      <c r="M444" s="237"/>
      <c r="N444" s="134"/>
      <c r="O444" s="237"/>
      <c r="P444" s="256"/>
      <c r="Q444" s="246"/>
      <c r="AH444" s="3"/>
      <c r="AI444" s="3"/>
    </row>
    <row r="445" spans="1:35" ht="15.75" customHeight="1" x14ac:dyDescent="0.25">
      <c r="A445" s="79">
        <v>1801</v>
      </c>
      <c r="B445" s="80"/>
      <c r="C445" s="80"/>
      <c r="D445" s="80"/>
      <c r="E445" s="80"/>
      <c r="F445" s="80"/>
      <c r="G445" s="80"/>
      <c r="H445" s="80"/>
      <c r="I445" s="80"/>
      <c r="J445" s="116"/>
      <c r="K445" s="235"/>
      <c r="L445" s="134"/>
      <c r="M445" s="237"/>
      <c r="N445" s="228" t="s">
        <v>80</v>
      </c>
      <c r="O445" s="102">
        <v>15</v>
      </c>
      <c r="P445" s="103">
        <f>J448</f>
        <v>15</v>
      </c>
      <c r="Q445" s="230" t="s">
        <v>10</v>
      </c>
      <c r="AH445" s="3"/>
      <c r="AI445" s="3"/>
    </row>
    <row r="446" spans="1:35" ht="15.75" customHeight="1" x14ac:dyDescent="0.25">
      <c r="A446" s="79">
        <v>1802</v>
      </c>
      <c r="B446" s="80"/>
      <c r="C446" s="80"/>
      <c r="D446" s="80"/>
      <c r="E446" s="80"/>
      <c r="F446" s="80"/>
      <c r="G446" s="80"/>
      <c r="H446" s="80"/>
      <c r="I446" s="80"/>
      <c r="J446" s="116"/>
      <c r="K446" s="235"/>
      <c r="L446" s="134"/>
      <c r="M446" s="237"/>
      <c r="N446" s="229" t="s">
        <v>81</v>
      </c>
      <c r="O446" s="104">
        <f>IF(O445/B431=0,"",O445/B431)</f>
        <v>0.40540540540540543</v>
      </c>
      <c r="P446" s="105">
        <f>IF(O445/P445=0,"",O445/P445)</f>
        <v>1</v>
      </c>
      <c r="Q446" s="231" t="s">
        <v>82</v>
      </c>
      <c r="AH446" s="3"/>
      <c r="AI446" s="3"/>
    </row>
    <row r="447" spans="1:35" ht="15.75" x14ac:dyDescent="0.25">
      <c r="A447" s="79">
        <v>1901</v>
      </c>
      <c r="B447" s="80"/>
      <c r="C447" s="80"/>
      <c r="D447" s="80"/>
      <c r="E447" s="80"/>
      <c r="F447" s="80"/>
      <c r="G447" s="80"/>
      <c r="H447" s="80"/>
      <c r="I447" s="80"/>
      <c r="J447" s="116"/>
      <c r="K447" s="238"/>
      <c r="L447" s="239"/>
      <c r="M447" s="240"/>
      <c r="N447" s="109"/>
      <c r="O447" s="110"/>
      <c r="P447" s="110"/>
      <c r="Q447" s="111"/>
      <c r="AH447" s="3"/>
      <c r="AI447" s="3"/>
    </row>
    <row r="448" spans="1:35" ht="18" customHeight="1" x14ac:dyDescent="0.25">
      <c r="A448" s="33"/>
      <c r="B448" s="327" t="s">
        <v>108</v>
      </c>
      <c r="C448" s="327"/>
      <c r="D448" s="327"/>
      <c r="E448" s="327"/>
      <c r="F448" s="327"/>
      <c r="G448" s="327"/>
      <c r="H448" s="327"/>
      <c r="I448" s="327"/>
      <c r="J448" s="112">
        <f>SUM(J431:J447)</f>
        <v>15</v>
      </c>
      <c r="K448" s="113">
        <f>IF(J438=0,"",J438/B431)</f>
        <v>0.1891891891891892</v>
      </c>
      <c r="L448" s="113">
        <f>IF(J448=0,"",J448/B431)</f>
        <v>0.40540540540540543</v>
      </c>
      <c r="M448" s="113">
        <f>IF(J439=0,"",L448-K448)</f>
        <v>0.21621621621621623</v>
      </c>
      <c r="N448" s="5"/>
      <c r="O448" s="25"/>
      <c r="P448" s="24"/>
      <c r="Q448" s="5"/>
      <c r="R448" s="24"/>
      <c r="AH448" s="3"/>
      <c r="AI448" s="3"/>
    </row>
    <row r="449" spans="1:35" ht="12.75" customHeight="1" x14ac:dyDescent="0.2">
      <c r="K449" s="5"/>
      <c r="L449" s="5"/>
      <c r="M449" s="5"/>
      <c r="N449" s="5"/>
      <c r="O449" s="6"/>
      <c r="P449" s="6"/>
      <c r="Q449" s="5"/>
      <c r="AH449" s="3"/>
      <c r="AI449" s="3"/>
    </row>
    <row r="450" spans="1:35" ht="12.75" customHeight="1" x14ac:dyDescent="0.2">
      <c r="K450" s="5"/>
      <c r="L450" s="5"/>
      <c r="N450" s="5"/>
      <c r="O450" s="6"/>
      <c r="P450" s="6"/>
      <c r="Q450" s="5"/>
      <c r="AH450" s="3"/>
      <c r="AI450" s="3"/>
    </row>
    <row r="451" spans="1:35" s="197" customFormat="1" ht="26.25" customHeight="1" x14ac:dyDescent="0.4">
      <c r="A451" s="224"/>
      <c r="B451" s="318" t="s">
        <v>96</v>
      </c>
      <c r="C451" s="318"/>
      <c r="D451" s="318"/>
      <c r="E451" s="318"/>
      <c r="F451" s="318"/>
      <c r="G451" s="318"/>
      <c r="H451" s="318"/>
      <c r="I451" s="318"/>
      <c r="J451" s="198" t="s">
        <v>72</v>
      </c>
      <c r="K451" s="5"/>
      <c r="L451" s="5"/>
      <c r="M451" s="25"/>
      <c r="N451" s="5"/>
      <c r="O451" s="25"/>
      <c r="P451" s="25"/>
      <c r="Q451" s="25"/>
      <c r="R451" s="95"/>
      <c r="AH451" s="3"/>
      <c r="AI451" s="3"/>
    </row>
    <row r="452" spans="1:35" ht="20.25" customHeight="1" x14ac:dyDescent="0.2">
      <c r="A452" s="330" t="s">
        <v>9</v>
      </c>
      <c r="B452" s="311" t="s">
        <v>97</v>
      </c>
      <c r="C452" s="312"/>
      <c r="D452" s="312"/>
      <c r="E452" s="312"/>
      <c r="F452" s="312"/>
      <c r="G452" s="312"/>
      <c r="H452" s="312"/>
      <c r="I452" s="313"/>
      <c r="J452" s="314" t="s">
        <v>10</v>
      </c>
      <c r="K452" s="307" t="s">
        <v>2</v>
      </c>
      <c r="L452" s="307" t="s">
        <v>3</v>
      </c>
      <c r="M452" s="316" t="s">
        <v>4</v>
      </c>
      <c r="N452" s="307" t="s">
        <v>5</v>
      </c>
      <c r="O452" s="317" t="s">
        <v>6</v>
      </c>
      <c r="P452" s="317" t="s">
        <v>7</v>
      </c>
      <c r="Q452" s="307" t="s">
        <v>8</v>
      </c>
      <c r="AH452" s="3"/>
      <c r="AI452" s="3"/>
    </row>
    <row r="453" spans="1:35" ht="15.75" customHeight="1" x14ac:dyDescent="0.25">
      <c r="A453" s="308"/>
      <c r="B453" s="79" t="s">
        <v>98</v>
      </c>
      <c r="C453" s="79" t="s">
        <v>99</v>
      </c>
      <c r="D453" s="79" t="s">
        <v>100</v>
      </c>
      <c r="E453" s="79" t="s">
        <v>101</v>
      </c>
      <c r="F453" s="79" t="s">
        <v>102</v>
      </c>
      <c r="G453" s="79" t="s">
        <v>103</v>
      </c>
      <c r="H453" s="79" t="s">
        <v>104</v>
      </c>
      <c r="I453" s="79" t="s">
        <v>105</v>
      </c>
      <c r="J453" s="308"/>
      <c r="K453" s="308"/>
      <c r="L453" s="308"/>
      <c r="M453" s="308"/>
      <c r="N453" s="308"/>
      <c r="O453" s="308"/>
      <c r="P453" s="308"/>
      <c r="Q453" s="308"/>
      <c r="AH453" s="3"/>
      <c r="AI453" s="3"/>
    </row>
    <row r="454" spans="1:35" ht="15.75" customHeight="1" x14ac:dyDescent="0.25">
      <c r="A454" s="79">
        <v>1102</v>
      </c>
      <c r="B454" s="80">
        <v>38</v>
      </c>
      <c r="C454" s="80"/>
      <c r="D454" s="80"/>
      <c r="E454" s="80"/>
      <c r="F454" s="80"/>
      <c r="G454" s="80"/>
      <c r="H454" s="80"/>
      <c r="I454" s="80"/>
      <c r="J454" s="116"/>
      <c r="K454" s="232"/>
      <c r="L454" s="233"/>
      <c r="M454" s="234"/>
      <c r="N454" s="242"/>
      <c r="O454" s="85">
        <f>B454</f>
        <v>38</v>
      </c>
      <c r="P454" s="243"/>
      <c r="Q454" s="242"/>
      <c r="AH454" s="3"/>
      <c r="AI454" s="3"/>
    </row>
    <row r="455" spans="1:35" ht="15.75" customHeight="1" x14ac:dyDescent="0.25">
      <c r="A455" s="79">
        <v>1201</v>
      </c>
      <c r="B455" s="80"/>
      <c r="C455" s="80">
        <v>28</v>
      </c>
      <c r="D455" s="80"/>
      <c r="E455" s="80"/>
      <c r="F455" s="80"/>
      <c r="G455" s="80"/>
      <c r="H455" s="80"/>
      <c r="I455" s="80"/>
      <c r="J455" s="116"/>
      <c r="K455" s="235"/>
      <c r="L455" s="134"/>
      <c r="M455" s="236"/>
      <c r="N455" s="90">
        <f>IF(C455=0,"",C455/B454)</f>
        <v>0.73684210526315785</v>
      </c>
      <c r="O455" s="91">
        <v>28</v>
      </c>
      <c r="P455" s="241">
        <f t="shared" ref="P455:P461" si="75">IF(O455=0,"",O455/O454)</f>
        <v>0.73684210526315785</v>
      </c>
      <c r="Q455" s="241">
        <f t="shared" ref="Q455:Q461" si="76">IF(O455=0,"",100%-P455)</f>
        <v>0.26315789473684215</v>
      </c>
      <c r="AH455" s="3"/>
      <c r="AI455" s="3"/>
    </row>
    <row r="456" spans="1:35" ht="15.75" customHeight="1" x14ac:dyDescent="0.25">
      <c r="A456" s="79">
        <v>1202</v>
      </c>
      <c r="B456" s="80"/>
      <c r="C456" s="80"/>
      <c r="D456" s="80">
        <v>20</v>
      </c>
      <c r="E456" s="80"/>
      <c r="F456" s="80"/>
      <c r="G456" s="80"/>
      <c r="H456" s="80"/>
      <c r="I456" s="80"/>
      <c r="J456" s="116"/>
      <c r="K456" s="235"/>
      <c r="L456" s="134"/>
      <c r="M456" s="236"/>
      <c r="N456" s="90">
        <f>IF(D456=0,"",D456/C455)</f>
        <v>0.7142857142857143</v>
      </c>
      <c r="O456" s="91">
        <v>23</v>
      </c>
      <c r="P456" s="241">
        <f t="shared" si="75"/>
        <v>0.8214285714285714</v>
      </c>
      <c r="Q456" s="241">
        <f t="shared" si="76"/>
        <v>0.1785714285714286</v>
      </c>
      <c r="R456" s="93">
        <f>O456/O454</f>
        <v>0.60526315789473684</v>
      </c>
      <c r="AH456" s="3"/>
      <c r="AI456" s="3"/>
    </row>
    <row r="457" spans="1:35" ht="15.75" customHeight="1" x14ac:dyDescent="0.25">
      <c r="A457" s="79">
        <v>1301</v>
      </c>
      <c r="B457" s="80"/>
      <c r="C457" s="80"/>
      <c r="D457" s="80"/>
      <c r="E457" s="80">
        <v>20</v>
      </c>
      <c r="F457" s="80"/>
      <c r="G457" s="80"/>
      <c r="H457" s="80"/>
      <c r="I457" s="80"/>
      <c r="J457" s="116"/>
      <c r="K457" s="235"/>
      <c r="L457" s="134"/>
      <c r="M457" s="236"/>
      <c r="N457" s="90">
        <f>IF(E457=0,"",E457/D456)</f>
        <v>1</v>
      </c>
      <c r="O457" s="91">
        <v>23</v>
      </c>
      <c r="P457" s="241">
        <f t="shared" si="75"/>
        <v>1</v>
      </c>
      <c r="Q457" s="241">
        <f t="shared" si="76"/>
        <v>0</v>
      </c>
      <c r="AH457" s="3"/>
      <c r="AI457" s="3"/>
    </row>
    <row r="458" spans="1:35" ht="15.75" customHeight="1" x14ac:dyDescent="0.25">
      <c r="A458" s="79">
        <v>1302</v>
      </c>
      <c r="B458" s="80"/>
      <c r="C458" s="80"/>
      <c r="D458" s="80"/>
      <c r="E458" s="80"/>
      <c r="F458" s="80">
        <v>20</v>
      </c>
      <c r="G458" s="80"/>
      <c r="H458" s="80"/>
      <c r="I458" s="80"/>
      <c r="J458" s="116"/>
      <c r="K458" s="235"/>
      <c r="L458" s="134"/>
      <c r="M458" s="236"/>
      <c r="N458" s="90">
        <f>IF(F458=0,"",F458/E457)</f>
        <v>1</v>
      </c>
      <c r="O458" s="91">
        <v>23</v>
      </c>
      <c r="P458" s="241">
        <f t="shared" si="75"/>
        <v>1</v>
      </c>
      <c r="Q458" s="241">
        <f t="shared" si="76"/>
        <v>0</v>
      </c>
      <c r="AH458" s="3"/>
      <c r="AI458" s="3"/>
    </row>
    <row r="459" spans="1:35" ht="15.75" customHeight="1" x14ac:dyDescent="0.25">
      <c r="A459" s="79">
        <v>1401</v>
      </c>
      <c r="B459" s="80"/>
      <c r="C459" s="80"/>
      <c r="D459" s="80"/>
      <c r="E459" s="80"/>
      <c r="F459" s="80"/>
      <c r="G459" s="80">
        <v>20</v>
      </c>
      <c r="H459" s="80"/>
      <c r="I459" s="80"/>
      <c r="J459" s="116"/>
      <c r="K459" s="235"/>
      <c r="L459" s="134"/>
      <c r="M459" s="236"/>
      <c r="N459" s="90">
        <f>IF(G459=0,"",G459/F458)</f>
        <v>1</v>
      </c>
      <c r="O459" s="91">
        <v>22</v>
      </c>
      <c r="P459" s="241">
        <f t="shared" si="75"/>
        <v>0.95652173913043481</v>
      </c>
      <c r="Q459" s="241">
        <f t="shared" si="76"/>
        <v>4.3478260869565188E-2</v>
      </c>
      <c r="AH459" s="3"/>
      <c r="AI459" s="3"/>
    </row>
    <row r="460" spans="1:35" ht="15.75" customHeight="1" x14ac:dyDescent="0.25">
      <c r="A460" s="79">
        <v>1402</v>
      </c>
      <c r="B460" s="80"/>
      <c r="C460" s="80"/>
      <c r="D460" s="80"/>
      <c r="E460" s="80"/>
      <c r="F460" s="80"/>
      <c r="G460" s="80"/>
      <c r="H460" s="80">
        <v>13</v>
      </c>
      <c r="I460" s="80"/>
      <c r="J460" s="116"/>
      <c r="K460" s="235"/>
      <c r="L460" s="134"/>
      <c r="M460" s="236"/>
      <c r="N460" s="90">
        <f>IF(H460=0,"",H460/G459)</f>
        <v>0.65</v>
      </c>
      <c r="O460" s="91">
        <v>22</v>
      </c>
      <c r="P460" s="241">
        <f t="shared" si="75"/>
        <v>1</v>
      </c>
      <c r="Q460" s="241">
        <f t="shared" si="76"/>
        <v>0</v>
      </c>
      <c r="AH460" s="3"/>
      <c r="AI460" s="3"/>
    </row>
    <row r="461" spans="1:35" ht="15.75" customHeight="1" x14ac:dyDescent="0.25">
      <c r="A461" s="79">
        <v>1501</v>
      </c>
      <c r="B461" s="80"/>
      <c r="C461" s="80"/>
      <c r="D461" s="80"/>
      <c r="E461" s="80"/>
      <c r="F461" s="80"/>
      <c r="G461" s="80"/>
      <c r="H461" s="80"/>
      <c r="I461" s="80">
        <v>11</v>
      </c>
      <c r="J461" s="116">
        <v>10</v>
      </c>
      <c r="K461" s="235"/>
      <c r="L461" s="134"/>
      <c r="M461" s="236"/>
      <c r="N461" s="90">
        <f>IF(I461=0,"",I461/H460)</f>
        <v>0.84615384615384615</v>
      </c>
      <c r="O461" s="91">
        <v>22</v>
      </c>
      <c r="P461" s="241">
        <f t="shared" si="75"/>
        <v>1</v>
      </c>
      <c r="Q461" s="241">
        <f t="shared" si="76"/>
        <v>0</v>
      </c>
      <c r="AH461" s="3"/>
      <c r="AI461" s="3"/>
    </row>
    <row r="462" spans="1:35" ht="15.75" customHeight="1" x14ac:dyDescent="0.25">
      <c r="A462" s="79">
        <v>1502</v>
      </c>
      <c r="B462" s="80"/>
      <c r="C462" s="80"/>
      <c r="D462" s="80"/>
      <c r="E462" s="80"/>
      <c r="F462" s="80"/>
      <c r="G462" s="80"/>
      <c r="H462" s="80"/>
      <c r="I462" s="80">
        <v>10</v>
      </c>
      <c r="J462" s="116">
        <v>9</v>
      </c>
      <c r="K462" s="235"/>
      <c r="L462" s="134"/>
      <c r="M462" s="134"/>
      <c r="N462" s="246"/>
      <c r="O462" s="91">
        <v>12</v>
      </c>
      <c r="P462" s="247"/>
      <c r="Q462" s="246"/>
      <c r="AH462" s="3"/>
      <c r="AI462" s="3"/>
    </row>
    <row r="463" spans="1:35" ht="15.75" customHeight="1" x14ac:dyDescent="0.25">
      <c r="A463" s="79">
        <v>1601</v>
      </c>
      <c r="B463" s="80"/>
      <c r="C463" s="80"/>
      <c r="D463" s="80"/>
      <c r="E463" s="80"/>
      <c r="F463" s="80"/>
      <c r="G463" s="80"/>
      <c r="H463" s="80"/>
      <c r="I463" s="80">
        <v>1</v>
      </c>
      <c r="J463" s="116">
        <v>2</v>
      </c>
      <c r="K463" s="235"/>
      <c r="L463" s="134"/>
      <c r="M463" s="134"/>
      <c r="N463" s="246"/>
      <c r="O463" s="91">
        <v>3</v>
      </c>
      <c r="P463" s="247"/>
      <c r="Q463" s="246"/>
      <c r="AH463" s="3"/>
      <c r="AI463" s="3"/>
    </row>
    <row r="464" spans="1:35" ht="15.75" customHeight="1" x14ac:dyDescent="0.25">
      <c r="A464" s="79">
        <v>1602</v>
      </c>
      <c r="B464" s="80"/>
      <c r="C464" s="80"/>
      <c r="D464" s="80"/>
      <c r="E464" s="80"/>
      <c r="F464" s="80"/>
      <c r="G464" s="80"/>
      <c r="H464" s="80"/>
      <c r="I464" s="80">
        <v>1</v>
      </c>
      <c r="J464" s="116">
        <v>1</v>
      </c>
      <c r="K464" s="235"/>
      <c r="L464" s="134"/>
      <c r="M464" s="134"/>
      <c r="N464" s="246"/>
      <c r="O464" s="96">
        <v>1</v>
      </c>
      <c r="P464" s="247"/>
      <c r="Q464" s="246"/>
      <c r="AH464" s="3"/>
      <c r="AI464" s="3"/>
    </row>
    <row r="465" spans="1:35" ht="15.75" customHeight="1" x14ac:dyDescent="0.25">
      <c r="A465" s="79">
        <v>1701</v>
      </c>
      <c r="B465" s="80"/>
      <c r="C465" s="80"/>
      <c r="D465" s="80"/>
      <c r="E465" s="80"/>
      <c r="F465" s="80"/>
      <c r="G465" s="80"/>
      <c r="H465" s="80"/>
      <c r="I465" s="80"/>
      <c r="J465" s="116"/>
      <c r="K465" s="235"/>
      <c r="L465" s="134"/>
      <c r="M465" s="237"/>
      <c r="N465" s="246"/>
      <c r="O465" s="96"/>
      <c r="P465" s="247"/>
      <c r="Q465" s="246"/>
      <c r="AH465" s="3"/>
      <c r="AI465" s="3"/>
    </row>
    <row r="466" spans="1:35" ht="15.75" customHeight="1" x14ac:dyDescent="0.25">
      <c r="A466" s="79">
        <v>1702</v>
      </c>
      <c r="B466" s="80"/>
      <c r="C466" s="80"/>
      <c r="D466" s="80"/>
      <c r="E466" s="80"/>
      <c r="F466" s="80"/>
      <c r="G466" s="80"/>
      <c r="H466" s="80"/>
      <c r="I466" s="80"/>
      <c r="J466" s="116"/>
      <c r="K466" s="235"/>
      <c r="L466" s="134"/>
      <c r="M466" s="237"/>
      <c r="N466" s="246"/>
      <c r="O466" s="96"/>
      <c r="P466" s="247"/>
      <c r="Q466" s="246"/>
      <c r="AH466" s="3"/>
      <c r="AI466" s="3"/>
    </row>
    <row r="467" spans="1:35" ht="15.75" customHeight="1" x14ac:dyDescent="0.25">
      <c r="A467" s="79">
        <v>1801</v>
      </c>
      <c r="B467" s="80"/>
      <c r="C467" s="80"/>
      <c r="D467" s="80"/>
      <c r="E467" s="80"/>
      <c r="F467" s="80"/>
      <c r="G467" s="80"/>
      <c r="H467" s="80"/>
      <c r="I467" s="80"/>
      <c r="J467" s="116"/>
      <c r="K467" s="235"/>
      <c r="L467" s="134"/>
      <c r="M467" s="237"/>
      <c r="N467" s="134"/>
      <c r="O467" s="237"/>
      <c r="P467" s="256"/>
      <c r="Q467" s="246"/>
      <c r="AH467" s="3"/>
      <c r="AI467" s="3"/>
    </row>
    <row r="468" spans="1:35" ht="15.75" customHeight="1" x14ac:dyDescent="0.25">
      <c r="A468" s="79">
        <v>1802</v>
      </c>
      <c r="B468" s="80"/>
      <c r="C468" s="80"/>
      <c r="D468" s="80"/>
      <c r="E468" s="80"/>
      <c r="F468" s="80"/>
      <c r="G468" s="80"/>
      <c r="H468" s="80"/>
      <c r="I468" s="80"/>
      <c r="J468" s="116"/>
      <c r="K468" s="235"/>
      <c r="L468" s="134"/>
      <c r="M468" s="237"/>
      <c r="N468" s="228" t="s">
        <v>80</v>
      </c>
      <c r="O468" s="102">
        <v>16</v>
      </c>
      <c r="P468" s="103">
        <f>J471</f>
        <v>22</v>
      </c>
      <c r="Q468" s="230" t="s">
        <v>10</v>
      </c>
      <c r="AH468" s="3"/>
      <c r="AI468" s="3"/>
    </row>
    <row r="469" spans="1:35" ht="15.75" customHeight="1" x14ac:dyDescent="0.25">
      <c r="A469" s="79">
        <v>1901</v>
      </c>
      <c r="B469" s="80"/>
      <c r="C469" s="80"/>
      <c r="D469" s="80"/>
      <c r="E469" s="80"/>
      <c r="F469" s="80"/>
      <c r="G469" s="80"/>
      <c r="H469" s="80"/>
      <c r="I469" s="80"/>
      <c r="J469" s="116"/>
      <c r="K469" s="235"/>
      <c r="L469" s="134"/>
      <c r="M469" s="237"/>
      <c r="N469" s="229" t="s">
        <v>81</v>
      </c>
      <c r="O469" s="104">
        <f>IF(O468/B454=0,"",O468/B454)</f>
        <v>0.42105263157894735</v>
      </c>
      <c r="P469" s="105">
        <f>IF(O468/P468=0,"",O468/P468)</f>
        <v>0.72727272727272729</v>
      </c>
      <c r="Q469" s="231" t="s">
        <v>82</v>
      </c>
      <c r="AH469" s="3"/>
      <c r="AI469" s="3"/>
    </row>
    <row r="470" spans="1:35" ht="15.75" customHeight="1" x14ac:dyDescent="0.25">
      <c r="A470" s="79">
        <v>1902</v>
      </c>
      <c r="B470" s="80"/>
      <c r="C470" s="80"/>
      <c r="D470" s="80"/>
      <c r="E470" s="80"/>
      <c r="F470" s="80"/>
      <c r="G470" s="80"/>
      <c r="H470" s="80"/>
      <c r="I470" s="80"/>
      <c r="J470" s="116"/>
      <c r="K470" s="238"/>
      <c r="L470" s="239"/>
      <c r="M470" s="240"/>
      <c r="N470" s="109"/>
      <c r="O470" s="110"/>
      <c r="P470" s="110"/>
      <c r="Q470" s="111"/>
      <c r="AH470" s="3"/>
      <c r="AI470" s="3"/>
    </row>
    <row r="471" spans="1:35" ht="18" customHeight="1" x14ac:dyDescent="0.25">
      <c r="A471" s="33"/>
      <c r="B471" s="327" t="s">
        <v>108</v>
      </c>
      <c r="C471" s="327"/>
      <c r="D471" s="327"/>
      <c r="E471" s="327"/>
      <c r="F471" s="327"/>
      <c r="G471" s="327"/>
      <c r="H471" s="327"/>
      <c r="I471" s="327"/>
      <c r="J471" s="112">
        <f>SUM(J454:J470)</f>
        <v>22</v>
      </c>
      <c r="K471" s="113">
        <f>IF(J461=0,"",J461/B454)</f>
        <v>0.26315789473684209</v>
      </c>
      <c r="L471" s="113">
        <f>IF(J471=0,"",J471/B454)</f>
        <v>0.57894736842105265</v>
      </c>
      <c r="M471" s="113">
        <f>IF(J462=0,"",L471-K471)</f>
        <v>0.31578947368421056</v>
      </c>
      <c r="N471" s="5"/>
      <c r="O471" s="25"/>
      <c r="P471" s="24"/>
      <c r="Q471" s="5"/>
      <c r="R471" s="24"/>
      <c r="AH471" s="3"/>
      <c r="AI471" s="3"/>
    </row>
    <row r="472" spans="1:35" ht="12.75" customHeight="1" x14ac:dyDescent="0.2">
      <c r="K472" s="5"/>
      <c r="L472" s="5"/>
      <c r="N472" s="5"/>
      <c r="O472" s="6"/>
      <c r="P472" s="6"/>
      <c r="Q472" s="5"/>
      <c r="AH472" s="3"/>
      <c r="AI472" s="3"/>
    </row>
    <row r="473" spans="1:35" ht="12.75" customHeight="1" x14ac:dyDescent="0.2">
      <c r="K473" s="5"/>
      <c r="L473" s="5"/>
      <c r="N473" s="5"/>
      <c r="O473" s="6"/>
      <c r="P473" s="6"/>
      <c r="Q473" s="5"/>
      <c r="AH473" s="3"/>
      <c r="AI473" s="3"/>
    </row>
    <row r="474" spans="1:35" s="197" customFormat="1" ht="26.25" customHeight="1" x14ac:dyDescent="0.4">
      <c r="A474" s="224"/>
      <c r="B474" s="318" t="s">
        <v>96</v>
      </c>
      <c r="C474" s="318"/>
      <c r="D474" s="318"/>
      <c r="E474" s="318"/>
      <c r="F474" s="318"/>
      <c r="G474" s="318"/>
      <c r="H474" s="318"/>
      <c r="I474" s="318"/>
      <c r="J474" s="198" t="s">
        <v>75</v>
      </c>
      <c r="K474" s="5"/>
      <c r="L474" s="5"/>
      <c r="M474" s="25"/>
      <c r="N474" s="5"/>
      <c r="O474" s="25"/>
      <c r="P474" s="25"/>
      <c r="Q474" s="25"/>
      <c r="R474" s="95"/>
      <c r="AH474" s="3"/>
      <c r="AI474" s="3"/>
    </row>
    <row r="475" spans="1:35" ht="20.25" customHeight="1" x14ac:dyDescent="0.2">
      <c r="A475" s="330" t="s">
        <v>9</v>
      </c>
      <c r="B475" s="311" t="s">
        <v>97</v>
      </c>
      <c r="C475" s="312"/>
      <c r="D475" s="312"/>
      <c r="E475" s="312"/>
      <c r="F475" s="312"/>
      <c r="G475" s="312"/>
      <c r="H475" s="312"/>
      <c r="I475" s="313"/>
      <c r="J475" s="314" t="s">
        <v>10</v>
      </c>
      <c r="K475" s="307" t="s">
        <v>2</v>
      </c>
      <c r="L475" s="307" t="s">
        <v>3</v>
      </c>
      <c r="M475" s="316" t="s">
        <v>4</v>
      </c>
      <c r="N475" s="307" t="s">
        <v>5</v>
      </c>
      <c r="O475" s="317" t="s">
        <v>6</v>
      </c>
      <c r="P475" s="317" t="s">
        <v>7</v>
      </c>
      <c r="Q475" s="307" t="s">
        <v>8</v>
      </c>
      <c r="AH475" s="3"/>
      <c r="AI475" s="3"/>
    </row>
    <row r="476" spans="1:35" ht="15.75" customHeight="1" x14ac:dyDescent="0.25">
      <c r="A476" s="308"/>
      <c r="B476" s="79" t="s">
        <v>98</v>
      </c>
      <c r="C476" s="79" t="s">
        <v>99</v>
      </c>
      <c r="D476" s="79" t="s">
        <v>100</v>
      </c>
      <c r="E476" s="79" t="s">
        <v>101</v>
      </c>
      <c r="F476" s="79" t="s">
        <v>102</v>
      </c>
      <c r="G476" s="79" t="s">
        <v>103</v>
      </c>
      <c r="H476" s="79" t="s">
        <v>104</v>
      </c>
      <c r="I476" s="79" t="s">
        <v>105</v>
      </c>
      <c r="J476" s="308"/>
      <c r="K476" s="308"/>
      <c r="L476" s="308"/>
      <c r="M476" s="308"/>
      <c r="N476" s="308"/>
      <c r="O476" s="308"/>
      <c r="P476" s="308"/>
      <c r="Q476" s="308"/>
      <c r="AH476" s="3"/>
      <c r="AI476" s="3"/>
    </row>
    <row r="477" spans="1:35" ht="15.75" customHeight="1" x14ac:dyDescent="0.25">
      <c r="A477" s="79">
        <v>1201</v>
      </c>
      <c r="B477" s="80">
        <v>39</v>
      </c>
      <c r="C477" s="80"/>
      <c r="D477" s="80"/>
      <c r="E477" s="80"/>
      <c r="F477" s="80"/>
      <c r="G477" s="80"/>
      <c r="H477" s="80"/>
      <c r="I477" s="80"/>
      <c r="J477" s="116"/>
      <c r="K477" s="232"/>
      <c r="L477" s="233"/>
      <c r="M477" s="234"/>
      <c r="N477" s="242"/>
      <c r="O477" s="85">
        <f>B477</f>
        <v>39</v>
      </c>
      <c r="P477" s="243"/>
      <c r="Q477" s="242"/>
      <c r="AH477" s="3"/>
      <c r="AI477" s="3"/>
    </row>
    <row r="478" spans="1:35" ht="15.75" customHeight="1" x14ac:dyDescent="0.25">
      <c r="A478" s="79">
        <v>1202</v>
      </c>
      <c r="B478" s="80"/>
      <c r="C478" s="80">
        <v>27</v>
      </c>
      <c r="D478" s="80"/>
      <c r="E478" s="80"/>
      <c r="F478" s="80"/>
      <c r="G478" s="80"/>
      <c r="H478" s="80"/>
      <c r="I478" s="80"/>
      <c r="J478" s="116"/>
      <c r="K478" s="235"/>
      <c r="L478" s="134"/>
      <c r="M478" s="236"/>
      <c r="N478" s="90">
        <f>IF(C478=0,"",C478/B477)</f>
        <v>0.69230769230769229</v>
      </c>
      <c r="O478" s="91">
        <v>27</v>
      </c>
      <c r="P478" s="241">
        <f t="shared" ref="P478:P484" si="77">IF(O478=0,"",O478/O477)</f>
        <v>0.69230769230769229</v>
      </c>
      <c r="Q478" s="241">
        <f t="shared" ref="Q478:Q484" si="78">IF(O478=0,"",100%-P478)</f>
        <v>0.30769230769230771</v>
      </c>
      <c r="AH478" s="3"/>
      <c r="AI478" s="3"/>
    </row>
    <row r="479" spans="1:35" ht="15.75" customHeight="1" x14ac:dyDescent="0.25">
      <c r="A479" s="79">
        <v>1301</v>
      </c>
      <c r="B479" s="80"/>
      <c r="C479" s="80"/>
      <c r="D479" s="80">
        <v>21</v>
      </c>
      <c r="E479" s="80"/>
      <c r="F479" s="80"/>
      <c r="G479" s="80"/>
      <c r="H479" s="80"/>
      <c r="I479" s="80"/>
      <c r="J479" s="116"/>
      <c r="K479" s="235"/>
      <c r="L479" s="134"/>
      <c r="M479" s="236"/>
      <c r="N479" s="90">
        <f>IF(D479=0,"",D479/C478)</f>
        <v>0.77777777777777779</v>
      </c>
      <c r="O479" s="91">
        <v>22</v>
      </c>
      <c r="P479" s="241">
        <f t="shared" si="77"/>
        <v>0.81481481481481477</v>
      </c>
      <c r="Q479" s="241">
        <f t="shared" si="78"/>
        <v>0.18518518518518523</v>
      </c>
      <c r="R479" s="93">
        <f>O479/O477</f>
        <v>0.5641025641025641</v>
      </c>
      <c r="AH479" s="3"/>
      <c r="AI479" s="3"/>
    </row>
    <row r="480" spans="1:35" ht="15.75" customHeight="1" x14ac:dyDescent="0.25">
      <c r="A480" s="79">
        <v>1302</v>
      </c>
      <c r="B480" s="80"/>
      <c r="C480" s="80"/>
      <c r="D480" s="80"/>
      <c r="E480" s="80">
        <v>20</v>
      </c>
      <c r="F480" s="80"/>
      <c r="G480" s="80"/>
      <c r="H480" s="80"/>
      <c r="I480" s="80"/>
      <c r="J480" s="116"/>
      <c r="K480" s="235"/>
      <c r="L480" s="134"/>
      <c r="M480" s="236"/>
      <c r="N480" s="90">
        <f>IF(E480=0,"",E480/D479)</f>
        <v>0.95238095238095233</v>
      </c>
      <c r="O480" s="91">
        <v>23</v>
      </c>
      <c r="P480" s="241">
        <f t="shared" si="77"/>
        <v>1.0454545454545454</v>
      </c>
      <c r="Q480" s="241">
        <f t="shared" si="78"/>
        <v>-4.5454545454545414E-2</v>
      </c>
      <c r="AH480" s="3"/>
      <c r="AI480" s="3"/>
    </row>
    <row r="481" spans="1:35" ht="15.75" customHeight="1" x14ac:dyDescent="0.25">
      <c r="A481" s="79">
        <v>1401</v>
      </c>
      <c r="B481" s="80"/>
      <c r="C481" s="80"/>
      <c r="D481" s="80"/>
      <c r="E481" s="80"/>
      <c r="F481" s="80">
        <v>18</v>
      </c>
      <c r="G481" s="80"/>
      <c r="H481" s="80"/>
      <c r="I481" s="80"/>
      <c r="J481" s="116"/>
      <c r="K481" s="235"/>
      <c r="L481" s="134"/>
      <c r="M481" s="236"/>
      <c r="N481" s="90">
        <f>IF(F481=0,"",F481/E480)</f>
        <v>0.9</v>
      </c>
      <c r="O481" s="91">
        <v>21</v>
      </c>
      <c r="P481" s="241">
        <f t="shared" si="77"/>
        <v>0.91304347826086951</v>
      </c>
      <c r="Q481" s="241">
        <f t="shared" si="78"/>
        <v>8.6956521739130488E-2</v>
      </c>
      <c r="AH481" s="3"/>
      <c r="AI481" s="3"/>
    </row>
    <row r="482" spans="1:35" ht="15.75" customHeight="1" x14ac:dyDescent="0.25">
      <c r="A482" s="79">
        <v>1402</v>
      </c>
      <c r="B482" s="80"/>
      <c r="C482" s="80"/>
      <c r="D482" s="80"/>
      <c r="E482" s="80"/>
      <c r="F482" s="80"/>
      <c r="G482" s="80">
        <v>15</v>
      </c>
      <c r="H482" s="80"/>
      <c r="I482" s="80"/>
      <c r="J482" s="116"/>
      <c r="K482" s="235"/>
      <c r="L482" s="134"/>
      <c r="M482" s="236"/>
      <c r="N482" s="90">
        <f>IF(G482=0,"",G482/F481)</f>
        <v>0.83333333333333337</v>
      </c>
      <c r="O482" s="91">
        <v>20</v>
      </c>
      <c r="P482" s="241">
        <f t="shared" si="77"/>
        <v>0.95238095238095233</v>
      </c>
      <c r="Q482" s="241">
        <f t="shared" si="78"/>
        <v>4.7619047619047672E-2</v>
      </c>
      <c r="AH482" s="3"/>
      <c r="AI482" s="3"/>
    </row>
    <row r="483" spans="1:35" ht="15.75" customHeight="1" x14ac:dyDescent="0.25">
      <c r="A483" s="79">
        <v>1501</v>
      </c>
      <c r="B483" s="80"/>
      <c r="C483" s="80"/>
      <c r="D483" s="80"/>
      <c r="E483" s="80"/>
      <c r="F483" s="80"/>
      <c r="G483" s="80"/>
      <c r="H483" s="80">
        <v>14</v>
      </c>
      <c r="I483" s="80"/>
      <c r="J483" s="116"/>
      <c r="K483" s="235"/>
      <c r="L483" s="134"/>
      <c r="M483" s="236"/>
      <c r="N483" s="90">
        <f>IF(H483=0,"",H483/G482)</f>
        <v>0.93333333333333335</v>
      </c>
      <c r="O483" s="91">
        <v>20</v>
      </c>
      <c r="P483" s="241">
        <f t="shared" si="77"/>
        <v>1</v>
      </c>
      <c r="Q483" s="241">
        <f t="shared" si="78"/>
        <v>0</v>
      </c>
      <c r="AH483" s="3"/>
      <c r="AI483" s="3"/>
    </row>
    <row r="484" spans="1:35" ht="15.75" customHeight="1" x14ac:dyDescent="0.25">
      <c r="A484" s="79">
        <v>1502</v>
      </c>
      <c r="B484" s="80"/>
      <c r="C484" s="80"/>
      <c r="D484" s="80"/>
      <c r="E484" s="80"/>
      <c r="F484" s="80"/>
      <c r="G484" s="80"/>
      <c r="H484" s="80"/>
      <c r="I484" s="80">
        <v>14</v>
      </c>
      <c r="J484" s="116">
        <v>11</v>
      </c>
      <c r="K484" s="235"/>
      <c r="L484" s="134"/>
      <c r="M484" s="236"/>
      <c r="N484" s="90">
        <f>IF(I484=0,"",I484/H483)</f>
        <v>1</v>
      </c>
      <c r="O484" s="91">
        <v>20</v>
      </c>
      <c r="P484" s="241">
        <f t="shared" si="77"/>
        <v>1</v>
      </c>
      <c r="Q484" s="241">
        <f t="shared" si="78"/>
        <v>0</v>
      </c>
      <c r="AH484" s="3"/>
      <c r="AI484" s="3"/>
    </row>
    <row r="485" spans="1:35" ht="15.75" customHeight="1" x14ac:dyDescent="0.25">
      <c r="A485" s="79">
        <v>1601</v>
      </c>
      <c r="B485" s="80"/>
      <c r="C485" s="80"/>
      <c r="D485" s="80"/>
      <c r="E485" s="80"/>
      <c r="F485" s="80"/>
      <c r="G485" s="80"/>
      <c r="H485" s="80"/>
      <c r="I485" s="80">
        <v>6</v>
      </c>
      <c r="J485" s="116">
        <v>3</v>
      </c>
      <c r="K485" s="235"/>
      <c r="L485" s="134"/>
      <c r="M485" s="134"/>
      <c r="N485" s="246"/>
      <c r="O485" s="91">
        <v>7</v>
      </c>
      <c r="P485" s="247"/>
      <c r="Q485" s="246"/>
      <c r="AH485" s="3"/>
      <c r="AI485" s="3"/>
    </row>
    <row r="486" spans="1:35" ht="15.75" customHeight="1" x14ac:dyDescent="0.25">
      <c r="A486" s="79">
        <v>1602</v>
      </c>
      <c r="B486" s="80"/>
      <c r="C486" s="80"/>
      <c r="D486" s="80"/>
      <c r="E486" s="80"/>
      <c r="F486" s="80"/>
      <c r="G486" s="80"/>
      <c r="H486" s="80"/>
      <c r="I486" s="80">
        <v>2</v>
      </c>
      <c r="J486" s="116"/>
      <c r="K486" s="235"/>
      <c r="L486" s="134"/>
      <c r="M486" s="134"/>
      <c r="N486" s="246"/>
      <c r="O486" s="91">
        <v>3</v>
      </c>
      <c r="P486" s="247"/>
      <c r="Q486" s="246"/>
      <c r="AH486" s="3"/>
      <c r="AI486" s="3"/>
    </row>
    <row r="487" spans="1:35" ht="15.75" customHeight="1" x14ac:dyDescent="0.25">
      <c r="A487" s="79">
        <v>1701</v>
      </c>
      <c r="B487" s="80"/>
      <c r="C487" s="80"/>
      <c r="D487" s="80"/>
      <c r="E487" s="80"/>
      <c r="F487" s="80"/>
      <c r="G487" s="80"/>
      <c r="H487" s="80"/>
      <c r="I487" s="80">
        <v>2</v>
      </c>
      <c r="J487" s="116">
        <v>2</v>
      </c>
      <c r="K487" s="235"/>
      <c r="L487" s="134"/>
      <c r="M487" s="134"/>
      <c r="N487" s="246"/>
      <c r="O487" s="96">
        <v>2</v>
      </c>
      <c r="P487" s="247"/>
      <c r="Q487" s="246"/>
      <c r="AH487" s="3"/>
      <c r="AI487" s="3"/>
    </row>
    <row r="488" spans="1:35" ht="15.75" customHeight="1" x14ac:dyDescent="0.25">
      <c r="A488" s="79">
        <v>1702</v>
      </c>
      <c r="B488" s="80"/>
      <c r="C488" s="80"/>
      <c r="D488" s="80"/>
      <c r="E488" s="80"/>
      <c r="F488" s="80"/>
      <c r="G488" s="80"/>
      <c r="H488" s="80"/>
      <c r="I488" s="80">
        <v>0</v>
      </c>
      <c r="J488" s="116">
        <v>1</v>
      </c>
      <c r="K488" s="235"/>
      <c r="L488" s="134"/>
      <c r="M488" s="134"/>
      <c r="N488" s="246"/>
      <c r="O488" s="96">
        <v>1</v>
      </c>
      <c r="P488" s="247"/>
      <c r="Q488" s="246"/>
      <c r="AH488" s="3"/>
      <c r="AI488" s="3"/>
    </row>
    <row r="489" spans="1:35" ht="15.75" customHeight="1" x14ac:dyDescent="0.25">
      <c r="A489" s="79">
        <v>1801</v>
      </c>
      <c r="B489" s="80"/>
      <c r="C489" s="80"/>
      <c r="D489" s="80"/>
      <c r="E489" s="80"/>
      <c r="F489" s="80"/>
      <c r="G489" s="80"/>
      <c r="H489" s="80"/>
      <c r="I489" s="80"/>
      <c r="J489" s="116"/>
      <c r="K489" s="235"/>
      <c r="L489" s="134"/>
      <c r="M489" s="237"/>
      <c r="N489" s="246"/>
      <c r="O489" s="96"/>
      <c r="P489" s="247"/>
      <c r="Q489" s="246"/>
      <c r="AH489" s="3"/>
      <c r="AI489" s="3"/>
    </row>
    <row r="490" spans="1:35" ht="15.75" customHeight="1" x14ac:dyDescent="0.25">
      <c r="A490" s="79">
        <v>1802</v>
      </c>
      <c r="B490" s="80"/>
      <c r="C490" s="80"/>
      <c r="D490" s="80"/>
      <c r="E490" s="80"/>
      <c r="F490" s="80"/>
      <c r="G490" s="80"/>
      <c r="H490" s="80"/>
      <c r="I490" s="80"/>
      <c r="J490" s="116"/>
      <c r="K490" s="235"/>
      <c r="L490" s="134"/>
      <c r="M490" s="237"/>
      <c r="N490" s="134"/>
      <c r="O490" s="237"/>
      <c r="P490" s="256"/>
      <c r="Q490" s="246"/>
      <c r="AH490" s="3"/>
      <c r="AI490" s="3"/>
    </row>
    <row r="491" spans="1:35" ht="15.75" customHeight="1" x14ac:dyDescent="0.25">
      <c r="A491" s="79">
        <v>1901</v>
      </c>
      <c r="B491" s="80"/>
      <c r="C491" s="80"/>
      <c r="D491" s="80"/>
      <c r="E491" s="80"/>
      <c r="F491" s="80"/>
      <c r="G491" s="80"/>
      <c r="H491" s="80"/>
      <c r="I491" s="80"/>
      <c r="J491" s="116"/>
      <c r="K491" s="235"/>
      <c r="L491" s="134"/>
      <c r="M491" s="237"/>
      <c r="N491" s="228" t="s">
        <v>80</v>
      </c>
      <c r="O491" s="102">
        <v>18</v>
      </c>
      <c r="P491" s="103">
        <f>J494</f>
        <v>17</v>
      </c>
      <c r="Q491" s="230" t="s">
        <v>10</v>
      </c>
      <c r="AH491" s="3"/>
      <c r="AI491" s="3"/>
    </row>
    <row r="492" spans="1:35" ht="15.75" customHeight="1" x14ac:dyDescent="0.25">
      <c r="A492" s="79">
        <v>1902</v>
      </c>
      <c r="B492" s="80"/>
      <c r="C492" s="80"/>
      <c r="D492" s="80"/>
      <c r="E492" s="80"/>
      <c r="F492" s="80"/>
      <c r="G492" s="80"/>
      <c r="H492" s="80"/>
      <c r="I492" s="80"/>
      <c r="J492" s="116"/>
      <c r="K492" s="235"/>
      <c r="L492" s="134"/>
      <c r="M492" s="237"/>
      <c r="N492" s="229" t="s">
        <v>81</v>
      </c>
      <c r="O492" s="104">
        <f>IF(O491/B477=0,"",O491/B477)</f>
        <v>0.46153846153846156</v>
      </c>
      <c r="P492" s="105">
        <f>IF(O491/P491=0,"",O491/P491)</f>
        <v>1.0588235294117647</v>
      </c>
      <c r="Q492" s="231" t="s">
        <v>82</v>
      </c>
      <c r="AH492" s="3"/>
      <c r="AI492" s="3"/>
    </row>
    <row r="493" spans="1:35" ht="15.75" customHeight="1" x14ac:dyDescent="0.25">
      <c r="A493" s="79">
        <v>2001</v>
      </c>
      <c r="B493" s="80"/>
      <c r="C493" s="80"/>
      <c r="D493" s="80"/>
      <c r="E493" s="80"/>
      <c r="F493" s="80"/>
      <c r="G493" s="80"/>
      <c r="H493" s="80"/>
      <c r="I493" s="80"/>
      <c r="J493" s="116"/>
      <c r="K493" s="238"/>
      <c r="L493" s="239"/>
      <c r="M493" s="240"/>
      <c r="N493" s="109"/>
      <c r="O493" s="110"/>
      <c r="P493" s="110"/>
      <c r="Q493" s="111"/>
      <c r="AH493" s="3"/>
      <c r="AI493" s="3"/>
    </row>
    <row r="494" spans="1:35" ht="18" customHeight="1" x14ac:dyDescent="0.25">
      <c r="A494" s="33"/>
      <c r="B494" s="327" t="s">
        <v>108</v>
      </c>
      <c r="C494" s="327"/>
      <c r="D494" s="327"/>
      <c r="E494" s="327"/>
      <c r="F494" s="327"/>
      <c r="G494" s="327"/>
      <c r="H494" s="327"/>
      <c r="I494" s="327"/>
      <c r="J494" s="112">
        <f>SUM(J477:J493)</f>
        <v>17</v>
      </c>
      <c r="K494" s="113">
        <f>IF(J484=0,"",J484/B477)</f>
        <v>0.28205128205128205</v>
      </c>
      <c r="L494" s="113">
        <f>IF(J494=0,"",J494/B477)</f>
        <v>0.4358974358974359</v>
      </c>
      <c r="M494" s="113">
        <f>IF(J485=0,"",L494-K494)</f>
        <v>0.15384615384615385</v>
      </c>
      <c r="N494" s="5"/>
      <c r="O494" s="25"/>
      <c r="P494" s="24"/>
      <c r="Q494" s="5"/>
      <c r="R494" s="24"/>
      <c r="AH494" s="3"/>
      <c r="AI494" s="3"/>
    </row>
    <row r="495" spans="1:35" ht="12.75" customHeight="1" x14ac:dyDescent="0.2">
      <c r="K495" s="5"/>
      <c r="L495" s="5"/>
      <c r="N495" s="5"/>
      <c r="O495" s="6"/>
      <c r="P495" s="6"/>
      <c r="Q495" s="5"/>
      <c r="AH495" s="3"/>
      <c r="AI495" s="3"/>
    </row>
    <row r="496" spans="1:35" ht="12.75" customHeight="1" x14ac:dyDescent="0.2">
      <c r="K496" s="5"/>
      <c r="L496" s="5"/>
      <c r="N496" s="5"/>
      <c r="O496" s="6"/>
      <c r="P496" s="6"/>
      <c r="Q496" s="5"/>
      <c r="AH496" s="3"/>
      <c r="AI496" s="3"/>
    </row>
    <row r="497" spans="1:35" s="197" customFormat="1" ht="26.25" customHeight="1" x14ac:dyDescent="0.4">
      <c r="A497" s="224"/>
      <c r="B497" s="318" t="s">
        <v>96</v>
      </c>
      <c r="C497" s="318"/>
      <c r="D497" s="318"/>
      <c r="E497" s="318"/>
      <c r="F497" s="318"/>
      <c r="G497" s="318"/>
      <c r="H497" s="318"/>
      <c r="I497" s="318"/>
      <c r="J497" s="198" t="s">
        <v>77</v>
      </c>
      <c r="K497" s="25"/>
      <c r="L497" s="5"/>
      <c r="M497" s="5"/>
      <c r="N497" s="25"/>
      <c r="O497" s="5"/>
      <c r="P497" s="25"/>
      <c r="Q497" s="25"/>
      <c r="R497" s="25"/>
      <c r="AH497" s="3"/>
      <c r="AI497" s="3"/>
    </row>
    <row r="498" spans="1:35" ht="20.25" customHeight="1" x14ac:dyDescent="0.2">
      <c r="A498" s="330" t="s">
        <v>9</v>
      </c>
      <c r="B498" s="311" t="s">
        <v>97</v>
      </c>
      <c r="C498" s="312"/>
      <c r="D498" s="312"/>
      <c r="E498" s="312"/>
      <c r="F498" s="312"/>
      <c r="G498" s="312"/>
      <c r="H498" s="312"/>
      <c r="I498" s="313"/>
      <c r="J498" s="314" t="s">
        <v>10</v>
      </c>
      <c r="K498" s="307" t="s">
        <v>2</v>
      </c>
      <c r="L498" s="307" t="s">
        <v>3</v>
      </c>
      <c r="M498" s="316" t="s">
        <v>4</v>
      </c>
      <c r="N498" s="307" t="s">
        <v>5</v>
      </c>
      <c r="O498" s="317" t="s">
        <v>6</v>
      </c>
      <c r="P498" s="317" t="s">
        <v>7</v>
      </c>
      <c r="Q498" s="307" t="s">
        <v>8</v>
      </c>
      <c r="AH498" s="3"/>
      <c r="AI498" s="3"/>
    </row>
    <row r="499" spans="1:35" ht="15.75" customHeight="1" x14ac:dyDescent="0.25">
      <c r="A499" s="308"/>
      <c r="B499" s="79" t="s">
        <v>98</v>
      </c>
      <c r="C499" s="79" t="s">
        <v>99</v>
      </c>
      <c r="D499" s="79" t="s">
        <v>100</v>
      </c>
      <c r="E499" s="79" t="s">
        <v>101</v>
      </c>
      <c r="F499" s="79" t="s">
        <v>102</v>
      </c>
      <c r="G499" s="79" t="s">
        <v>103</v>
      </c>
      <c r="H499" s="79" t="s">
        <v>104</v>
      </c>
      <c r="I499" s="79" t="s">
        <v>105</v>
      </c>
      <c r="J499" s="308"/>
      <c r="K499" s="308"/>
      <c r="L499" s="308"/>
      <c r="M499" s="308"/>
      <c r="N499" s="308"/>
      <c r="O499" s="308"/>
      <c r="P499" s="308"/>
      <c r="Q499" s="308"/>
      <c r="AH499" s="3"/>
      <c r="AI499" s="3"/>
    </row>
    <row r="500" spans="1:35" ht="15.75" customHeight="1" x14ac:dyDescent="0.25">
      <c r="A500" s="79">
        <v>1202</v>
      </c>
      <c r="B500" s="80">
        <v>34</v>
      </c>
      <c r="C500" s="80"/>
      <c r="D500" s="80"/>
      <c r="E500" s="80"/>
      <c r="F500" s="80"/>
      <c r="G500" s="80"/>
      <c r="H500" s="80"/>
      <c r="I500" s="80"/>
      <c r="J500" s="116"/>
      <c r="K500" s="232"/>
      <c r="L500" s="233"/>
      <c r="M500" s="234"/>
      <c r="N500" s="242"/>
      <c r="O500" s="85">
        <f>B500</f>
        <v>34</v>
      </c>
      <c r="P500" s="243"/>
      <c r="Q500" s="242"/>
      <c r="AH500" s="3"/>
      <c r="AI500" s="3"/>
    </row>
    <row r="501" spans="1:35" ht="15.75" customHeight="1" x14ac:dyDescent="0.25">
      <c r="A501" s="79">
        <v>1301</v>
      </c>
      <c r="B501" s="80"/>
      <c r="C501" s="80">
        <v>27</v>
      </c>
      <c r="D501" s="80"/>
      <c r="E501" s="80"/>
      <c r="F501" s="80"/>
      <c r="G501" s="80"/>
      <c r="H501" s="80"/>
      <c r="I501" s="80"/>
      <c r="J501" s="116"/>
      <c r="K501" s="235"/>
      <c r="L501" s="134"/>
      <c r="M501" s="236"/>
      <c r="N501" s="90">
        <f>IF(C501=0,"",C501/B500)</f>
        <v>0.79411764705882348</v>
      </c>
      <c r="O501" s="91">
        <v>27</v>
      </c>
      <c r="P501" s="241">
        <f t="shared" ref="P501:P507" si="79">IF(O501=0,"",O501/O500)</f>
        <v>0.79411764705882348</v>
      </c>
      <c r="Q501" s="241">
        <f t="shared" ref="Q501:Q507" si="80">IF(O501=0,"",100%-P501)</f>
        <v>0.20588235294117652</v>
      </c>
      <c r="AH501" s="3"/>
      <c r="AI501" s="3"/>
    </row>
    <row r="502" spans="1:35" ht="15.75" customHeight="1" x14ac:dyDescent="0.25">
      <c r="A502" s="79">
        <v>1302</v>
      </c>
      <c r="B502" s="80"/>
      <c r="C502" s="80"/>
      <c r="D502" s="80">
        <v>23</v>
      </c>
      <c r="E502" s="80"/>
      <c r="F502" s="80"/>
      <c r="G502" s="80"/>
      <c r="H502" s="80"/>
      <c r="I502" s="80"/>
      <c r="J502" s="116"/>
      <c r="K502" s="235"/>
      <c r="L502" s="134"/>
      <c r="M502" s="236"/>
      <c r="N502" s="90">
        <f>IF(D502=0,"",D502/C501)</f>
        <v>0.85185185185185186</v>
      </c>
      <c r="O502" s="91">
        <v>23</v>
      </c>
      <c r="P502" s="241">
        <f t="shared" si="79"/>
        <v>0.85185185185185186</v>
      </c>
      <c r="Q502" s="241">
        <f t="shared" si="80"/>
        <v>0.14814814814814814</v>
      </c>
      <c r="R502" s="93">
        <f>O502/O500</f>
        <v>0.67647058823529416</v>
      </c>
      <c r="AH502" s="3"/>
      <c r="AI502" s="3"/>
    </row>
    <row r="503" spans="1:35" ht="15.75" customHeight="1" x14ac:dyDescent="0.25">
      <c r="A503" s="79">
        <v>1401</v>
      </c>
      <c r="B503" s="80"/>
      <c r="C503" s="80"/>
      <c r="D503" s="80"/>
      <c r="E503" s="80">
        <v>19</v>
      </c>
      <c r="F503" s="80"/>
      <c r="G503" s="80"/>
      <c r="H503" s="80"/>
      <c r="I503" s="80"/>
      <c r="J503" s="116"/>
      <c r="K503" s="235"/>
      <c r="L503" s="134"/>
      <c r="M503" s="236"/>
      <c r="N503" s="90">
        <f>IF(E503=0,"",E503/D502)</f>
        <v>0.82608695652173914</v>
      </c>
      <c r="O503" s="91">
        <v>20</v>
      </c>
      <c r="P503" s="241">
        <f t="shared" si="79"/>
        <v>0.86956521739130432</v>
      </c>
      <c r="Q503" s="241">
        <f t="shared" si="80"/>
        <v>0.13043478260869568</v>
      </c>
      <c r="AH503" s="3"/>
      <c r="AI503" s="3"/>
    </row>
    <row r="504" spans="1:35" ht="15.75" customHeight="1" x14ac:dyDescent="0.25">
      <c r="A504" s="79">
        <v>1402</v>
      </c>
      <c r="B504" s="80"/>
      <c r="C504" s="80"/>
      <c r="D504" s="80"/>
      <c r="E504" s="80"/>
      <c r="F504" s="80">
        <v>19</v>
      </c>
      <c r="G504" s="80"/>
      <c r="H504" s="80"/>
      <c r="I504" s="80"/>
      <c r="J504" s="116"/>
      <c r="K504" s="235"/>
      <c r="L504" s="134"/>
      <c r="M504" s="236"/>
      <c r="N504" s="90">
        <f>IF(F504=0,"",F504/E503)</f>
        <v>1</v>
      </c>
      <c r="O504" s="91">
        <v>20</v>
      </c>
      <c r="P504" s="241">
        <f t="shared" si="79"/>
        <v>1</v>
      </c>
      <c r="Q504" s="241">
        <f t="shared" si="80"/>
        <v>0</v>
      </c>
      <c r="AH504" s="3"/>
      <c r="AI504" s="3"/>
    </row>
    <row r="505" spans="1:35" ht="15.75" customHeight="1" x14ac:dyDescent="0.25">
      <c r="A505" s="79">
        <v>1501</v>
      </c>
      <c r="B505" s="80"/>
      <c r="C505" s="80"/>
      <c r="D505" s="80"/>
      <c r="E505" s="80"/>
      <c r="F505" s="80"/>
      <c r="G505" s="80">
        <v>19</v>
      </c>
      <c r="H505" s="80"/>
      <c r="I505" s="80"/>
      <c r="J505" s="116"/>
      <c r="K505" s="235"/>
      <c r="L505" s="134"/>
      <c r="M505" s="236"/>
      <c r="N505" s="90">
        <f>IF(G505=0,"",G505/F504)</f>
        <v>1</v>
      </c>
      <c r="O505" s="91">
        <v>20</v>
      </c>
      <c r="P505" s="241">
        <f t="shared" si="79"/>
        <v>1</v>
      </c>
      <c r="Q505" s="241">
        <f t="shared" si="80"/>
        <v>0</v>
      </c>
      <c r="AH505" s="3"/>
      <c r="AI505" s="3"/>
    </row>
    <row r="506" spans="1:35" ht="15.75" customHeight="1" x14ac:dyDescent="0.25">
      <c r="A506" s="79">
        <v>1502</v>
      </c>
      <c r="B506" s="80"/>
      <c r="C506" s="80"/>
      <c r="D506" s="80"/>
      <c r="E506" s="80"/>
      <c r="F506" s="80"/>
      <c r="G506" s="80"/>
      <c r="H506" s="80">
        <v>19</v>
      </c>
      <c r="I506" s="80"/>
      <c r="J506" s="116"/>
      <c r="K506" s="235"/>
      <c r="L506" s="134"/>
      <c r="M506" s="236"/>
      <c r="N506" s="90">
        <f>IF(H506=0,"",H506/G505)</f>
        <v>1</v>
      </c>
      <c r="O506" s="91">
        <v>20</v>
      </c>
      <c r="P506" s="241">
        <f t="shared" si="79"/>
        <v>1</v>
      </c>
      <c r="Q506" s="241">
        <f t="shared" si="80"/>
        <v>0</v>
      </c>
      <c r="AH506" s="3"/>
      <c r="AI506" s="3"/>
    </row>
    <row r="507" spans="1:35" ht="15.75" customHeight="1" x14ac:dyDescent="0.25">
      <c r="A507" s="79">
        <v>1601</v>
      </c>
      <c r="B507" s="80"/>
      <c r="C507" s="80"/>
      <c r="D507" s="80"/>
      <c r="E507" s="80"/>
      <c r="F507" s="80"/>
      <c r="G507" s="80"/>
      <c r="H507" s="80"/>
      <c r="I507" s="80">
        <v>17</v>
      </c>
      <c r="J507" s="116">
        <v>13</v>
      </c>
      <c r="K507" s="235"/>
      <c r="L507" s="134"/>
      <c r="M507" s="236"/>
      <c r="N507" s="90">
        <f>IF(I507=0,"",I507/H506)</f>
        <v>0.89473684210526316</v>
      </c>
      <c r="O507" s="91">
        <v>20</v>
      </c>
      <c r="P507" s="241">
        <f t="shared" si="79"/>
        <v>1</v>
      </c>
      <c r="Q507" s="241">
        <f t="shared" si="80"/>
        <v>0</v>
      </c>
      <c r="AH507" s="3"/>
      <c r="AI507" s="3"/>
    </row>
    <row r="508" spans="1:35" ht="15.75" customHeight="1" x14ac:dyDescent="0.25">
      <c r="A508" s="79">
        <v>1602</v>
      </c>
      <c r="B508" s="80"/>
      <c r="C508" s="80"/>
      <c r="D508" s="80"/>
      <c r="E508" s="80"/>
      <c r="F508" s="80"/>
      <c r="G508" s="80"/>
      <c r="H508" s="80"/>
      <c r="I508" s="80">
        <v>5</v>
      </c>
      <c r="J508" s="116">
        <v>2</v>
      </c>
      <c r="K508" s="235"/>
      <c r="L508" s="134"/>
      <c r="M508" s="134"/>
      <c r="N508" s="246"/>
      <c r="O508" s="91">
        <v>8</v>
      </c>
      <c r="P508" s="247"/>
      <c r="Q508" s="246"/>
      <c r="AH508" s="3"/>
      <c r="AI508" s="3"/>
    </row>
    <row r="509" spans="1:35" ht="15.75" customHeight="1" x14ac:dyDescent="0.25">
      <c r="A509" s="79">
        <v>1701</v>
      </c>
      <c r="B509" s="80"/>
      <c r="C509" s="80"/>
      <c r="D509" s="80"/>
      <c r="E509" s="80"/>
      <c r="F509" s="80"/>
      <c r="G509" s="80"/>
      <c r="H509" s="80"/>
      <c r="I509" s="80">
        <v>4</v>
      </c>
      <c r="J509" s="116">
        <v>2</v>
      </c>
      <c r="K509" s="235"/>
      <c r="L509" s="134"/>
      <c r="M509" s="134"/>
      <c r="N509" s="246"/>
      <c r="O509" s="91">
        <v>6</v>
      </c>
      <c r="P509" s="247"/>
      <c r="Q509" s="246"/>
      <c r="AH509" s="3"/>
      <c r="AI509" s="3"/>
    </row>
    <row r="510" spans="1:35" ht="15.75" customHeight="1" x14ac:dyDescent="0.25">
      <c r="A510" s="79">
        <v>1702</v>
      </c>
      <c r="B510" s="80"/>
      <c r="C510" s="80"/>
      <c r="D510" s="80"/>
      <c r="E510" s="80"/>
      <c r="F510" s="80"/>
      <c r="G510" s="80"/>
      <c r="H510" s="80"/>
      <c r="I510" s="80">
        <v>4</v>
      </c>
      <c r="J510" s="116">
        <v>2</v>
      </c>
      <c r="K510" s="235"/>
      <c r="L510" s="134"/>
      <c r="M510" s="134"/>
      <c r="N510" s="246"/>
      <c r="O510" s="96">
        <v>4</v>
      </c>
      <c r="P510" s="247"/>
      <c r="Q510" s="246"/>
      <c r="AH510" s="3"/>
      <c r="AI510" s="3"/>
    </row>
    <row r="511" spans="1:35" ht="15.75" customHeight="1" x14ac:dyDescent="0.25">
      <c r="A511" s="79">
        <v>1801</v>
      </c>
      <c r="B511" s="80"/>
      <c r="C511" s="80"/>
      <c r="D511" s="80"/>
      <c r="E511" s="80"/>
      <c r="F511" s="80"/>
      <c r="G511" s="80"/>
      <c r="H511" s="80"/>
      <c r="I511" s="80">
        <v>2</v>
      </c>
      <c r="J511" s="116">
        <v>1</v>
      </c>
      <c r="K511" s="235"/>
      <c r="L511" s="134"/>
      <c r="M511" s="237"/>
      <c r="N511" s="246"/>
      <c r="O511" s="96">
        <v>2</v>
      </c>
      <c r="P511" s="247"/>
      <c r="Q511" s="246"/>
      <c r="AH511" s="3"/>
      <c r="AI511" s="3"/>
    </row>
    <row r="512" spans="1:35" ht="15.75" customHeight="1" x14ac:dyDescent="0.25">
      <c r="A512" s="79">
        <v>1802</v>
      </c>
      <c r="B512" s="80"/>
      <c r="C512" s="80"/>
      <c r="D512" s="80"/>
      <c r="E512" s="80"/>
      <c r="F512" s="80"/>
      <c r="G512" s="80"/>
      <c r="H512" s="80"/>
      <c r="I512" s="80"/>
      <c r="J512" s="116"/>
      <c r="K512" s="235"/>
      <c r="L512" s="134"/>
      <c r="M512" s="237"/>
      <c r="N512" s="246"/>
      <c r="O512" s="96"/>
      <c r="P512" s="247"/>
      <c r="Q512" s="246"/>
      <c r="AH512" s="3"/>
      <c r="AI512" s="3"/>
    </row>
    <row r="513" spans="1:35" ht="15.75" customHeight="1" x14ac:dyDescent="0.25">
      <c r="A513" s="79">
        <v>1901</v>
      </c>
      <c r="B513" s="80"/>
      <c r="C513" s="80"/>
      <c r="D513" s="80"/>
      <c r="E513" s="80"/>
      <c r="F513" s="80"/>
      <c r="G513" s="80"/>
      <c r="H513" s="80"/>
      <c r="I513" s="80"/>
      <c r="J513" s="116"/>
      <c r="K513" s="235"/>
      <c r="L513" s="134"/>
      <c r="M513" s="237"/>
      <c r="N513" s="134"/>
      <c r="O513" s="237"/>
      <c r="P513" s="256"/>
      <c r="Q513" s="246"/>
      <c r="AH513" s="3"/>
      <c r="AI513" s="3"/>
    </row>
    <row r="514" spans="1:35" ht="15.75" customHeight="1" x14ac:dyDescent="0.25">
      <c r="A514" s="79">
        <v>1902</v>
      </c>
      <c r="B514" s="80"/>
      <c r="C514" s="80"/>
      <c r="D514" s="80"/>
      <c r="E514" s="80"/>
      <c r="F514" s="80"/>
      <c r="G514" s="80"/>
      <c r="H514" s="80"/>
      <c r="I514" s="80"/>
      <c r="J514" s="116"/>
      <c r="K514" s="235"/>
      <c r="L514" s="134"/>
      <c r="M514" s="237"/>
      <c r="N514" s="228" t="s">
        <v>80</v>
      </c>
      <c r="O514" s="102">
        <v>19</v>
      </c>
      <c r="P514" s="103">
        <f>J517</f>
        <v>20</v>
      </c>
      <c r="Q514" s="230" t="s">
        <v>10</v>
      </c>
      <c r="AH514" s="3"/>
      <c r="AI514" s="3"/>
    </row>
    <row r="515" spans="1:35" ht="15.75" customHeight="1" x14ac:dyDescent="0.25">
      <c r="A515" s="79">
        <v>2001</v>
      </c>
      <c r="B515" s="80"/>
      <c r="C515" s="80"/>
      <c r="D515" s="80"/>
      <c r="E515" s="80"/>
      <c r="F515" s="80"/>
      <c r="G515" s="80"/>
      <c r="H515" s="80"/>
      <c r="I515" s="80"/>
      <c r="J515" s="116"/>
      <c r="K515" s="235"/>
      <c r="L515" s="134"/>
      <c r="M515" s="237"/>
      <c r="N515" s="229" t="s">
        <v>81</v>
      </c>
      <c r="O515" s="104">
        <f>IF(O514/B500=0,"",O514/B500)</f>
        <v>0.55882352941176472</v>
      </c>
      <c r="P515" s="105">
        <f>IF(O514/P514=0,"",O514/P514)</f>
        <v>0.95</v>
      </c>
      <c r="Q515" s="231" t="s">
        <v>82</v>
      </c>
      <c r="AH515" s="3"/>
      <c r="AI515" s="3"/>
    </row>
    <row r="516" spans="1:35" ht="15.75" customHeight="1" x14ac:dyDescent="0.25">
      <c r="A516" s="79">
        <v>2002</v>
      </c>
      <c r="B516" s="80"/>
      <c r="C516" s="80"/>
      <c r="D516" s="80"/>
      <c r="E516" s="80"/>
      <c r="F516" s="80"/>
      <c r="G516" s="80"/>
      <c r="H516" s="80"/>
      <c r="I516" s="80"/>
      <c r="J516" s="116"/>
      <c r="K516" s="238"/>
      <c r="L516" s="239"/>
      <c r="M516" s="240"/>
      <c r="N516" s="109"/>
      <c r="O516" s="110"/>
      <c r="P516" s="110"/>
      <c r="Q516" s="111"/>
      <c r="AH516" s="3"/>
      <c r="AI516" s="3"/>
    </row>
    <row r="517" spans="1:35" ht="18" customHeight="1" x14ac:dyDescent="0.25">
      <c r="A517" s="33"/>
      <c r="B517" s="327" t="s">
        <v>108</v>
      </c>
      <c r="C517" s="327"/>
      <c r="D517" s="327"/>
      <c r="E517" s="327"/>
      <c r="F517" s="327"/>
      <c r="G517" s="327"/>
      <c r="H517" s="327"/>
      <c r="I517" s="327"/>
      <c r="J517" s="112">
        <f>SUM(J504:J513)</f>
        <v>20</v>
      </c>
      <c r="K517" s="113">
        <f>IF(J507=0,"",J507/B500)</f>
        <v>0.38235294117647056</v>
      </c>
      <c r="L517" s="113">
        <f>IF(J517=0,"",J517/B500)</f>
        <v>0.58823529411764708</v>
      </c>
      <c r="M517" s="113">
        <f>IF(J509=0,"",L517-K517)</f>
        <v>0.20588235294117652</v>
      </c>
      <c r="N517" s="5"/>
      <c r="O517" s="25"/>
      <c r="P517" s="24"/>
      <c r="Q517" s="5"/>
      <c r="AH517" s="3"/>
      <c r="AI517" s="3"/>
    </row>
    <row r="518" spans="1:35" ht="12.75" customHeight="1" x14ac:dyDescent="0.2">
      <c r="K518" s="5"/>
      <c r="L518" s="5"/>
      <c r="N518" s="5"/>
      <c r="O518" s="6"/>
      <c r="P518" s="6"/>
      <c r="Q518" s="5"/>
      <c r="AH518" s="3"/>
      <c r="AI518" s="3"/>
    </row>
    <row r="519" spans="1:35" ht="12.75" customHeight="1" x14ac:dyDescent="0.2">
      <c r="K519" s="5"/>
      <c r="L519" s="5"/>
      <c r="N519" s="5"/>
      <c r="O519" s="6"/>
      <c r="P519" s="6"/>
      <c r="Q519" s="5"/>
      <c r="AH519" s="3"/>
      <c r="AI519" s="3"/>
    </row>
    <row r="520" spans="1:35" s="197" customFormat="1" ht="26.25" customHeight="1" x14ac:dyDescent="0.4">
      <c r="A520" s="224"/>
      <c r="B520" s="318" t="s">
        <v>96</v>
      </c>
      <c r="C520" s="318"/>
      <c r="D520" s="318"/>
      <c r="E520" s="318"/>
      <c r="F520" s="318"/>
      <c r="G520" s="318"/>
      <c r="H520" s="318"/>
      <c r="I520" s="318"/>
      <c r="J520" s="198" t="s">
        <v>83</v>
      </c>
      <c r="K520" s="5"/>
      <c r="L520" s="5"/>
      <c r="M520" s="25"/>
      <c r="N520" s="5"/>
      <c r="O520" s="25"/>
      <c r="P520" s="25"/>
      <c r="Q520" s="25"/>
      <c r="R520" s="95"/>
      <c r="AH520" s="3"/>
      <c r="AI520" s="3"/>
    </row>
    <row r="521" spans="1:35" ht="20.25" customHeight="1" x14ac:dyDescent="0.2">
      <c r="A521" s="330" t="s">
        <v>9</v>
      </c>
      <c r="B521" s="311" t="s">
        <v>97</v>
      </c>
      <c r="C521" s="312"/>
      <c r="D521" s="312"/>
      <c r="E521" s="312"/>
      <c r="F521" s="312"/>
      <c r="G521" s="312"/>
      <c r="H521" s="312"/>
      <c r="I521" s="313"/>
      <c r="J521" s="314" t="s">
        <v>10</v>
      </c>
      <c r="K521" s="307" t="s">
        <v>2</v>
      </c>
      <c r="L521" s="307" t="s">
        <v>3</v>
      </c>
      <c r="M521" s="316" t="s">
        <v>4</v>
      </c>
      <c r="N521" s="307" t="s">
        <v>5</v>
      </c>
      <c r="O521" s="317" t="s">
        <v>6</v>
      </c>
      <c r="P521" s="317" t="s">
        <v>7</v>
      </c>
      <c r="Q521" s="307" t="s">
        <v>8</v>
      </c>
      <c r="AH521" s="3"/>
      <c r="AI521" s="3"/>
    </row>
    <row r="522" spans="1:35" ht="15.75" customHeight="1" x14ac:dyDescent="0.25">
      <c r="A522" s="308"/>
      <c r="B522" s="79" t="s">
        <v>98</v>
      </c>
      <c r="C522" s="79" t="s">
        <v>99</v>
      </c>
      <c r="D522" s="79" t="s">
        <v>100</v>
      </c>
      <c r="E522" s="79" t="s">
        <v>101</v>
      </c>
      <c r="F522" s="79" t="s">
        <v>102</v>
      </c>
      <c r="G522" s="79" t="s">
        <v>103</v>
      </c>
      <c r="H522" s="79" t="s">
        <v>104</v>
      </c>
      <c r="I522" s="79" t="s">
        <v>105</v>
      </c>
      <c r="J522" s="308"/>
      <c r="K522" s="308"/>
      <c r="L522" s="308"/>
      <c r="M522" s="308"/>
      <c r="N522" s="308"/>
      <c r="O522" s="308"/>
      <c r="P522" s="308"/>
      <c r="Q522" s="308"/>
      <c r="AH522" s="3"/>
      <c r="AI522" s="3"/>
    </row>
    <row r="523" spans="1:35" ht="15.75" customHeight="1" x14ac:dyDescent="0.25">
      <c r="A523" s="79" t="s">
        <v>83</v>
      </c>
      <c r="B523" s="80">
        <v>41</v>
      </c>
      <c r="C523" s="80"/>
      <c r="D523" s="80"/>
      <c r="E523" s="80"/>
      <c r="F523" s="80"/>
      <c r="G523" s="80"/>
      <c r="H523" s="80"/>
      <c r="I523" s="80"/>
      <c r="J523" s="116"/>
      <c r="K523" s="232"/>
      <c r="L523" s="233"/>
      <c r="M523" s="234"/>
      <c r="N523" s="242"/>
      <c r="O523" s="85">
        <f>B523</f>
        <v>41</v>
      </c>
      <c r="P523" s="243"/>
      <c r="Q523" s="242"/>
      <c r="AH523" s="3"/>
      <c r="AI523" s="3"/>
    </row>
    <row r="524" spans="1:35" ht="15.75" customHeight="1" x14ac:dyDescent="0.25">
      <c r="A524" s="79">
        <v>1302</v>
      </c>
      <c r="B524" s="80"/>
      <c r="C524" s="80">
        <v>29</v>
      </c>
      <c r="D524" s="80"/>
      <c r="E524" s="80"/>
      <c r="F524" s="80"/>
      <c r="G524" s="80"/>
      <c r="H524" s="80"/>
      <c r="I524" s="80"/>
      <c r="J524" s="116"/>
      <c r="K524" s="235"/>
      <c r="L524" s="134"/>
      <c r="M524" s="236"/>
      <c r="N524" s="90">
        <f>IF(C524=0,"",C524/B523)</f>
        <v>0.70731707317073167</v>
      </c>
      <c r="O524" s="91">
        <v>29</v>
      </c>
      <c r="P524" s="241">
        <f t="shared" ref="P524:P530" si="81">IF(O524=0,"",O524/O523)</f>
        <v>0.70731707317073167</v>
      </c>
      <c r="Q524" s="241">
        <f t="shared" ref="Q524:Q530" si="82">IF(O524=0,"",100%-P524)</f>
        <v>0.29268292682926833</v>
      </c>
      <c r="AH524" s="3"/>
      <c r="AI524" s="3"/>
    </row>
    <row r="525" spans="1:35" ht="15.75" customHeight="1" x14ac:dyDescent="0.25">
      <c r="A525" s="79">
        <v>1401</v>
      </c>
      <c r="B525" s="80"/>
      <c r="C525" s="80"/>
      <c r="D525" s="80">
        <v>27</v>
      </c>
      <c r="E525" s="80"/>
      <c r="F525" s="80"/>
      <c r="G525" s="80"/>
      <c r="H525" s="80"/>
      <c r="I525" s="80"/>
      <c r="J525" s="116"/>
      <c r="K525" s="235"/>
      <c r="L525" s="134"/>
      <c r="M525" s="236"/>
      <c r="N525" s="90">
        <f>IF(D525=0,"",D525/C524)</f>
        <v>0.93103448275862066</v>
      </c>
      <c r="O525" s="91">
        <v>27</v>
      </c>
      <c r="P525" s="241">
        <f t="shared" si="81"/>
        <v>0.93103448275862066</v>
      </c>
      <c r="Q525" s="241">
        <f t="shared" si="82"/>
        <v>6.8965517241379337E-2</v>
      </c>
      <c r="R525" s="93">
        <f>O525/O523</f>
        <v>0.65853658536585369</v>
      </c>
      <c r="AH525" s="3"/>
      <c r="AI525" s="3"/>
    </row>
    <row r="526" spans="1:35" ht="15.75" customHeight="1" x14ac:dyDescent="0.25">
      <c r="A526" s="79">
        <v>1402</v>
      </c>
      <c r="B526" s="80"/>
      <c r="C526" s="80"/>
      <c r="D526" s="80"/>
      <c r="E526" s="80">
        <v>24</v>
      </c>
      <c r="F526" s="80"/>
      <c r="G526" s="80"/>
      <c r="H526" s="80"/>
      <c r="I526" s="80"/>
      <c r="J526" s="116"/>
      <c r="K526" s="235"/>
      <c r="L526" s="134"/>
      <c r="M526" s="236"/>
      <c r="N526" s="90">
        <f>IF(E526=0,"",E526/D525)</f>
        <v>0.88888888888888884</v>
      </c>
      <c r="O526" s="91">
        <v>27</v>
      </c>
      <c r="P526" s="241">
        <f t="shared" si="81"/>
        <v>1</v>
      </c>
      <c r="Q526" s="241">
        <f t="shared" si="82"/>
        <v>0</v>
      </c>
      <c r="AH526" s="3"/>
      <c r="AI526" s="3"/>
    </row>
    <row r="527" spans="1:35" ht="15.75" customHeight="1" x14ac:dyDescent="0.25">
      <c r="A527" s="79">
        <v>1501</v>
      </c>
      <c r="B527" s="80"/>
      <c r="C527" s="80"/>
      <c r="D527" s="80"/>
      <c r="E527" s="80"/>
      <c r="F527" s="80">
        <v>24</v>
      </c>
      <c r="G527" s="80"/>
      <c r="H527" s="80"/>
      <c r="I527" s="80"/>
      <c r="J527" s="116"/>
      <c r="K527" s="235"/>
      <c r="L527" s="134"/>
      <c r="M527" s="236"/>
      <c r="N527" s="90">
        <f>IF(F527=0,"",F527/E526)</f>
        <v>1</v>
      </c>
      <c r="O527" s="91">
        <v>26</v>
      </c>
      <c r="P527" s="241">
        <f t="shared" si="81"/>
        <v>0.96296296296296291</v>
      </c>
      <c r="Q527" s="241">
        <f t="shared" si="82"/>
        <v>3.703703703703709E-2</v>
      </c>
      <c r="AH527" s="3"/>
      <c r="AI527" s="3"/>
    </row>
    <row r="528" spans="1:35" ht="15.75" customHeight="1" x14ac:dyDescent="0.25">
      <c r="A528" s="79">
        <v>1502</v>
      </c>
      <c r="B528" s="80"/>
      <c r="C528" s="80"/>
      <c r="D528" s="80"/>
      <c r="E528" s="80"/>
      <c r="F528" s="80"/>
      <c r="G528" s="80">
        <v>23</v>
      </c>
      <c r="H528" s="80"/>
      <c r="I528" s="80"/>
      <c r="J528" s="116"/>
      <c r="K528" s="235"/>
      <c r="L528" s="134"/>
      <c r="M528" s="236"/>
      <c r="N528" s="90">
        <f>IF(G528=0,"",G528/F527)</f>
        <v>0.95833333333333337</v>
      </c>
      <c r="O528" s="91">
        <v>25</v>
      </c>
      <c r="P528" s="241">
        <f t="shared" si="81"/>
        <v>0.96153846153846156</v>
      </c>
      <c r="Q528" s="241">
        <f t="shared" si="82"/>
        <v>3.8461538461538436E-2</v>
      </c>
      <c r="AH528" s="3"/>
      <c r="AI528" s="3"/>
    </row>
    <row r="529" spans="1:35" ht="15.75" customHeight="1" x14ac:dyDescent="0.25">
      <c r="A529" s="79">
        <v>1601</v>
      </c>
      <c r="B529" s="80"/>
      <c r="C529" s="80"/>
      <c r="D529" s="80"/>
      <c r="E529" s="80"/>
      <c r="F529" s="80"/>
      <c r="G529" s="80"/>
      <c r="H529" s="80">
        <v>22</v>
      </c>
      <c r="I529" s="80"/>
      <c r="J529" s="116"/>
      <c r="K529" s="235"/>
      <c r="L529" s="134"/>
      <c r="M529" s="236"/>
      <c r="N529" s="90">
        <f>IF(H529=0,"",H529/G528)</f>
        <v>0.95652173913043481</v>
      </c>
      <c r="O529" s="91">
        <v>25</v>
      </c>
      <c r="P529" s="241">
        <f t="shared" si="81"/>
        <v>1</v>
      </c>
      <c r="Q529" s="241">
        <f t="shared" si="82"/>
        <v>0</v>
      </c>
      <c r="AH529" s="3"/>
      <c r="AI529" s="3"/>
    </row>
    <row r="530" spans="1:35" ht="15.75" customHeight="1" x14ac:dyDescent="0.25">
      <c r="A530" s="79">
        <v>1602</v>
      </c>
      <c r="B530" s="80"/>
      <c r="C530" s="80"/>
      <c r="D530" s="80"/>
      <c r="E530" s="80"/>
      <c r="F530" s="80"/>
      <c r="G530" s="80"/>
      <c r="H530" s="80"/>
      <c r="I530" s="80">
        <v>21</v>
      </c>
      <c r="J530" s="116">
        <v>18</v>
      </c>
      <c r="K530" s="235"/>
      <c r="L530" s="134"/>
      <c r="M530" s="236"/>
      <c r="N530" s="90">
        <f>IF(I530=0,"",I530/H529)</f>
        <v>0.95454545454545459</v>
      </c>
      <c r="O530" s="91">
        <v>25</v>
      </c>
      <c r="P530" s="241">
        <f t="shared" si="81"/>
        <v>1</v>
      </c>
      <c r="Q530" s="241">
        <f t="shared" si="82"/>
        <v>0</v>
      </c>
      <c r="AH530" s="3"/>
      <c r="AI530" s="3"/>
    </row>
    <row r="531" spans="1:35" ht="15.75" customHeight="1" x14ac:dyDescent="0.25">
      <c r="A531" s="79">
        <v>1701</v>
      </c>
      <c r="B531" s="80"/>
      <c r="C531" s="80"/>
      <c r="D531" s="80"/>
      <c r="E531" s="80"/>
      <c r="F531" s="80"/>
      <c r="G531" s="80"/>
      <c r="H531" s="80"/>
      <c r="I531" s="80">
        <v>3</v>
      </c>
      <c r="J531" s="116">
        <v>1</v>
      </c>
      <c r="K531" s="235"/>
      <c r="L531" s="134"/>
      <c r="M531" s="134"/>
      <c r="N531" s="246"/>
      <c r="O531" s="91">
        <v>4</v>
      </c>
      <c r="P531" s="247"/>
      <c r="Q531" s="246"/>
      <c r="AH531" s="3"/>
      <c r="AI531" s="3"/>
    </row>
    <row r="532" spans="1:35" ht="15.75" customHeight="1" x14ac:dyDescent="0.25">
      <c r="A532" s="115">
        <v>1702</v>
      </c>
      <c r="B532" s="80"/>
      <c r="C532" s="80"/>
      <c r="D532" s="80"/>
      <c r="E532" s="80"/>
      <c r="F532" s="80"/>
      <c r="G532" s="80"/>
      <c r="H532" s="80"/>
      <c r="I532" s="80">
        <v>1</v>
      </c>
      <c r="J532" s="116">
        <v>1</v>
      </c>
      <c r="K532" s="235"/>
      <c r="L532" s="134"/>
      <c r="M532" s="134"/>
      <c r="N532" s="246"/>
      <c r="O532" s="91">
        <v>1</v>
      </c>
      <c r="P532" s="247"/>
      <c r="Q532" s="246"/>
      <c r="AH532" s="3"/>
      <c r="AI532" s="3"/>
    </row>
    <row r="533" spans="1:35" ht="15.75" customHeight="1" x14ac:dyDescent="0.25">
      <c r="A533" s="79">
        <v>1801</v>
      </c>
      <c r="B533" s="80"/>
      <c r="C533" s="80"/>
      <c r="D533" s="80"/>
      <c r="E533" s="80"/>
      <c r="F533" s="80"/>
      <c r="G533" s="80"/>
      <c r="H533" s="80"/>
      <c r="I533" s="80">
        <v>1</v>
      </c>
      <c r="J533" s="116"/>
      <c r="K533" s="235"/>
      <c r="L533" s="134"/>
      <c r="M533" s="134"/>
      <c r="N533" s="246"/>
      <c r="O533" s="96">
        <v>1</v>
      </c>
      <c r="P533" s="247"/>
      <c r="Q533" s="246"/>
      <c r="AH533" s="3"/>
      <c r="AI533" s="3"/>
    </row>
    <row r="534" spans="1:35" ht="15.75" customHeight="1" x14ac:dyDescent="0.25">
      <c r="A534" s="79">
        <v>1802</v>
      </c>
      <c r="B534" s="80"/>
      <c r="C534" s="80"/>
      <c r="D534" s="80"/>
      <c r="E534" s="80"/>
      <c r="F534" s="80"/>
      <c r="G534" s="80"/>
      <c r="H534" s="80"/>
      <c r="I534" s="80"/>
      <c r="J534" s="116"/>
      <c r="K534" s="235"/>
      <c r="L534" s="134"/>
      <c r="M534" s="237"/>
      <c r="N534" s="246"/>
      <c r="O534" s="96"/>
      <c r="P534" s="247"/>
      <c r="Q534" s="246"/>
      <c r="AH534" s="3"/>
      <c r="AI534" s="3"/>
    </row>
    <row r="535" spans="1:35" ht="15.75" customHeight="1" x14ac:dyDescent="0.25">
      <c r="A535" s="79">
        <v>1901</v>
      </c>
      <c r="B535" s="80"/>
      <c r="C535" s="80"/>
      <c r="D535" s="80"/>
      <c r="E535" s="80"/>
      <c r="F535" s="80"/>
      <c r="G535" s="80"/>
      <c r="H535" s="80"/>
      <c r="I535" s="80"/>
      <c r="J535" s="116"/>
      <c r="K535" s="235"/>
      <c r="L535" s="134"/>
      <c r="M535" s="237"/>
      <c r="N535" s="246"/>
      <c r="O535" s="96"/>
      <c r="P535" s="247"/>
      <c r="Q535" s="246"/>
      <c r="AH535" s="3"/>
      <c r="AI535" s="3"/>
    </row>
    <row r="536" spans="1:35" ht="15.75" customHeight="1" x14ac:dyDescent="0.25">
      <c r="A536" s="79">
        <v>1902</v>
      </c>
      <c r="B536" s="80"/>
      <c r="C536" s="80"/>
      <c r="D536" s="80"/>
      <c r="E536" s="80"/>
      <c r="F536" s="80"/>
      <c r="G536" s="80"/>
      <c r="H536" s="80"/>
      <c r="I536" s="80"/>
      <c r="J536" s="116"/>
      <c r="K536" s="235"/>
      <c r="L536" s="134"/>
      <c r="M536" s="237"/>
      <c r="N536" s="134"/>
      <c r="O536" s="237"/>
      <c r="P536" s="256"/>
      <c r="Q536" s="246"/>
      <c r="AH536" s="3"/>
      <c r="AI536" s="3"/>
    </row>
    <row r="537" spans="1:35" ht="15.75" customHeight="1" x14ac:dyDescent="0.25">
      <c r="A537" s="79">
        <v>2001</v>
      </c>
      <c r="B537" s="80"/>
      <c r="C537" s="80"/>
      <c r="D537" s="80"/>
      <c r="E537" s="80"/>
      <c r="F537" s="80"/>
      <c r="G537" s="80"/>
      <c r="H537" s="80"/>
      <c r="I537" s="80"/>
      <c r="J537" s="116"/>
      <c r="K537" s="235"/>
      <c r="L537" s="134"/>
      <c r="M537" s="237"/>
      <c r="N537" s="228" t="s">
        <v>80</v>
      </c>
      <c r="O537" s="102">
        <v>22</v>
      </c>
      <c r="P537" s="179">
        <f>J540</f>
        <v>20</v>
      </c>
      <c r="Q537" s="230" t="s">
        <v>10</v>
      </c>
      <c r="AH537" s="3"/>
      <c r="AI537" s="3"/>
    </row>
    <row r="538" spans="1:35" ht="15.75" customHeight="1" x14ac:dyDescent="0.25">
      <c r="A538" s="79">
        <v>2002</v>
      </c>
      <c r="B538" s="80"/>
      <c r="C538" s="80"/>
      <c r="D538" s="80"/>
      <c r="E538" s="80"/>
      <c r="F538" s="80"/>
      <c r="G538" s="80"/>
      <c r="H538" s="80"/>
      <c r="I538" s="80"/>
      <c r="J538" s="116"/>
      <c r="K538" s="235"/>
      <c r="L538" s="134"/>
      <c r="M538" s="237"/>
      <c r="N538" s="229" t="s">
        <v>81</v>
      </c>
      <c r="O538" s="104">
        <f>IF(O537/B523=0,"",O537/B523)</f>
        <v>0.53658536585365857</v>
      </c>
      <c r="P538" s="105">
        <f>IF(O537/P537=0,"",O537/P537)</f>
        <v>1.1000000000000001</v>
      </c>
      <c r="Q538" s="231" t="s">
        <v>82</v>
      </c>
      <c r="AH538" s="3"/>
      <c r="AI538" s="3"/>
    </row>
    <row r="539" spans="1:35" ht="15.75" customHeight="1" x14ac:dyDescent="0.25">
      <c r="A539" s="79">
        <v>2101</v>
      </c>
      <c r="B539" s="80"/>
      <c r="C539" s="80"/>
      <c r="D539" s="80"/>
      <c r="E539" s="80"/>
      <c r="F539" s="80"/>
      <c r="G539" s="80"/>
      <c r="H539" s="80"/>
      <c r="I539" s="80"/>
      <c r="J539" s="116"/>
      <c r="K539" s="238"/>
      <c r="L539" s="239"/>
      <c r="M539" s="240"/>
      <c r="N539" s="109"/>
      <c r="O539" s="110"/>
      <c r="P539" s="110"/>
      <c r="Q539" s="111"/>
      <c r="AH539" s="3"/>
      <c r="AI539" s="3"/>
    </row>
    <row r="540" spans="1:35" ht="18" customHeight="1" x14ac:dyDescent="0.25">
      <c r="A540" s="33"/>
      <c r="B540" s="327" t="s">
        <v>108</v>
      </c>
      <c r="C540" s="327"/>
      <c r="D540" s="327"/>
      <c r="E540" s="327"/>
      <c r="F540" s="327"/>
      <c r="G540" s="327"/>
      <c r="H540" s="327"/>
      <c r="I540" s="327"/>
      <c r="J540" s="112">
        <f>SUM(J523:J539)</f>
        <v>20</v>
      </c>
      <c r="K540" s="113">
        <f>IF(J530=0,"",J530/B523)</f>
        <v>0.43902439024390244</v>
      </c>
      <c r="L540" s="113">
        <f>IF(J540=0,"",J540/B523)</f>
        <v>0.48780487804878048</v>
      </c>
      <c r="M540" s="113">
        <f>IF(J531=0,"",L540-K540)</f>
        <v>4.8780487804878037E-2</v>
      </c>
      <c r="N540" s="5"/>
      <c r="O540" s="25"/>
      <c r="P540" s="24"/>
      <c r="Q540" s="5"/>
      <c r="R540" s="24"/>
      <c r="AH540" s="3"/>
      <c r="AI540" s="3"/>
    </row>
    <row r="541" spans="1:35" ht="12.75" customHeight="1" x14ac:dyDescent="0.2">
      <c r="K541" s="5"/>
      <c r="L541" s="5"/>
      <c r="N541" s="5"/>
      <c r="O541" s="6"/>
      <c r="P541" s="6"/>
      <c r="Q541" s="5"/>
      <c r="AH541" s="3"/>
      <c r="AI541" s="3"/>
    </row>
    <row r="542" spans="1:35" ht="12.75" customHeight="1" x14ac:dyDescent="0.2">
      <c r="K542" s="5"/>
      <c r="L542" s="5"/>
      <c r="N542" s="5"/>
      <c r="O542" s="6"/>
      <c r="P542" s="6"/>
      <c r="Q542" s="5"/>
      <c r="AH542" s="3"/>
      <c r="AI542" s="3"/>
    </row>
    <row r="543" spans="1:35" s="197" customFormat="1" ht="26.25" customHeight="1" x14ac:dyDescent="0.4">
      <c r="A543" s="224"/>
      <c r="B543" s="318" t="s">
        <v>96</v>
      </c>
      <c r="C543" s="318"/>
      <c r="D543" s="318"/>
      <c r="E543" s="318"/>
      <c r="F543" s="318"/>
      <c r="G543" s="318"/>
      <c r="H543" s="318"/>
      <c r="I543" s="318"/>
      <c r="J543" s="198" t="s">
        <v>84</v>
      </c>
      <c r="K543" s="25"/>
      <c r="L543" s="5"/>
      <c r="M543" s="5"/>
      <c r="N543" s="25"/>
      <c r="O543" s="5"/>
      <c r="P543" s="25"/>
      <c r="Q543" s="25"/>
      <c r="R543" s="25"/>
      <c r="AH543" s="3"/>
      <c r="AI543" s="3"/>
    </row>
    <row r="544" spans="1:35" ht="20.25" customHeight="1" x14ac:dyDescent="0.2">
      <c r="A544" s="330" t="s">
        <v>9</v>
      </c>
      <c r="B544" s="311" t="s">
        <v>97</v>
      </c>
      <c r="C544" s="312"/>
      <c r="D544" s="312"/>
      <c r="E544" s="312"/>
      <c r="F544" s="312"/>
      <c r="G544" s="312"/>
      <c r="H544" s="312"/>
      <c r="I544" s="313"/>
      <c r="J544" s="314" t="s">
        <v>10</v>
      </c>
      <c r="K544" s="307" t="s">
        <v>2</v>
      </c>
      <c r="L544" s="307" t="s">
        <v>3</v>
      </c>
      <c r="M544" s="316" t="s">
        <v>4</v>
      </c>
      <c r="N544" s="307" t="s">
        <v>5</v>
      </c>
      <c r="O544" s="317" t="s">
        <v>6</v>
      </c>
      <c r="P544" s="317" t="s">
        <v>7</v>
      </c>
      <c r="Q544" s="307" t="s">
        <v>8</v>
      </c>
      <c r="AH544" s="3"/>
      <c r="AI544" s="3"/>
    </row>
    <row r="545" spans="1:35" ht="15.75" customHeight="1" x14ac:dyDescent="0.25">
      <c r="A545" s="308"/>
      <c r="B545" s="79" t="s">
        <v>98</v>
      </c>
      <c r="C545" s="79" t="s">
        <v>99</v>
      </c>
      <c r="D545" s="79" t="s">
        <v>100</v>
      </c>
      <c r="E545" s="79" t="s">
        <v>101</v>
      </c>
      <c r="F545" s="79" t="s">
        <v>102</v>
      </c>
      <c r="G545" s="79" t="s">
        <v>103</v>
      </c>
      <c r="H545" s="79" t="s">
        <v>104</v>
      </c>
      <c r="I545" s="79" t="s">
        <v>105</v>
      </c>
      <c r="J545" s="308"/>
      <c r="K545" s="308"/>
      <c r="L545" s="308"/>
      <c r="M545" s="308"/>
      <c r="N545" s="308"/>
      <c r="O545" s="308"/>
      <c r="P545" s="308"/>
      <c r="Q545" s="308"/>
      <c r="AH545" s="3"/>
      <c r="AI545" s="3"/>
    </row>
    <row r="546" spans="1:35" ht="15.75" customHeight="1" x14ac:dyDescent="0.25">
      <c r="A546" s="79">
        <v>1302</v>
      </c>
      <c r="B546" s="80">
        <v>34</v>
      </c>
      <c r="C546" s="80"/>
      <c r="D546" s="80"/>
      <c r="E546" s="80"/>
      <c r="F546" s="80"/>
      <c r="G546" s="80"/>
      <c r="H546" s="80"/>
      <c r="I546" s="80"/>
      <c r="J546" s="116"/>
      <c r="K546" s="232"/>
      <c r="L546" s="233"/>
      <c r="M546" s="234"/>
      <c r="N546" s="242"/>
      <c r="O546" s="85">
        <f>B546</f>
        <v>34</v>
      </c>
      <c r="P546" s="243"/>
      <c r="Q546" s="242"/>
      <c r="AH546" s="3"/>
      <c r="AI546" s="3"/>
    </row>
    <row r="547" spans="1:35" ht="15.75" customHeight="1" x14ac:dyDescent="0.25">
      <c r="A547" s="79">
        <v>1401</v>
      </c>
      <c r="B547" s="80"/>
      <c r="C547" s="80">
        <v>27</v>
      </c>
      <c r="D547" s="80"/>
      <c r="E547" s="80"/>
      <c r="F547" s="80"/>
      <c r="G547" s="80"/>
      <c r="H547" s="80"/>
      <c r="I547" s="80"/>
      <c r="J547" s="116"/>
      <c r="K547" s="235"/>
      <c r="L547" s="134"/>
      <c r="M547" s="236"/>
      <c r="N547" s="90">
        <f>IF(C547=0,"",C547/B546)</f>
        <v>0.79411764705882348</v>
      </c>
      <c r="O547" s="91">
        <v>27</v>
      </c>
      <c r="P547" s="241">
        <f t="shared" ref="P547:P553" si="83">IF(O547=0,"",O547/O546)</f>
        <v>0.79411764705882348</v>
      </c>
      <c r="Q547" s="241">
        <f t="shared" ref="Q547:Q553" si="84">IF(O547=0,"",100%-P547)</f>
        <v>0.20588235294117652</v>
      </c>
      <c r="AH547" s="3"/>
      <c r="AI547" s="3"/>
    </row>
    <row r="548" spans="1:35" ht="15.75" customHeight="1" x14ac:dyDescent="0.25">
      <c r="A548" s="79">
        <v>1402</v>
      </c>
      <c r="B548" s="80"/>
      <c r="C548" s="80"/>
      <c r="D548" s="80">
        <v>24</v>
      </c>
      <c r="E548" s="80"/>
      <c r="F548" s="80"/>
      <c r="G548" s="80"/>
      <c r="H548" s="80"/>
      <c r="I548" s="80"/>
      <c r="J548" s="116"/>
      <c r="K548" s="235"/>
      <c r="L548" s="134"/>
      <c r="M548" s="236"/>
      <c r="N548" s="90">
        <f>IF(D548=0,"",D548/C547)</f>
        <v>0.88888888888888884</v>
      </c>
      <c r="O548" s="91">
        <v>25</v>
      </c>
      <c r="P548" s="241">
        <f t="shared" si="83"/>
        <v>0.92592592592592593</v>
      </c>
      <c r="Q548" s="241">
        <f t="shared" si="84"/>
        <v>7.407407407407407E-2</v>
      </c>
      <c r="R548" s="93">
        <f>O548/O546</f>
        <v>0.73529411764705888</v>
      </c>
      <c r="AH548" s="3"/>
      <c r="AI548" s="3"/>
    </row>
    <row r="549" spans="1:35" ht="15.75" customHeight="1" x14ac:dyDescent="0.25">
      <c r="A549" s="79">
        <v>1501</v>
      </c>
      <c r="B549" s="80"/>
      <c r="C549" s="80"/>
      <c r="D549" s="80"/>
      <c r="E549" s="80">
        <v>23</v>
      </c>
      <c r="F549" s="80"/>
      <c r="G549" s="80"/>
      <c r="H549" s="80"/>
      <c r="I549" s="80"/>
      <c r="J549" s="116"/>
      <c r="K549" s="235"/>
      <c r="L549" s="134"/>
      <c r="M549" s="236"/>
      <c r="N549" s="90">
        <f>IF(E549=0,"",E549/D548)</f>
        <v>0.95833333333333337</v>
      </c>
      <c r="O549" s="91">
        <v>25</v>
      </c>
      <c r="P549" s="241">
        <f t="shared" si="83"/>
        <v>1</v>
      </c>
      <c r="Q549" s="241">
        <f t="shared" si="84"/>
        <v>0</v>
      </c>
      <c r="AH549" s="3"/>
      <c r="AI549" s="3"/>
    </row>
    <row r="550" spans="1:35" ht="15.75" customHeight="1" x14ac:dyDescent="0.25">
      <c r="A550" s="79">
        <v>1502</v>
      </c>
      <c r="B550" s="80"/>
      <c r="C550" s="80"/>
      <c r="D550" s="80"/>
      <c r="E550" s="80"/>
      <c r="F550" s="80">
        <v>23</v>
      </c>
      <c r="G550" s="80"/>
      <c r="H550" s="80"/>
      <c r="I550" s="80"/>
      <c r="J550" s="116"/>
      <c r="K550" s="235"/>
      <c r="L550" s="134"/>
      <c r="M550" s="236"/>
      <c r="N550" s="90">
        <f>IF(F550=0,"",F550/E549)</f>
        <v>1</v>
      </c>
      <c r="O550" s="91">
        <v>24</v>
      </c>
      <c r="P550" s="241">
        <f t="shared" si="83"/>
        <v>0.96</v>
      </c>
      <c r="Q550" s="241">
        <f t="shared" si="84"/>
        <v>4.0000000000000036E-2</v>
      </c>
      <c r="AH550" s="3"/>
      <c r="AI550" s="3"/>
    </row>
    <row r="551" spans="1:35" ht="15.75" customHeight="1" x14ac:dyDescent="0.25">
      <c r="A551" s="79">
        <v>1601</v>
      </c>
      <c r="B551" s="80"/>
      <c r="C551" s="80"/>
      <c r="D551" s="80"/>
      <c r="E551" s="80"/>
      <c r="F551" s="80"/>
      <c r="G551" s="80">
        <v>22</v>
      </c>
      <c r="H551" s="80"/>
      <c r="I551" s="80"/>
      <c r="J551" s="116"/>
      <c r="K551" s="235"/>
      <c r="L551" s="134"/>
      <c r="M551" s="236"/>
      <c r="N551" s="90">
        <f>IF(G551=0,"",G551/F550)</f>
        <v>0.95652173913043481</v>
      </c>
      <c r="O551" s="91">
        <v>23</v>
      </c>
      <c r="P551" s="241">
        <f t="shared" si="83"/>
        <v>0.95833333333333337</v>
      </c>
      <c r="Q551" s="241">
        <f t="shared" si="84"/>
        <v>4.166666666666663E-2</v>
      </c>
      <c r="AH551" s="3"/>
      <c r="AI551" s="3"/>
    </row>
    <row r="552" spans="1:35" ht="15.75" customHeight="1" x14ac:dyDescent="0.25">
      <c r="A552" s="79">
        <v>1602</v>
      </c>
      <c r="B552" s="80"/>
      <c r="C552" s="80"/>
      <c r="D552" s="80"/>
      <c r="E552" s="80"/>
      <c r="F552" s="80"/>
      <c r="G552" s="80"/>
      <c r="H552" s="80">
        <v>21</v>
      </c>
      <c r="I552" s="80"/>
      <c r="J552" s="116"/>
      <c r="K552" s="235"/>
      <c r="L552" s="134"/>
      <c r="M552" s="236"/>
      <c r="N552" s="90">
        <f>IF(H552=0,"",H552/G551)</f>
        <v>0.95454545454545459</v>
      </c>
      <c r="O552" s="91">
        <v>22</v>
      </c>
      <c r="P552" s="241">
        <f t="shared" si="83"/>
        <v>0.95652173913043481</v>
      </c>
      <c r="Q552" s="241">
        <f t="shared" si="84"/>
        <v>4.3478260869565188E-2</v>
      </c>
      <c r="AH552" s="3"/>
      <c r="AI552" s="3"/>
    </row>
    <row r="553" spans="1:35" ht="15.75" customHeight="1" x14ac:dyDescent="0.25">
      <c r="A553" s="79">
        <v>1701</v>
      </c>
      <c r="B553" s="80"/>
      <c r="C553" s="80"/>
      <c r="D553" s="80"/>
      <c r="E553" s="80"/>
      <c r="F553" s="80"/>
      <c r="G553" s="80"/>
      <c r="H553" s="80"/>
      <c r="I553" s="80">
        <v>21</v>
      </c>
      <c r="J553" s="116">
        <v>21</v>
      </c>
      <c r="K553" s="235"/>
      <c r="L553" s="134"/>
      <c r="M553" s="236"/>
      <c r="N553" s="90">
        <f>IF(I553=0,"",I553/H552)</f>
        <v>1</v>
      </c>
      <c r="O553" s="91">
        <v>22</v>
      </c>
      <c r="P553" s="241">
        <f t="shared" si="83"/>
        <v>1</v>
      </c>
      <c r="Q553" s="241">
        <f t="shared" si="84"/>
        <v>0</v>
      </c>
      <c r="AH553" s="3"/>
      <c r="AI553" s="3"/>
    </row>
    <row r="554" spans="1:35" ht="15.75" customHeight="1" x14ac:dyDescent="0.25">
      <c r="A554" s="79">
        <v>1702</v>
      </c>
      <c r="B554" s="80"/>
      <c r="C554" s="80"/>
      <c r="D554" s="80"/>
      <c r="E554" s="80"/>
      <c r="F554" s="80"/>
      <c r="G554" s="80"/>
      <c r="H554" s="80"/>
      <c r="I554" s="80">
        <v>1</v>
      </c>
      <c r="J554" s="116">
        <v>1</v>
      </c>
      <c r="K554" s="235"/>
      <c r="L554" s="134"/>
      <c r="M554" s="134"/>
      <c r="N554" s="246"/>
      <c r="O554" s="91">
        <v>1</v>
      </c>
      <c r="P554" s="247"/>
      <c r="Q554" s="246"/>
      <c r="AH554" s="3"/>
      <c r="AI554" s="3"/>
    </row>
    <row r="555" spans="1:35" ht="15.75" customHeight="1" x14ac:dyDescent="0.25">
      <c r="A555" s="79">
        <v>1801</v>
      </c>
      <c r="B555" s="80"/>
      <c r="C555" s="80"/>
      <c r="D555" s="80"/>
      <c r="E555" s="80"/>
      <c r="F555" s="80"/>
      <c r="G555" s="80"/>
      <c r="H555" s="80"/>
      <c r="I555" s="80"/>
      <c r="J555" s="116"/>
      <c r="K555" s="235"/>
      <c r="L555" s="134"/>
      <c r="M555" s="134"/>
      <c r="N555" s="246"/>
      <c r="O555" s="91"/>
      <c r="P555" s="247"/>
      <c r="Q555" s="246"/>
      <c r="AH555" s="3"/>
      <c r="AI555" s="3"/>
    </row>
    <row r="556" spans="1:35" ht="15.75" customHeight="1" x14ac:dyDescent="0.25">
      <c r="A556" s="79">
        <v>1802</v>
      </c>
      <c r="B556" s="80"/>
      <c r="C556" s="80"/>
      <c r="D556" s="80"/>
      <c r="E556" s="80"/>
      <c r="F556" s="80"/>
      <c r="G556" s="80"/>
      <c r="H556" s="80"/>
      <c r="I556" s="80"/>
      <c r="J556" s="116"/>
      <c r="K556" s="235"/>
      <c r="L556" s="134"/>
      <c r="M556" s="134"/>
      <c r="N556" s="246"/>
      <c r="O556" s="96"/>
      <c r="P556" s="247"/>
      <c r="Q556" s="246"/>
      <c r="AH556" s="3"/>
      <c r="AI556" s="3"/>
    </row>
    <row r="557" spans="1:35" ht="15.75" customHeight="1" x14ac:dyDescent="0.25">
      <c r="A557" s="79">
        <v>1901</v>
      </c>
      <c r="B557" s="80"/>
      <c r="C557" s="80"/>
      <c r="D557" s="80"/>
      <c r="E557" s="80"/>
      <c r="F557" s="80"/>
      <c r="G557" s="80"/>
      <c r="H557" s="80"/>
      <c r="I557" s="80"/>
      <c r="J557" s="116"/>
      <c r="K557" s="235"/>
      <c r="L557" s="134"/>
      <c r="M557" s="237"/>
      <c r="N557" s="246"/>
      <c r="O557" s="96"/>
      <c r="P557" s="247"/>
      <c r="Q557" s="246"/>
      <c r="AH557" s="3"/>
      <c r="AI557" s="3"/>
    </row>
    <row r="558" spans="1:35" ht="15.75" customHeight="1" x14ac:dyDescent="0.25">
      <c r="A558" s="79">
        <v>1902</v>
      </c>
      <c r="B558" s="80"/>
      <c r="C558" s="80"/>
      <c r="D558" s="80"/>
      <c r="E558" s="80"/>
      <c r="F558" s="80"/>
      <c r="G558" s="80"/>
      <c r="H558" s="80"/>
      <c r="I558" s="80"/>
      <c r="J558" s="116"/>
      <c r="K558" s="235"/>
      <c r="L558" s="134"/>
      <c r="M558" s="237"/>
      <c r="N558" s="246"/>
      <c r="O558" s="96"/>
      <c r="P558" s="247"/>
      <c r="Q558" s="246"/>
      <c r="AH558" s="3"/>
      <c r="AI558" s="3"/>
    </row>
    <row r="559" spans="1:35" ht="15.75" customHeight="1" x14ac:dyDescent="0.25">
      <c r="A559" s="79">
        <v>2001</v>
      </c>
      <c r="B559" s="80"/>
      <c r="C559" s="80"/>
      <c r="D559" s="80"/>
      <c r="E559" s="80"/>
      <c r="F559" s="80"/>
      <c r="G559" s="80"/>
      <c r="H559" s="80"/>
      <c r="I559" s="80"/>
      <c r="J559" s="116"/>
      <c r="K559" s="235"/>
      <c r="L559" s="134"/>
      <c r="M559" s="237"/>
      <c r="N559" s="134"/>
      <c r="O559" s="237"/>
      <c r="P559" s="256"/>
      <c r="Q559" s="246"/>
      <c r="AH559" s="3"/>
      <c r="AI559" s="3"/>
    </row>
    <row r="560" spans="1:35" ht="15.75" customHeight="1" x14ac:dyDescent="0.25">
      <c r="A560" s="79">
        <v>2002</v>
      </c>
      <c r="B560" s="80"/>
      <c r="C560" s="80"/>
      <c r="D560" s="80"/>
      <c r="E560" s="80"/>
      <c r="F560" s="80"/>
      <c r="G560" s="80"/>
      <c r="H560" s="80"/>
      <c r="I560" s="80"/>
      <c r="J560" s="116"/>
      <c r="K560" s="235"/>
      <c r="L560" s="134"/>
      <c r="M560" s="237"/>
      <c r="N560" s="228" t="s">
        <v>80</v>
      </c>
      <c r="O560" s="102">
        <v>19</v>
      </c>
      <c r="P560" s="103">
        <f>J563</f>
        <v>22</v>
      </c>
      <c r="Q560" s="230" t="s">
        <v>10</v>
      </c>
      <c r="AH560" s="3"/>
      <c r="AI560" s="3"/>
    </row>
    <row r="561" spans="1:35" ht="15.75" customHeight="1" x14ac:dyDescent="0.25">
      <c r="A561" s="79">
        <v>2101</v>
      </c>
      <c r="B561" s="80"/>
      <c r="C561" s="80"/>
      <c r="D561" s="80"/>
      <c r="E561" s="80"/>
      <c r="F561" s="80"/>
      <c r="G561" s="80"/>
      <c r="H561" s="80"/>
      <c r="I561" s="80"/>
      <c r="J561" s="116"/>
      <c r="K561" s="235"/>
      <c r="L561" s="134"/>
      <c r="M561" s="237"/>
      <c r="N561" s="229" t="s">
        <v>81</v>
      </c>
      <c r="O561" s="104">
        <f>IF(O560/B546=0,"",O560/B546)</f>
        <v>0.55882352941176472</v>
      </c>
      <c r="P561" s="105">
        <f>IF(O560/P560=0,"",O560/P560)</f>
        <v>0.86363636363636365</v>
      </c>
      <c r="Q561" s="231" t="s">
        <v>82</v>
      </c>
      <c r="AH561" s="3"/>
      <c r="AI561" s="3"/>
    </row>
    <row r="562" spans="1:35" ht="15.75" customHeight="1" x14ac:dyDescent="0.25">
      <c r="A562" s="79">
        <v>2102</v>
      </c>
      <c r="B562" s="80"/>
      <c r="C562" s="80"/>
      <c r="D562" s="80"/>
      <c r="E562" s="80"/>
      <c r="F562" s="80"/>
      <c r="G562" s="80"/>
      <c r="H562" s="80"/>
      <c r="I562" s="80"/>
      <c r="J562" s="116"/>
      <c r="K562" s="238"/>
      <c r="L562" s="239"/>
      <c r="M562" s="240"/>
      <c r="N562" s="109"/>
      <c r="O562" s="110"/>
      <c r="P562" s="110"/>
      <c r="Q562" s="111"/>
      <c r="AH562" s="3"/>
      <c r="AI562" s="3"/>
    </row>
    <row r="563" spans="1:35" ht="18" customHeight="1" x14ac:dyDescent="0.25">
      <c r="A563" s="33"/>
      <c r="B563" s="327" t="s">
        <v>108</v>
      </c>
      <c r="C563" s="327"/>
      <c r="D563" s="327"/>
      <c r="E563" s="327"/>
      <c r="F563" s="327"/>
      <c r="G563" s="327"/>
      <c r="H563" s="327"/>
      <c r="I563" s="327"/>
      <c r="J563" s="112">
        <f>SUM(J549:J559)</f>
        <v>22</v>
      </c>
      <c r="K563" s="113">
        <f>IF(J553=0,"",J553/B546)</f>
        <v>0.61764705882352944</v>
      </c>
      <c r="L563" s="113">
        <f>IF(J563=0,"",J563/B546)</f>
        <v>0.6470588235294118</v>
      </c>
      <c r="M563" s="113">
        <f>IF(J553=0,"",L563-K563)</f>
        <v>2.9411764705882359E-2</v>
      </c>
      <c r="N563" s="5"/>
      <c r="O563" s="25"/>
      <c r="P563" s="24"/>
      <c r="Q563" s="5"/>
      <c r="AH563" s="3"/>
      <c r="AI563" s="3"/>
    </row>
    <row r="564" spans="1:35" ht="12.75" customHeight="1" x14ac:dyDescent="0.2">
      <c r="A564" s="33"/>
      <c r="K564" s="5"/>
      <c r="L564" s="5"/>
      <c r="N564" s="5"/>
      <c r="O564" s="6"/>
      <c r="P564" s="6"/>
      <c r="Q564" s="5"/>
      <c r="AH564" s="3"/>
      <c r="AI564" s="3"/>
    </row>
    <row r="565" spans="1:35" ht="12.75" customHeight="1" x14ac:dyDescent="0.2">
      <c r="A565" s="33"/>
      <c r="K565" s="5"/>
      <c r="L565" s="5"/>
      <c r="N565" s="5"/>
      <c r="O565" s="6"/>
      <c r="P565" s="6"/>
      <c r="Q565" s="5"/>
      <c r="AH565" s="3"/>
      <c r="AI565" s="3"/>
    </row>
    <row r="566" spans="1:35" s="197" customFormat="1" ht="26.25" customHeight="1" x14ac:dyDescent="0.4">
      <c r="A566" s="224"/>
      <c r="B566" s="318" t="s">
        <v>96</v>
      </c>
      <c r="C566" s="318"/>
      <c r="D566" s="318"/>
      <c r="E566" s="318"/>
      <c r="F566" s="318"/>
      <c r="G566" s="318"/>
      <c r="H566" s="318"/>
      <c r="I566" s="318"/>
      <c r="J566" s="198" t="s">
        <v>87</v>
      </c>
      <c r="K566" s="25"/>
      <c r="L566" s="5"/>
      <c r="M566" s="5"/>
      <c r="N566" s="25"/>
      <c r="O566" s="5"/>
      <c r="P566" s="25"/>
      <c r="Q566" s="25"/>
      <c r="R566" s="25"/>
      <c r="AH566" s="3"/>
      <c r="AI566" s="3"/>
    </row>
    <row r="567" spans="1:35" ht="20.25" customHeight="1" x14ac:dyDescent="0.2">
      <c r="A567" s="330" t="s">
        <v>9</v>
      </c>
      <c r="B567" s="311" t="s">
        <v>97</v>
      </c>
      <c r="C567" s="312"/>
      <c r="D567" s="312"/>
      <c r="E567" s="312"/>
      <c r="F567" s="312"/>
      <c r="G567" s="312"/>
      <c r="H567" s="312"/>
      <c r="I567" s="313"/>
      <c r="J567" s="314" t="s">
        <v>10</v>
      </c>
      <c r="K567" s="307" t="s">
        <v>2</v>
      </c>
      <c r="L567" s="307" t="s">
        <v>3</v>
      </c>
      <c r="M567" s="316" t="s">
        <v>4</v>
      </c>
      <c r="N567" s="307" t="s">
        <v>5</v>
      </c>
      <c r="O567" s="317" t="s">
        <v>6</v>
      </c>
      <c r="P567" s="317" t="s">
        <v>7</v>
      </c>
      <c r="Q567" s="307" t="s">
        <v>8</v>
      </c>
      <c r="AH567" s="3"/>
      <c r="AI567" s="3"/>
    </row>
    <row r="568" spans="1:35" ht="15.75" customHeight="1" x14ac:dyDescent="0.25">
      <c r="A568" s="308"/>
      <c r="B568" s="79" t="s">
        <v>98</v>
      </c>
      <c r="C568" s="79" t="s">
        <v>99</v>
      </c>
      <c r="D568" s="79" t="s">
        <v>100</v>
      </c>
      <c r="E568" s="79" t="s">
        <v>101</v>
      </c>
      <c r="F568" s="79" t="s">
        <v>102</v>
      </c>
      <c r="G568" s="79" t="s">
        <v>103</v>
      </c>
      <c r="H568" s="79" t="s">
        <v>104</v>
      </c>
      <c r="I568" s="79" t="s">
        <v>105</v>
      </c>
      <c r="J568" s="308"/>
      <c r="K568" s="308"/>
      <c r="L568" s="308"/>
      <c r="M568" s="308"/>
      <c r="N568" s="308"/>
      <c r="O568" s="308"/>
      <c r="P568" s="308"/>
      <c r="Q568" s="308"/>
      <c r="AH568" s="3"/>
      <c r="AI568" s="3"/>
    </row>
    <row r="569" spans="1:35" ht="15.75" customHeight="1" x14ac:dyDescent="0.25">
      <c r="A569" s="79">
        <v>1401</v>
      </c>
      <c r="B569" s="80">
        <v>41</v>
      </c>
      <c r="C569" s="80"/>
      <c r="D569" s="80"/>
      <c r="E569" s="80"/>
      <c r="F569" s="80"/>
      <c r="G569" s="80"/>
      <c r="H569" s="80"/>
      <c r="I569" s="80"/>
      <c r="J569" s="116"/>
      <c r="K569" s="232"/>
      <c r="L569" s="233"/>
      <c r="M569" s="234"/>
      <c r="N569" s="242"/>
      <c r="O569" s="85">
        <f>B569</f>
        <v>41</v>
      </c>
      <c r="P569" s="243"/>
      <c r="Q569" s="242"/>
      <c r="AH569" s="3"/>
      <c r="AI569" s="3"/>
    </row>
    <row r="570" spans="1:35" ht="15.75" customHeight="1" x14ac:dyDescent="0.25">
      <c r="A570" s="79">
        <v>1402</v>
      </c>
      <c r="B570" s="80"/>
      <c r="C570" s="80">
        <v>31</v>
      </c>
      <c r="D570" s="80"/>
      <c r="E570" s="80"/>
      <c r="F570" s="80"/>
      <c r="G570" s="80"/>
      <c r="H570" s="80"/>
      <c r="I570" s="80"/>
      <c r="J570" s="116"/>
      <c r="K570" s="235"/>
      <c r="L570" s="134"/>
      <c r="M570" s="236"/>
      <c r="N570" s="90">
        <f>IF(C570=0,"",C570/B569)</f>
        <v>0.75609756097560976</v>
      </c>
      <c r="O570" s="91">
        <v>31</v>
      </c>
      <c r="P570" s="241">
        <f t="shared" ref="P570:P576" si="85">IF(O570=0,"",O570/O569)</f>
        <v>0.75609756097560976</v>
      </c>
      <c r="Q570" s="241">
        <f t="shared" ref="Q570:Q576" si="86">IF(O570=0,"",100%-P570)</f>
        <v>0.24390243902439024</v>
      </c>
      <c r="AH570" s="3"/>
      <c r="AI570" s="3"/>
    </row>
    <row r="571" spans="1:35" ht="15.75" customHeight="1" x14ac:dyDescent="0.25">
      <c r="A571" s="79">
        <v>1501</v>
      </c>
      <c r="B571" s="80"/>
      <c r="C571" s="80"/>
      <c r="D571" s="80">
        <v>25</v>
      </c>
      <c r="E571" s="80"/>
      <c r="F571" s="80"/>
      <c r="G571" s="80"/>
      <c r="H571" s="80"/>
      <c r="I571" s="80"/>
      <c r="J571" s="116"/>
      <c r="K571" s="235"/>
      <c r="L571" s="134"/>
      <c r="M571" s="236"/>
      <c r="N571" s="90">
        <f>IF(D571=0,"",D571/C570)</f>
        <v>0.80645161290322576</v>
      </c>
      <c r="O571" s="91">
        <v>25</v>
      </c>
      <c r="P571" s="241">
        <f t="shared" si="85"/>
        <v>0.80645161290322576</v>
      </c>
      <c r="Q571" s="241">
        <f t="shared" si="86"/>
        <v>0.19354838709677424</v>
      </c>
      <c r="R571" s="93">
        <f>O571/O569</f>
        <v>0.6097560975609756</v>
      </c>
      <c r="AH571" s="3"/>
      <c r="AI571" s="3"/>
    </row>
    <row r="572" spans="1:35" ht="15.75" customHeight="1" x14ac:dyDescent="0.25">
      <c r="A572" s="79">
        <v>1502</v>
      </c>
      <c r="B572" s="80"/>
      <c r="C572" s="80"/>
      <c r="D572" s="80"/>
      <c r="E572" s="80">
        <v>24</v>
      </c>
      <c r="F572" s="80"/>
      <c r="G572" s="80"/>
      <c r="H572" s="80"/>
      <c r="I572" s="80"/>
      <c r="J572" s="116"/>
      <c r="K572" s="235"/>
      <c r="L572" s="134"/>
      <c r="M572" s="236"/>
      <c r="N572" s="90">
        <f>IF(E572=0,"",E572/D571)</f>
        <v>0.96</v>
      </c>
      <c r="O572" s="91">
        <v>24</v>
      </c>
      <c r="P572" s="241">
        <f t="shared" si="85"/>
        <v>0.96</v>
      </c>
      <c r="Q572" s="241">
        <f t="shared" si="86"/>
        <v>4.0000000000000036E-2</v>
      </c>
      <c r="AH572" s="3"/>
      <c r="AI572" s="3"/>
    </row>
    <row r="573" spans="1:35" ht="15.75" customHeight="1" x14ac:dyDescent="0.25">
      <c r="A573" s="79">
        <v>1601</v>
      </c>
      <c r="B573" s="80"/>
      <c r="C573" s="80"/>
      <c r="D573" s="80"/>
      <c r="E573" s="80"/>
      <c r="F573" s="80">
        <v>23</v>
      </c>
      <c r="G573" s="80"/>
      <c r="H573" s="80"/>
      <c r="I573" s="80"/>
      <c r="J573" s="116"/>
      <c r="K573" s="235"/>
      <c r="L573" s="134"/>
      <c r="M573" s="236"/>
      <c r="N573" s="90">
        <f>IF(F573=0,"",F573/E572)</f>
        <v>0.95833333333333337</v>
      </c>
      <c r="O573" s="91">
        <v>23</v>
      </c>
      <c r="P573" s="241">
        <f t="shared" si="85"/>
        <v>0.95833333333333337</v>
      </c>
      <c r="Q573" s="241">
        <f t="shared" si="86"/>
        <v>4.166666666666663E-2</v>
      </c>
      <c r="AH573" s="3"/>
      <c r="AI573" s="3"/>
    </row>
    <row r="574" spans="1:35" ht="15.75" customHeight="1" x14ac:dyDescent="0.25">
      <c r="A574" s="79">
        <v>1602</v>
      </c>
      <c r="B574" s="80"/>
      <c r="C574" s="80"/>
      <c r="D574" s="80"/>
      <c r="E574" s="80"/>
      <c r="F574" s="80"/>
      <c r="G574" s="80">
        <v>21</v>
      </c>
      <c r="H574" s="80"/>
      <c r="I574" s="80"/>
      <c r="J574" s="116"/>
      <c r="K574" s="235"/>
      <c r="L574" s="134"/>
      <c r="M574" s="236"/>
      <c r="N574" s="90">
        <f>IF(G574=0,"",G574/F573)</f>
        <v>0.91304347826086951</v>
      </c>
      <c r="O574" s="91">
        <v>21</v>
      </c>
      <c r="P574" s="241">
        <f t="shared" si="85"/>
        <v>0.91304347826086951</v>
      </c>
      <c r="Q574" s="241">
        <f t="shared" si="86"/>
        <v>8.6956521739130488E-2</v>
      </c>
      <c r="AH574" s="3"/>
      <c r="AI574" s="3"/>
    </row>
    <row r="575" spans="1:35" ht="15.75" customHeight="1" x14ac:dyDescent="0.25">
      <c r="A575" s="79">
        <v>1701</v>
      </c>
      <c r="B575" s="80"/>
      <c r="C575" s="80"/>
      <c r="D575" s="80"/>
      <c r="E575" s="80"/>
      <c r="F575" s="80"/>
      <c r="G575" s="80"/>
      <c r="H575" s="80">
        <v>20</v>
      </c>
      <c r="I575" s="80"/>
      <c r="J575" s="116"/>
      <c r="K575" s="235"/>
      <c r="L575" s="134"/>
      <c r="M575" s="236"/>
      <c r="N575" s="90">
        <f>IF(H575=0,"",H575/G574)</f>
        <v>0.95238095238095233</v>
      </c>
      <c r="O575" s="91">
        <v>20</v>
      </c>
      <c r="P575" s="241">
        <f t="shared" si="85"/>
        <v>0.95238095238095233</v>
      </c>
      <c r="Q575" s="241">
        <f t="shared" si="86"/>
        <v>4.7619047619047672E-2</v>
      </c>
      <c r="AH575" s="3"/>
      <c r="AI575" s="3"/>
    </row>
    <row r="576" spans="1:35" ht="15.75" customHeight="1" x14ac:dyDescent="0.25">
      <c r="A576" s="79">
        <v>1702</v>
      </c>
      <c r="B576" s="80"/>
      <c r="C576" s="80"/>
      <c r="D576" s="80"/>
      <c r="E576" s="80"/>
      <c r="F576" s="80"/>
      <c r="G576" s="80"/>
      <c r="H576" s="80"/>
      <c r="I576" s="80">
        <v>19</v>
      </c>
      <c r="J576" s="116">
        <v>16</v>
      </c>
      <c r="K576" s="235"/>
      <c r="L576" s="134"/>
      <c r="M576" s="236"/>
      <c r="N576" s="90">
        <f>IF(I576=0,"",I576/H575)</f>
        <v>0.95</v>
      </c>
      <c r="O576" s="91">
        <v>19</v>
      </c>
      <c r="P576" s="241">
        <f t="shared" si="85"/>
        <v>0.95</v>
      </c>
      <c r="Q576" s="241">
        <f t="shared" si="86"/>
        <v>5.0000000000000044E-2</v>
      </c>
      <c r="AH576" s="3"/>
      <c r="AI576" s="3"/>
    </row>
    <row r="577" spans="1:35" ht="15.75" customHeight="1" x14ac:dyDescent="0.25">
      <c r="A577" s="79">
        <v>1801</v>
      </c>
      <c r="B577" s="80"/>
      <c r="C577" s="80"/>
      <c r="D577" s="80"/>
      <c r="E577" s="80"/>
      <c r="F577" s="80"/>
      <c r="G577" s="80"/>
      <c r="H577" s="80"/>
      <c r="I577" s="80">
        <v>3</v>
      </c>
      <c r="J577" s="116">
        <v>3</v>
      </c>
      <c r="K577" s="235"/>
      <c r="L577" s="134"/>
      <c r="M577" s="134"/>
      <c r="N577" s="246"/>
      <c r="O577" s="91">
        <v>3</v>
      </c>
      <c r="P577" s="247"/>
      <c r="Q577" s="246"/>
      <c r="AH577" s="3"/>
      <c r="AI577" s="3"/>
    </row>
    <row r="578" spans="1:35" ht="15.75" customHeight="1" x14ac:dyDescent="0.25">
      <c r="A578" s="79">
        <v>1802</v>
      </c>
      <c r="B578" s="80"/>
      <c r="C578" s="80"/>
      <c r="D578" s="80"/>
      <c r="E578" s="80"/>
      <c r="F578" s="80"/>
      <c r="G578" s="80"/>
      <c r="H578" s="80"/>
      <c r="I578" s="80"/>
      <c r="J578" s="116"/>
      <c r="K578" s="235"/>
      <c r="L578" s="134"/>
      <c r="M578" s="134"/>
      <c r="N578" s="246"/>
      <c r="O578" s="91"/>
      <c r="P578" s="247"/>
      <c r="Q578" s="246"/>
      <c r="AH578" s="3"/>
      <c r="AI578" s="3"/>
    </row>
    <row r="579" spans="1:35" ht="15.75" customHeight="1" x14ac:dyDescent="0.25">
      <c r="A579" s="79">
        <v>1901</v>
      </c>
      <c r="B579" s="80"/>
      <c r="C579" s="80"/>
      <c r="D579" s="80"/>
      <c r="E579" s="80"/>
      <c r="F579" s="80"/>
      <c r="G579" s="80"/>
      <c r="H579" s="80"/>
      <c r="I579" s="80"/>
      <c r="J579" s="116"/>
      <c r="K579" s="235"/>
      <c r="L579" s="134"/>
      <c r="M579" s="134"/>
      <c r="N579" s="246"/>
      <c r="O579" s="96"/>
      <c r="P579" s="247"/>
      <c r="Q579" s="246"/>
      <c r="AH579" s="3"/>
      <c r="AI579" s="3"/>
    </row>
    <row r="580" spans="1:35" ht="15.75" customHeight="1" x14ac:dyDescent="0.25">
      <c r="A580" s="79">
        <v>1902</v>
      </c>
      <c r="B580" s="80"/>
      <c r="C580" s="80"/>
      <c r="D580" s="80"/>
      <c r="E580" s="80"/>
      <c r="F580" s="80"/>
      <c r="G580" s="80"/>
      <c r="H580" s="80"/>
      <c r="I580" s="80"/>
      <c r="J580" s="116"/>
      <c r="K580" s="235"/>
      <c r="L580" s="134"/>
      <c r="M580" s="237"/>
      <c r="N580" s="246"/>
      <c r="O580" s="96"/>
      <c r="P580" s="247"/>
      <c r="Q580" s="246"/>
      <c r="AH580" s="3"/>
      <c r="AI580" s="3"/>
    </row>
    <row r="581" spans="1:35" ht="15.75" customHeight="1" x14ac:dyDescent="0.25">
      <c r="A581" s="79">
        <v>2001</v>
      </c>
      <c r="B581" s="80"/>
      <c r="C581" s="80"/>
      <c r="D581" s="80"/>
      <c r="E581" s="80"/>
      <c r="F581" s="80"/>
      <c r="G581" s="80"/>
      <c r="H581" s="80"/>
      <c r="I581" s="80"/>
      <c r="J581" s="116"/>
      <c r="K581" s="235"/>
      <c r="L581" s="134"/>
      <c r="M581" s="237"/>
      <c r="N581" s="246"/>
      <c r="O581" s="96"/>
      <c r="P581" s="247"/>
      <c r="Q581" s="246"/>
      <c r="AH581" s="3"/>
      <c r="AI581" s="3"/>
    </row>
    <row r="582" spans="1:35" ht="15.75" customHeight="1" x14ac:dyDescent="0.25">
      <c r="A582" s="79">
        <v>2002</v>
      </c>
      <c r="B582" s="80"/>
      <c r="C582" s="80"/>
      <c r="D582" s="80"/>
      <c r="E582" s="80"/>
      <c r="F582" s="80"/>
      <c r="G582" s="80"/>
      <c r="H582" s="80"/>
      <c r="I582" s="80"/>
      <c r="J582" s="116"/>
      <c r="K582" s="235"/>
      <c r="L582" s="134"/>
      <c r="M582" s="237"/>
      <c r="N582" s="134"/>
      <c r="O582" s="237"/>
      <c r="P582" s="256"/>
      <c r="Q582" s="246"/>
      <c r="AH582" s="3"/>
      <c r="AI582" s="3"/>
    </row>
    <row r="583" spans="1:35" ht="15.75" customHeight="1" x14ac:dyDescent="0.25">
      <c r="A583" s="79">
        <v>2101</v>
      </c>
      <c r="B583" s="80"/>
      <c r="C583" s="80"/>
      <c r="D583" s="80"/>
      <c r="E583" s="80"/>
      <c r="F583" s="80"/>
      <c r="G583" s="80"/>
      <c r="H583" s="80"/>
      <c r="I583" s="80"/>
      <c r="J583" s="116"/>
      <c r="K583" s="235"/>
      <c r="L583" s="134"/>
      <c r="M583" s="237"/>
      <c r="N583" s="228" t="s">
        <v>80</v>
      </c>
      <c r="O583" s="102">
        <v>9</v>
      </c>
      <c r="P583" s="103">
        <f>J586</f>
        <v>19</v>
      </c>
      <c r="Q583" s="230" t="s">
        <v>10</v>
      </c>
      <c r="AH583" s="3"/>
      <c r="AI583" s="3"/>
    </row>
    <row r="584" spans="1:35" ht="15.75" customHeight="1" x14ac:dyDescent="0.25">
      <c r="A584" s="79">
        <v>2102</v>
      </c>
      <c r="B584" s="80"/>
      <c r="C584" s="80"/>
      <c r="D584" s="80"/>
      <c r="E584" s="80"/>
      <c r="F584" s="80"/>
      <c r="G584" s="80"/>
      <c r="H584" s="80"/>
      <c r="I584" s="80"/>
      <c r="J584" s="116"/>
      <c r="K584" s="235"/>
      <c r="L584" s="134"/>
      <c r="M584" s="237"/>
      <c r="N584" s="229" t="s">
        <v>81</v>
      </c>
      <c r="O584" s="104">
        <f>IF(O583/B569=0,"",O583/B569)</f>
        <v>0.21951219512195122</v>
      </c>
      <c r="P584" s="105">
        <f>IF(O583/P583=0,"",O583/P583)</f>
        <v>0.47368421052631576</v>
      </c>
      <c r="Q584" s="231" t="s">
        <v>82</v>
      </c>
      <c r="AH584" s="3"/>
      <c r="AI584" s="3"/>
    </row>
    <row r="585" spans="1:35" ht="15.75" customHeight="1" x14ac:dyDescent="0.25">
      <c r="A585" s="79">
        <v>2201</v>
      </c>
      <c r="B585" s="80"/>
      <c r="C585" s="80"/>
      <c r="D585" s="80"/>
      <c r="E585" s="80"/>
      <c r="F585" s="80"/>
      <c r="G585" s="80"/>
      <c r="H585" s="80"/>
      <c r="I585" s="80"/>
      <c r="J585" s="116"/>
      <c r="K585" s="238"/>
      <c r="L585" s="239"/>
      <c r="M585" s="240"/>
      <c r="N585" s="109"/>
      <c r="O585" s="110"/>
      <c r="P585" s="110"/>
      <c r="Q585" s="111"/>
      <c r="AH585" s="3"/>
      <c r="AI585" s="3"/>
    </row>
    <row r="586" spans="1:35" ht="18" customHeight="1" x14ac:dyDescent="0.25">
      <c r="A586" s="33"/>
      <c r="B586" s="327" t="s">
        <v>108</v>
      </c>
      <c r="C586" s="327"/>
      <c r="D586" s="327"/>
      <c r="E586" s="327"/>
      <c r="F586" s="327"/>
      <c r="G586" s="327"/>
      <c r="H586" s="327"/>
      <c r="I586" s="327"/>
      <c r="J586" s="112">
        <f>SUM(J572:J582)</f>
        <v>19</v>
      </c>
      <c r="K586" s="113">
        <f>IF(J576=0,"",J576/B569)</f>
        <v>0.3902439024390244</v>
      </c>
      <c r="L586" s="113">
        <f>IF(J586=0,"",J586/B569)</f>
        <v>0.46341463414634149</v>
      </c>
      <c r="M586" s="113">
        <f>IF(J576=0,"",L586-K586)</f>
        <v>7.3170731707317083E-2</v>
      </c>
      <c r="N586" s="5"/>
      <c r="O586" s="25"/>
      <c r="P586" s="24"/>
      <c r="Q586" s="5"/>
      <c r="AH586" s="3"/>
      <c r="AI586" s="3"/>
    </row>
    <row r="587" spans="1:35" ht="12.75" customHeight="1" x14ac:dyDescent="0.2">
      <c r="K587" s="5"/>
      <c r="L587" s="5"/>
      <c r="N587" s="5"/>
      <c r="O587" s="6"/>
      <c r="P587" s="6"/>
      <c r="Q587" s="5"/>
      <c r="AH587" s="3"/>
      <c r="AI587" s="3"/>
    </row>
    <row r="588" spans="1:35" ht="12.75" customHeight="1" x14ac:dyDescent="0.2">
      <c r="K588" s="5"/>
      <c r="L588" s="5"/>
      <c r="N588" s="5"/>
      <c r="O588" s="6"/>
      <c r="P588" s="6"/>
      <c r="Q588" s="5"/>
      <c r="AH588" s="3"/>
      <c r="AI588" s="3"/>
    </row>
    <row r="589" spans="1:35" ht="14.25" customHeight="1" x14ac:dyDescent="0.2">
      <c r="K589" s="5"/>
      <c r="L589" s="5"/>
      <c r="N589" s="5"/>
      <c r="O589" s="6"/>
      <c r="P589" s="6"/>
      <c r="Q589" s="5"/>
      <c r="R589" s="95"/>
      <c r="AH589" s="3"/>
      <c r="AI589" s="3"/>
    </row>
    <row r="590" spans="1:35" ht="12.75" customHeight="1" x14ac:dyDescent="0.2">
      <c r="K590" s="5"/>
      <c r="L590" s="5"/>
      <c r="N590" s="5"/>
      <c r="O590" s="6"/>
      <c r="P590" s="6"/>
      <c r="Q590" s="5"/>
      <c r="AH590" s="3"/>
      <c r="AI590" s="3"/>
    </row>
    <row r="591" spans="1:35" ht="12.75" customHeight="1" x14ac:dyDescent="0.2">
      <c r="K591" s="5"/>
      <c r="L591" s="5"/>
      <c r="N591" s="5"/>
      <c r="O591" s="6"/>
      <c r="P591" s="6"/>
      <c r="Q591" s="5"/>
      <c r="AH591" s="3"/>
      <c r="AI591" s="3"/>
    </row>
    <row r="592" spans="1:35" ht="12.75" customHeight="1" x14ac:dyDescent="0.2">
      <c r="K592" s="5"/>
      <c r="L592" s="5"/>
      <c r="N592" s="5"/>
      <c r="O592" s="6"/>
      <c r="P592" s="6"/>
      <c r="Q592" s="5"/>
      <c r="AH592" s="3"/>
      <c r="AI592" s="3"/>
    </row>
    <row r="593" spans="11:35" ht="12.75" customHeight="1" x14ac:dyDescent="0.2">
      <c r="K593" s="5"/>
      <c r="L593" s="5"/>
      <c r="N593" s="5"/>
      <c r="O593" s="6"/>
      <c r="P593" s="6"/>
      <c r="Q593" s="5"/>
      <c r="AH593" s="3"/>
      <c r="AI593" s="3"/>
    </row>
    <row r="594" spans="11:35" ht="15" customHeight="1" x14ac:dyDescent="0.25">
      <c r="K594" s="5"/>
      <c r="L594" s="5"/>
      <c r="N594" s="5"/>
      <c r="O594" s="6"/>
      <c r="P594" s="6"/>
      <c r="Q594" s="5"/>
      <c r="R594" s="93"/>
      <c r="AH594" s="3"/>
      <c r="AI594" s="3"/>
    </row>
    <row r="595" spans="11:35" ht="12.75" customHeight="1" x14ac:dyDescent="0.2">
      <c r="K595" s="5"/>
      <c r="L595" s="5"/>
      <c r="N595" s="5"/>
      <c r="O595" s="6"/>
      <c r="P595" s="6"/>
      <c r="Q595" s="5"/>
      <c r="AH595" s="3"/>
      <c r="AI595" s="3"/>
    </row>
    <row r="596" spans="11:35" ht="12.75" customHeight="1" x14ac:dyDescent="0.2">
      <c r="K596" s="5"/>
      <c r="L596" s="5"/>
      <c r="N596" s="5"/>
      <c r="O596" s="6"/>
      <c r="P596" s="6"/>
      <c r="Q596" s="5"/>
      <c r="AH596" s="3"/>
      <c r="AI596" s="3"/>
    </row>
    <row r="597" spans="11:35" ht="12.75" customHeight="1" x14ac:dyDescent="0.2">
      <c r="K597" s="5"/>
      <c r="L597" s="5"/>
      <c r="N597" s="5"/>
      <c r="O597" s="6"/>
      <c r="P597" s="6"/>
      <c r="Q597" s="5"/>
      <c r="AH597" s="3"/>
      <c r="AI597" s="3"/>
    </row>
    <row r="598" spans="11:35" ht="12.75" customHeight="1" x14ac:dyDescent="0.2">
      <c r="K598" s="5"/>
      <c r="L598" s="5"/>
      <c r="N598" s="5"/>
      <c r="O598" s="6"/>
      <c r="P598" s="6"/>
      <c r="Q598" s="5"/>
      <c r="AH598" s="3"/>
      <c r="AI598" s="3"/>
    </row>
    <row r="599" spans="11:35" ht="12.75" customHeight="1" x14ac:dyDescent="0.2">
      <c r="K599" s="5"/>
      <c r="L599" s="5"/>
      <c r="N599" s="5"/>
      <c r="O599" s="6"/>
      <c r="P599" s="6"/>
      <c r="Q599" s="5"/>
      <c r="AH599" s="3"/>
      <c r="AI599" s="3"/>
    </row>
    <row r="600" spans="11:35" ht="12.75" customHeight="1" x14ac:dyDescent="0.2">
      <c r="K600" s="5"/>
      <c r="L600" s="5"/>
      <c r="N600" s="5"/>
      <c r="O600" s="6"/>
      <c r="P600" s="6"/>
      <c r="Q600" s="5"/>
      <c r="AH600" s="3"/>
      <c r="AI600" s="3"/>
    </row>
    <row r="601" spans="11:35" ht="12.75" customHeight="1" x14ac:dyDescent="0.2">
      <c r="K601" s="5"/>
      <c r="L601" s="5"/>
      <c r="N601" s="5"/>
      <c r="O601" s="6"/>
      <c r="P601" s="6"/>
      <c r="Q601" s="5"/>
      <c r="AH601" s="3"/>
      <c r="AI601" s="3"/>
    </row>
    <row r="602" spans="11:35" ht="12.75" customHeight="1" x14ac:dyDescent="0.2">
      <c r="K602" s="5"/>
      <c r="L602" s="5"/>
      <c r="N602" s="5"/>
      <c r="O602" s="6"/>
      <c r="P602" s="6"/>
      <c r="Q602" s="5"/>
      <c r="AH602" s="3"/>
      <c r="AI602" s="3"/>
    </row>
    <row r="603" spans="11:35" ht="12.75" customHeight="1" x14ac:dyDescent="0.2">
      <c r="K603" s="5"/>
      <c r="L603" s="5"/>
      <c r="N603" s="5"/>
      <c r="O603" s="6"/>
      <c r="P603" s="6"/>
      <c r="Q603" s="5"/>
      <c r="AH603" s="3"/>
      <c r="AI603" s="3"/>
    </row>
    <row r="604" spans="11:35" ht="12.75" customHeight="1" x14ac:dyDescent="0.2">
      <c r="K604" s="5"/>
      <c r="L604" s="5"/>
      <c r="N604" s="5"/>
      <c r="O604" s="6"/>
      <c r="P604" s="6"/>
      <c r="Q604" s="5"/>
      <c r="AH604" s="3"/>
      <c r="AI604" s="3"/>
    </row>
    <row r="605" spans="11:35" ht="12.75" customHeight="1" x14ac:dyDescent="0.2">
      <c r="K605" s="5"/>
      <c r="L605" s="5"/>
      <c r="N605" s="5"/>
      <c r="O605" s="6"/>
      <c r="P605" s="6"/>
      <c r="Q605" s="5"/>
      <c r="AH605" s="3"/>
      <c r="AI605" s="3"/>
    </row>
    <row r="606" spans="11:35" ht="12.75" customHeight="1" x14ac:dyDescent="0.2">
      <c r="K606" s="5"/>
      <c r="L606" s="5"/>
      <c r="N606" s="5"/>
      <c r="O606" s="6"/>
      <c r="P606" s="6"/>
      <c r="Q606" s="5"/>
      <c r="AH606" s="3"/>
      <c r="AI606" s="3"/>
    </row>
    <row r="607" spans="11:35" ht="12.75" customHeight="1" x14ac:dyDescent="0.2">
      <c r="K607" s="5"/>
      <c r="L607" s="5"/>
      <c r="N607" s="5"/>
      <c r="O607" s="6"/>
      <c r="P607" s="6"/>
      <c r="Q607" s="5"/>
      <c r="AH607" s="3"/>
      <c r="AI607" s="3"/>
    </row>
    <row r="608" spans="11:35" ht="12.75" customHeight="1" x14ac:dyDescent="0.2">
      <c r="K608" s="5"/>
      <c r="L608" s="5"/>
      <c r="N608" s="5"/>
      <c r="O608" s="6"/>
      <c r="P608" s="6"/>
      <c r="Q608" s="5"/>
      <c r="AH608" s="3"/>
      <c r="AI608" s="3"/>
    </row>
    <row r="609" spans="1:35" ht="12.75" customHeight="1" x14ac:dyDescent="0.2">
      <c r="K609" s="5"/>
      <c r="L609" s="5"/>
      <c r="N609" s="5"/>
      <c r="O609" s="6"/>
      <c r="P609" s="6"/>
      <c r="Q609" s="5"/>
      <c r="R609" s="24"/>
      <c r="AH609" s="3"/>
      <c r="AI609" s="3"/>
    </row>
    <row r="610" spans="1:35" ht="12.75" customHeight="1" x14ac:dyDescent="0.2">
      <c r="K610" s="5"/>
      <c r="L610" s="5"/>
      <c r="N610" s="5"/>
      <c r="O610" s="6"/>
      <c r="P610" s="6"/>
      <c r="Q610" s="5"/>
      <c r="AH610" s="3"/>
      <c r="AI610" s="3"/>
    </row>
    <row r="611" spans="1:35" ht="12.75" customHeight="1" x14ac:dyDescent="0.2">
      <c r="A611" s="33"/>
      <c r="K611" s="5"/>
      <c r="L611" s="5"/>
      <c r="N611" s="5"/>
      <c r="O611" s="6"/>
      <c r="P611" s="6"/>
      <c r="Q611" s="5"/>
      <c r="AH611" s="3"/>
      <c r="AI611" s="3"/>
    </row>
    <row r="612" spans="1:35" ht="14.25" customHeight="1" x14ac:dyDescent="0.2">
      <c r="K612" s="5"/>
      <c r="L612" s="5"/>
      <c r="N612" s="5"/>
      <c r="O612" s="6"/>
      <c r="P612" s="6"/>
      <c r="Q612" s="5"/>
      <c r="R612" s="95"/>
      <c r="AH612" s="3"/>
      <c r="AI612" s="3"/>
    </row>
    <row r="613" spans="1:35" ht="12.75" customHeight="1" x14ac:dyDescent="0.2">
      <c r="K613" s="5"/>
      <c r="L613" s="5"/>
      <c r="N613" s="5"/>
      <c r="O613" s="6"/>
      <c r="P613" s="6"/>
      <c r="Q613" s="5"/>
      <c r="AH613" s="3"/>
      <c r="AI613" s="3"/>
    </row>
    <row r="614" spans="1:35" ht="12.75" customHeight="1" x14ac:dyDescent="0.2">
      <c r="K614" s="5"/>
      <c r="L614" s="5"/>
      <c r="N614" s="5"/>
      <c r="O614" s="6"/>
      <c r="P614" s="6"/>
      <c r="Q614" s="5"/>
      <c r="AH614" s="3"/>
      <c r="AI614" s="3"/>
    </row>
    <row r="615" spans="1:35" ht="12.75" customHeight="1" x14ac:dyDescent="0.2">
      <c r="K615" s="5"/>
      <c r="L615" s="5"/>
      <c r="N615" s="5"/>
      <c r="O615" s="6"/>
      <c r="P615" s="6"/>
      <c r="Q615" s="5"/>
      <c r="AH615" s="3"/>
      <c r="AI615" s="3"/>
    </row>
    <row r="616" spans="1:35" ht="12.75" customHeight="1" x14ac:dyDescent="0.2">
      <c r="K616" s="5"/>
      <c r="L616" s="5"/>
      <c r="N616" s="5"/>
      <c r="O616" s="6"/>
      <c r="P616" s="6"/>
      <c r="Q616" s="5"/>
      <c r="AH616" s="3"/>
      <c r="AI616" s="3"/>
    </row>
    <row r="617" spans="1:35" ht="15" customHeight="1" x14ac:dyDescent="0.25">
      <c r="K617" s="5"/>
      <c r="L617" s="5"/>
      <c r="N617" s="5"/>
      <c r="O617" s="6"/>
      <c r="P617" s="6"/>
      <c r="Q617" s="5"/>
      <c r="R617" s="93"/>
      <c r="AH617" s="3"/>
      <c r="AI617" s="3"/>
    </row>
    <row r="618" spans="1:35" ht="12.75" customHeight="1" x14ac:dyDescent="0.2">
      <c r="K618" s="5"/>
      <c r="L618" s="5"/>
      <c r="N618" s="5"/>
      <c r="O618" s="6"/>
      <c r="P618" s="6"/>
      <c r="Q618" s="5"/>
      <c r="AH618" s="3"/>
      <c r="AI618" s="3"/>
    </row>
    <row r="619" spans="1:35" ht="12.75" customHeight="1" x14ac:dyDescent="0.2">
      <c r="K619" s="5"/>
      <c r="L619" s="5"/>
      <c r="N619" s="5"/>
      <c r="O619" s="6"/>
      <c r="P619" s="6"/>
      <c r="Q619" s="5"/>
      <c r="AH619" s="3"/>
      <c r="AI619" s="3"/>
    </row>
    <row r="620" spans="1:35" ht="12.75" customHeight="1" x14ac:dyDescent="0.2">
      <c r="K620" s="5"/>
      <c r="L620" s="5"/>
      <c r="N620" s="5"/>
      <c r="O620" s="6"/>
      <c r="P620" s="6"/>
      <c r="Q620" s="5"/>
      <c r="AH620" s="3"/>
      <c r="AI620" s="3"/>
    </row>
    <row r="621" spans="1:35" ht="12.75" customHeight="1" x14ac:dyDescent="0.2">
      <c r="K621" s="5"/>
      <c r="L621" s="5"/>
      <c r="N621" s="5"/>
      <c r="O621" s="6"/>
      <c r="P621" s="6"/>
      <c r="Q621" s="5"/>
      <c r="AH621" s="3"/>
      <c r="AI621" s="3"/>
    </row>
    <row r="622" spans="1:35" ht="12.75" customHeight="1" x14ac:dyDescent="0.2">
      <c r="K622" s="5"/>
      <c r="L622" s="5"/>
      <c r="N622" s="5"/>
      <c r="O622" s="6"/>
      <c r="P622" s="6"/>
      <c r="Q622" s="5"/>
      <c r="AH622" s="3"/>
      <c r="AI622" s="3"/>
    </row>
    <row r="623" spans="1:35" ht="12.75" customHeight="1" x14ac:dyDescent="0.2">
      <c r="K623" s="5"/>
      <c r="L623" s="5"/>
      <c r="N623" s="5"/>
      <c r="O623" s="6"/>
      <c r="P623" s="6"/>
      <c r="Q623" s="5"/>
      <c r="AH623" s="3"/>
      <c r="AI623" s="3"/>
    </row>
    <row r="624" spans="1:35" ht="12.75" customHeight="1" x14ac:dyDescent="0.2">
      <c r="K624" s="5"/>
      <c r="L624" s="5"/>
      <c r="N624" s="5"/>
      <c r="O624" s="6"/>
      <c r="P624" s="6"/>
      <c r="Q624" s="5"/>
      <c r="AH624" s="3"/>
      <c r="AI624" s="3"/>
    </row>
    <row r="625" spans="11:35" ht="12.75" customHeight="1" x14ac:dyDescent="0.2">
      <c r="K625" s="5"/>
      <c r="L625" s="5"/>
      <c r="N625" s="5"/>
      <c r="O625" s="6"/>
      <c r="P625" s="6"/>
      <c r="Q625" s="5"/>
      <c r="AH625" s="3"/>
      <c r="AI625" s="3"/>
    </row>
    <row r="626" spans="11:35" ht="12.75" customHeight="1" x14ac:dyDescent="0.2">
      <c r="K626" s="5"/>
      <c r="L626" s="5"/>
      <c r="N626" s="5"/>
      <c r="O626" s="6"/>
      <c r="P626" s="6"/>
      <c r="Q626" s="5"/>
      <c r="AH626" s="3"/>
      <c r="AI626" s="3"/>
    </row>
    <row r="627" spans="11:35" ht="12.75" customHeight="1" x14ac:dyDescent="0.2">
      <c r="K627" s="5"/>
      <c r="L627" s="5"/>
      <c r="N627" s="5"/>
      <c r="O627" s="6"/>
      <c r="P627" s="6"/>
      <c r="Q627" s="5"/>
      <c r="AH627" s="3"/>
      <c r="AI627" s="3"/>
    </row>
    <row r="628" spans="11:35" ht="12.75" customHeight="1" x14ac:dyDescent="0.2">
      <c r="K628" s="5"/>
      <c r="L628" s="5"/>
      <c r="N628" s="5"/>
      <c r="O628" s="6"/>
      <c r="P628" s="6"/>
      <c r="Q628" s="5"/>
      <c r="AH628" s="3"/>
      <c r="AI628" s="3"/>
    </row>
    <row r="629" spans="11:35" ht="12.75" customHeight="1" x14ac:dyDescent="0.2">
      <c r="K629" s="5"/>
      <c r="L629" s="5"/>
      <c r="N629" s="5"/>
      <c r="O629" s="6"/>
      <c r="P629" s="6"/>
      <c r="Q629" s="5"/>
      <c r="AH629" s="3"/>
      <c r="AI629" s="3"/>
    </row>
    <row r="630" spans="11:35" ht="12.75" customHeight="1" x14ac:dyDescent="0.2">
      <c r="K630" s="5"/>
      <c r="L630" s="5"/>
      <c r="N630" s="5"/>
      <c r="O630" s="6"/>
      <c r="P630" s="6"/>
      <c r="Q630" s="5"/>
      <c r="AH630" s="3"/>
      <c r="AI630" s="3"/>
    </row>
    <row r="631" spans="11:35" ht="12.75" customHeight="1" x14ac:dyDescent="0.2">
      <c r="K631" s="5"/>
      <c r="L631" s="5"/>
      <c r="N631" s="5"/>
      <c r="O631" s="6"/>
      <c r="P631" s="6"/>
      <c r="Q631" s="5"/>
      <c r="AH631" s="3"/>
      <c r="AI631" s="3"/>
    </row>
    <row r="632" spans="11:35" ht="12.75" customHeight="1" x14ac:dyDescent="0.2">
      <c r="K632" s="5"/>
      <c r="L632" s="5"/>
      <c r="N632" s="5"/>
      <c r="O632" s="6"/>
      <c r="P632" s="6"/>
      <c r="Q632" s="5"/>
      <c r="R632" s="24"/>
      <c r="AH632" s="3"/>
      <c r="AI632" s="3"/>
    </row>
    <row r="633" spans="11:35" ht="12.75" customHeight="1" x14ac:dyDescent="0.2">
      <c r="K633" s="5"/>
      <c r="L633" s="5"/>
      <c r="N633" s="5"/>
      <c r="O633" s="6"/>
      <c r="P633" s="6"/>
      <c r="Q633" s="5"/>
      <c r="AH633" s="3"/>
      <c r="AI633" s="3"/>
    </row>
    <row r="634" spans="11:35" ht="12.75" customHeight="1" x14ac:dyDescent="0.2">
      <c r="K634" s="5"/>
      <c r="L634" s="5"/>
      <c r="N634" s="5"/>
      <c r="O634" s="6"/>
      <c r="P634" s="6"/>
      <c r="Q634" s="5"/>
      <c r="AH634" s="3"/>
      <c r="AI634" s="3"/>
    </row>
    <row r="635" spans="11:35" ht="14.25" customHeight="1" x14ac:dyDescent="0.2">
      <c r="K635" s="5"/>
      <c r="L635" s="5"/>
      <c r="N635" s="5"/>
      <c r="O635" s="6"/>
      <c r="P635" s="6"/>
      <c r="Q635" s="5"/>
      <c r="R635" s="95"/>
      <c r="AH635" s="3"/>
      <c r="AI635" s="3"/>
    </row>
    <row r="636" spans="11:35" ht="12.75" customHeight="1" x14ac:dyDescent="0.2">
      <c r="K636" s="5"/>
      <c r="L636" s="5"/>
      <c r="N636" s="5"/>
      <c r="O636" s="6"/>
      <c r="P636" s="6"/>
      <c r="Q636" s="5"/>
      <c r="AH636" s="3"/>
      <c r="AI636" s="3"/>
    </row>
    <row r="637" spans="11:35" ht="12.75" customHeight="1" x14ac:dyDescent="0.2">
      <c r="K637" s="5"/>
      <c r="L637" s="5"/>
      <c r="N637" s="5"/>
      <c r="O637" s="6"/>
      <c r="P637" s="6"/>
      <c r="Q637" s="5"/>
      <c r="AH637" s="3"/>
      <c r="AI637" s="3"/>
    </row>
    <row r="638" spans="11:35" ht="12.75" customHeight="1" x14ac:dyDescent="0.2">
      <c r="K638" s="5"/>
      <c r="L638" s="5"/>
      <c r="N638" s="5"/>
      <c r="O638" s="6"/>
      <c r="P638" s="6"/>
      <c r="Q638" s="5"/>
      <c r="AH638" s="3"/>
      <c r="AI638" s="3"/>
    </row>
    <row r="639" spans="11:35" ht="12.75" customHeight="1" x14ac:dyDescent="0.2">
      <c r="K639" s="5"/>
      <c r="L639" s="5"/>
      <c r="N639" s="5"/>
      <c r="O639" s="6"/>
      <c r="P639" s="6"/>
      <c r="Q639" s="5"/>
      <c r="AH639" s="3"/>
      <c r="AI639" s="3"/>
    </row>
    <row r="640" spans="11:35" ht="15" customHeight="1" x14ac:dyDescent="0.25">
      <c r="K640" s="5"/>
      <c r="L640" s="5"/>
      <c r="N640" s="5"/>
      <c r="O640" s="6"/>
      <c r="P640" s="6"/>
      <c r="Q640" s="5"/>
      <c r="R640" s="93"/>
      <c r="AH640" s="3"/>
      <c r="AI640" s="3"/>
    </row>
    <row r="641" spans="11:35" ht="12.75" customHeight="1" x14ac:dyDescent="0.2">
      <c r="K641" s="5"/>
      <c r="L641" s="5"/>
      <c r="N641" s="5"/>
      <c r="O641" s="6"/>
      <c r="P641" s="6"/>
      <c r="Q641" s="5"/>
      <c r="AH641" s="3"/>
      <c r="AI641" s="3"/>
    </row>
    <row r="642" spans="11:35" ht="12.75" customHeight="1" x14ac:dyDescent="0.2">
      <c r="K642" s="5"/>
      <c r="L642" s="5"/>
      <c r="N642" s="5"/>
      <c r="O642" s="6"/>
      <c r="P642" s="6"/>
      <c r="Q642" s="5"/>
      <c r="AH642" s="3"/>
      <c r="AI642" s="3"/>
    </row>
    <row r="643" spans="11:35" ht="12.75" customHeight="1" x14ac:dyDescent="0.2">
      <c r="K643" s="5"/>
      <c r="L643" s="5"/>
      <c r="N643" s="5"/>
      <c r="O643" s="6"/>
      <c r="P643" s="6"/>
      <c r="Q643" s="5"/>
      <c r="AH643" s="3"/>
      <c r="AI643" s="3"/>
    </row>
    <row r="644" spans="11:35" ht="12.75" customHeight="1" x14ac:dyDescent="0.2">
      <c r="K644" s="5"/>
      <c r="L644" s="5"/>
      <c r="N644" s="5"/>
      <c r="O644" s="6"/>
      <c r="P644" s="6"/>
      <c r="Q644" s="5"/>
      <c r="AH644" s="3"/>
      <c r="AI644" s="3"/>
    </row>
    <row r="645" spans="11:35" ht="12.75" customHeight="1" x14ac:dyDescent="0.2">
      <c r="K645" s="5"/>
      <c r="L645" s="5"/>
      <c r="N645" s="5"/>
      <c r="O645" s="6"/>
      <c r="P645" s="6"/>
      <c r="Q645" s="5"/>
      <c r="AH645" s="3"/>
      <c r="AI645" s="3"/>
    </row>
    <row r="646" spans="11:35" ht="12.75" customHeight="1" x14ac:dyDescent="0.2">
      <c r="K646" s="5"/>
      <c r="L646" s="5"/>
      <c r="N646" s="5"/>
      <c r="O646" s="6"/>
      <c r="P646" s="6"/>
      <c r="Q646" s="5"/>
      <c r="AH646" s="3"/>
      <c r="AI646" s="3"/>
    </row>
    <row r="647" spans="11:35" ht="12.75" customHeight="1" x14ac:dyDescent="0.2">
      <c r="K647" s="5"/>
      <c r="L647" s="5"/>
      <c r="N647" s="5"/>
      <c r="O647" s="6"/>
      <c r="P647" s="6"/>
      <c r="Q647" s="5"/>
      <c r="AH647" s="3"/>
      <c r="AI647" s="3"/>
    </row>
    <row r="648" spans="11:35" ht="12.75" customHeight="1" x14ac:dyDescent="0.2">
      <c r="K648" s="5"/>
      <c r="L648" s="5"/>
      <c r="N648" s="5"/>
      <c r="O648" s="6"/>
      <c r="P648" s="6"/>
      <c r="Q648" s="5"/>
      <c r="AH648" s="3"/>
      <c r="AI648" s="3"/>
    </row>
    <row r="649" spans="11:35" ht="12.75" customHeight="1" x14ac:dyDescent="0.2">
      <c r="K649" s="5"/>
      <c r="L649" s="5"/>
      <c r="N649" s="5"/>
      <c r="O649" s="6"/>
      <c r="P649" s="6"/>
      <c r="Q649" s="5"/>
      <c r="AH649" s="3"/>
      <c r="AI649" s="3"/>
    </row>
    <row r="650" spans="11:35" ht="12.75" customHeight="1" x14ac:dyDescent="0.2">
      <c r="K650" s="5"/>
      <c r="L650" s="5"/>
      <c r="N650" s="5"/>
      <c r="O650" s="6"/>
      <c r="P650" s="6"/>
      <c r="Q650" s="5"/>
      <c r="AH650" s="3"/>
      <c r="AI650" s="3"/>
    </row>
    <row r="651" spans="11:35" ht="12.75" customHeight="1" x14ac:dyDescent="0.2">
      <c r="K651" s="5"/>
      <c r="L651" s="5"/>
      <c r="N651" s="5"/>
      <c r="O651" s="6"/>
      <c r="P651" s="6"/>
      <c r="Q651" s="5"/>
      <c r="AH651" s="3"/>
      <c r="AI651" s="3"/>
    </row>
    <row r="652" spans="11:35" ht="12.75" customHeight="1" x14ac:dyDescent="0.2">
      <c r="K652" s="5"/>
      <c r="L652" s="5"/>
      <c r="N652" s="5"/>
      <c r="O652" s="6"/>
      <c r="P652" s="6"/>
      <c r="Q652" s="5"/>
      <c r="AH652" s="3"/>
      <c r="AI652" s="3"/>
    </row>
    <row r="653" spans="11:35" ht="12.75" customHeight="1" x14ac:dyDescent="0.2">
      <c r="K653" s="5"/>
      <c r="L653" s="5"/>
      <c r="N653" s="5"/>
      <c r="O653" s="6"/>
      <c r="P653" s="6"/>
      <c r="Q653" s="5"/>
      <c r="AH653" s="3"/>
      <c r="AI653" s="3"/>
    </row>
    <row r="654" spans="11:35" ht="12.75" customHeight="1" x14ac:dyDescent="0.2">
      <c r="K654" s="5"/>
      <c r="L654" s="5"/>
      <c r="N654" s="5"/>
      <c r="O654" s="6"/>
      <c r="P654" s="6"/>
      <c r="Q654" s="5"/>
      <c r="AH654" s="3"/>
      <c r="AI654" s="3"/>
    </row>
    <row r="655" spans="11:35" ht="12.75" customHeight="1" x14ac:dyDescent="0.2">
      <c r="K655" s="5"/>
      <c r="L655" s="5"/>
      <c r="N655" s="5"/>
      <c r="O655" s="6"/>
      <c r="P655" s="6"/>
      <c r="Q655" s="5"/>
      <c r="R655" s="24"/>
      <c r="AH655" s="3"/>
      <c r="AI655" s="3"/>
    </row>
    <row r="656" spans="11:35" ht="12.75" customHeight="1" x14ac:dyDescent="0.2">
      <c r="K656" s="5"/>
      <c r="L656" s="5"/>
      <c r="N656" s="5"/>
      <c r="O656" s="6"/>
      <c r="P656" s="6"/>
      <c r="Q656" s="5"/>
      <c r="AH656" s="3"/>
      <c r="AI656" s="3"/>
    </row>
    <row r="657" spans="11:35" ht="12.75" customHeight="1" x14ac:dyDescent="0.2">
      <c r="K657" s="5"/>
      <c r="L657" s="5"/>
      <c r="N657" s="5"/>
      <c r="O657" s="6"/>
      <c r="P657" s="6"/>
      <c r="Q657" s="5"/>
      <c r="AH657" s="3"/>
      <c r="AI657" s="3"/>
    </row>
    <row r="658" spans="11:35" ht="14.25" customHeight="1" x14ac:dyDescent="0.2">
      <c r="K658" s="5"/>
      <c r="L658" s="5"/>
      <c r="N658" s="5"/>
      <c r="O658" s="6"/>
      <c r="P658" s="6"/>
      <c r="Q658" s="5"/>
      <c r="R658" s="95"/>
    </row>
    <row r="659" spans="11:35" ht="12.75" customHeight="1" x14ac:dyDescent="0.2">
      <c r="K659" s="5"/>
      <c r="L659" s="5"/>
      <c r="N659" s="5"/>
      <c r="O659" s="6"/>
      <c r="P659" s="6"/>
      <c r="Q659" s="5"/>
    </row>
    <row r="660" spans="11:35" ht="12.75" customHeight="1" x14ac:dyDescent="0.2">
      <c r="K660" s="5"/>
      <c r="L660" s="5"/>
      <c r="N660" s="5"/>
      <c r="O660" s="6"/>
      <c r="P660" s="6"/>
      <c r="Q660" s="5"/>
    </row>
    <row r="661" spans="11:35" ht="12.75" customHeight="1" x14ac:dyDescent="0.2">
      <c r="K661" s="5"/>
      <c r="L661" s="5"/>
      <c r="N661" s="5"/>
      <c r="O661" s="6"/>
      <c r="P661" s="6"/>
      <c r="Q661" s="5"/>
    </row>
    <row r="662" spans="11:35" ht="12.75" customHeight="1" x14ac:dyDescent="0.2">
      <c r="K662" s="5"/>
      <c r="L662" s="5"/>
      <c r="N662" s="5"/>
      <c r="O662" s="6"/>
      <c r="P662" s="6"/>
      <c r="Q662" s="5"/>
    </row>
    <row r="663" spans="11:35" ht="15" customHeight="1" x14ac:dyDescent="0.25">
      <c r="K663" s="5"/>
      <c r="L663" s="5"/>
      <c r="N663" s="5"/>
      <c r="O663" s="6"/>
      <c r="P663" s="6"/>
      <c r="Q663" s="5"/>
      <c r="R663" s="93"/>
    </row>
    <row r="664" spans="11:35" ht="12.75" customHeight="1" x14ac:dyDescent="0.2">
      <c r="K664" s="5"/>
      <c r="L664" s="5"/>
      <c r="N664" s="5"/>
      <c r="O664" s="6"/>
      <c r="P664" s="6"/>
      <c r="Q664" s="5"/>
    </row>
    <row r="665" spans="11:35" ht="12.75" customHeight="1" x14ac:dyDescent="0.2">
      <c r="K665" s="5"/>
      <c r="L665" s="5"/>
      <c r="N665" s="5"/>
      <c r="O665" s="6"/>
      <c r="P665" s="6"/>
      <c r="Q665" s="5"/>
    </row>
    <row r="666" spans="11:35" ht="12.75" customHeight="1" x14ac:dyDescent="0.2">
      <c r="K666" s="5"/>
      <c r="L666" s="5"/>
      <c r="N666" s="5"/>
      <c r="O666" s="6"/>
      <c r="P666" s="6"/>
      <c r="Q666" s="5"/>
    </row>
    <row r="667" spans="11:35" ht="12.75" customHeight="1" x14ac:dyDescent="0.2">
      <c r="K667" s="5"/>
      <c r="L667" s="5"/>
      <c r="N667" s="5"/>
      <c r="O667" s="6"/>
      <c r="P667" s="6"/>
      <c r="Q667" s="5"/>
    </row>
    <row r="668" spans="11:35" ht="12.75" customHeight="1" x14ac:dyDescent="0.2">
      <c r="K668" s="5"/>
      <c r="L668" s="5"/>
      <c r="N668" s="5"/>
      <c r="O668" s="6"/>
      <c r="P668" s="6"/>
      <c r="Q668" s="5"/>
    </row>
    <row r="669" spans="11:35" ht="12.75" customHeight="1" x14ac:dyDescent="0.2">
      <c r="K669" s="5"/>
      <c r="L669" s="5"/>
      <c r="N669" s="5"/>
      <c r="O669" s="6"/>
      <c r="P669" s="6"/>
      <c r="Q669" s="5"/>
    </row>
    <row r="670" spans="11:35" ht="12.75" customHeight="1" x14ac:dyDescent="0.2">
      <c r="K670" s="5"/>
      <c r="L670" s="5"/>
      <c r="N670" s="5"/>
      <c r="O670" s="6"/>
      <c r="P670" s="6"/>
      <c r="Q670" s="5"/>
    </row>
    <row r="671" spans="11:35" ht="12.75" customHeight="1" x14ac:dyDescent="0.2">
      <c r="K671" s="5"/>
      <c r="L671" s="5"/>
      <c r="N671" s="5"/>
      <c r="O671" s="6"/>
      <c r="P671" s="6"/>
      <c r="Q671" s="5"/>
    </row>
    <row r="672" spans="11:35" ht="12.75" customHeight="1" x14ac:dyDescent="0.2">
      <c r="K672" s="5"/>
      <c r="L672" s="5"/>
      <c r="N672" s="5"/>
      <c r="O672" s="6"/>
      <c r="P672" s="6"/>
      <c r="Q672" s="5"/>
    </row>
    <row r="673" spans="11:35" ht="12.75" customHeight="1" x14ac:dyDescent="0.2">
      <c r="K673" s="5"/>
      <c r="L673" s="5"/>
      <c r="N673" s="5"/>
      <c r="O673" s="6"/>
      <c r="P673" s="6"/>
      <c r="Q673" s="5"/>
    </row>
    <row r="674" spans="11:35" ht="12.75" customHeight="1" x14ac:dyDescent="0.2">
      <c r="K674" s="5"/>
      <c r="L674" s="5"/>
      <c r="N674" s="5"/>
      <c r="O674" s="6"/>
      <c r="P674" s="6"/>
      <c r="Q674" s="5"/>
    </row>
    <row r="675" spans="11:35" ht="12.75" customHeight="1" x14ac:dyDescent="0.2">
      <c r="K675" s="5"/>
      <c r="L675" s="5"/>
      <c r="N675" s="5"/>
      <c r="O675" s="6"/>
      <c r="P675" s="6"/>
      <c r="Q675" s="5"/>
    </row>
    <row r="676" spans="11:35" ht="12.75" customHeight="1" x14ac:dyDescent="0.2">
      <c r="K676" s="5"/>
      <c r="L676" s="5"/>
      <c r="N676" s="5"/>
      <c r="O676" s="6"/>
      <c r="P676" s="6"/>
      <c r="Q676" s="5"/>
    </row>
    <row r="677" spans="11:35" ht="12.75" customHeight="1" x14ac:dyDescent="0.2">
      <c r="K677" s="5"/>
      <c r="L677" s="5"/>
      <c r="N677" s="5"/>
      <c r="O677" s="6"/>
      <c r="P677" s="6"/>
      <c r="Q677" s="5"/>
    </row>
    <row r="678" spans="11:35" ht="12.75" customHeight="1" x14ac:dyDescent="0.2">
      <c r="K678" s="5"/>
      <c r="L678" s="5"/>
      <c r="N678" s="5"/>
      <c r="O678" s="6"/>
      <c r="P678" s="6"/>
      <c r="Q678" s="5"/>
      <c r="R678" s="24"/>
    </row>
    <row r="679" spans="11:35" ht="12.75" customHeight="1" x14ac:dyDescent="0.2">
      <c r="K679" s="5"/>
      <c r="L679" s="5"/>
      <c r="N679" s="5"/>
      <c r="O679" s="6"/>
      <c r="P679" s="6"/>
      <c r="Q679" s="5"/>
      <c r="AH679" s="3"/>
      <c r="AI679" s="3"/>
    </row>
    <row r="680" spans="11:35" ht="12.75" customHeight="1" x14ac:dyDescent="0.2">
      <c r="K680" s="5"/>
      <c r="L680" s="5"/>
      <c r="N680" s="5"/>
      <c r="O680" s="6"/>
      <c r="P680" s="6"/>
      <c r="Q680" s="5"/>
      <c r="AH680" s="3"/>
      <c r="AI680" s="3"/>
    </row>
    <row r="681" spans="11:35" ht="12.75" customHeight="1" x14ac:dyDescent="0.2">
      <c r="K681" s="5"/>
      <c r="L681" s="5"/>
      <c r="N681" s="5"/>
      <c r="O681" s="6"/>
      <c r="P681" s="6"/>
      <c r="Q681" s="5"/>
      <c r="R681" s="25"/>
      <c r="S681" s="25"/>
    </row>
    <row r="682" spans="11:35" ht="20.25" customHeight="1" x14ac:dyDescent="0.2">
      <c r="K682" s="5"/>
      <c r="L682" s="5"/>
      <c r="N682" s="5"/>
      <c r="O682" s="6"/>
      <c r="P682" s="6"/>
      <c r="Q682" s="5"/>
    </row>
    <row r="683" spans="11:35" ht="15.75" customHeight="1" x14ac:dyDescent="0.2">
      <c r="K683" s="5"/>
      <c r="L683" s="5"/>
      <c r="N683" s="5"/>
      <c r="O683" s="6"/>
      <c r="P683" s="6"/>
      <c r="Q683" s="5"/>
    </row>
    <row r="684" spans="11:35" ht="12.75" customHeight="1" x14ac:dyDescent="0.2">
      <c r="K684" s="5"/>
      <c r="L684" s="5"/>
      <c r="N684" s="5"/>
      <c r="O684" s="6"/>
      <c r="P684" s="6"/>
      <c r="Q684" s="5"/>
    </row>
    <row r="685" spans="11:35" ht="12.75" customHeight="1" x14ac:dyDescent="0.2">
      <c r="K685" s="5"/>
      <c r="L685" s="5"/>
      <c r="N685" s="5"/>
      <c r="O685" s="6"/>
      <c r="P685" s="6"/>
      <c r="Q685" s="5"/>
    </row>
    <row r="686" spans="11:35" ht="15" customHeight="1" x14ac:dyDescent="0.25">
      <c r="K686" s="5"/>
      <c r="L686" s="5"/>
      <c r="N686" s="5"/>
      <c r="O686" s="6"/>
      <c r="P686" s="6"/>
      <c r="Q686" s="5"/>
      <c r="R686" s="93"/>
    </row>
    <row r="687" spans="11:35" ht="14.25" customHeight="1" x14ac:dyDescent="0.2">
      <c r="K687" s="5"/>
      <c r="L687" s="5"/>
      <c r="N687" s="5"/>
      <c r="O687" s="6"/>
      <c r="P687" s="6"/>
      <c r="Q687" s="5"/>
      <c r="R687" s="95"/>
    </row>
    <row r="688" spans="11:35" ht="14.25" customHeight="1" x14ac:dyDescent="0.2">
      <c r="K688" s="5"/>
      <c r="L688" s="5"/>
      <c r="N688" s="5"/>
      <c r="O688" s="6"/>
      <c r="P688" s="6"/>
      <c r="Q688" s="5"/>
      <c r="R688" s="95"/>
    </row>
    <row r="689" spans="11:18" ht="14.25" customHeight="1" x14ac:dyDescent="0.2">
      <c r="K689" s="5"/>
      <c r="L689" s="5"/>
      <c r="N689" s="5"/>
      <c r="O689" s="6"/>
      <c r="P689" s="6"/>
      <c r="Q689" s="5"/>
      <c r="R689" s="95"/>
    </row>
    <row r="690" spans="11:18" ht="14.25" customHeight="1" x14ac:dyDescent="0.2">
      <c r="K690" s="5"/>
      <c r="L690" s="5"/>
      <c r="N690" s="5"/>
      <c r="O690" s="6"/>
      <c r="P690" s="6"/>
      <c r="Q690" s="5"/>
      <c r="R690" s="95"/>
    </row>
    <row r="691" spans="11:18" ht="14.25" customHeight="1" x14ac:dyDescent="0.2">
      <c r="K691" s="5"/>
      <c r="L691" s="5"/>
      <c r="N691" s="5"/>
      <c r="O691" s="6"/>
      <c r="P691" s="6"/>
      <c r="Q691" s="5"/>
      <c r="R691" s="95"/>
    </row>
    <row r="692" spans="11:18" ht="14.25" customHeight="1" x14ac:dyDescent="0.2">
      <c r="K692" s="5"/>
      <c r="L692" s="5"/>
      <c r="N692" s="5"/>
      <c r="O692" s="6"/>
      <c r="P692" s="6"/>
      <c r="Q692" s="5"/>
      <c r="R692" s="95"/>
    </row>
    <row r="693" spans="11:18" ht="14.25" customHeight="1" x14ac:dyDescent="0.2">
      <c r="K693" s="5"/>
      <c r="L693" s="5"/>
      <c r="N693" s="5"/>
      <c r="O693" s="6"/>
      <c r="P693" s="6"/>
      <c r="Q693" s="5"/>
      <c r="R693" s="95"/>
    </row>
    <row r="694" spans="11:18" ht="14.25" customHeight="1" x14ac:dyDescent="0.2">
      <c r="K694" s="5"/>
      <c r="L694" s="5"/>
      <c r="N694" s="5"/>
      <c r="O694" s="6"/>
      <c r="P694" s="6"/>
      <c r="Q694" s="5"/>
      <c r="R694" s="95"/>
    </row>
    <row r="695" spans="11:18" ht="14.25" customHeight="1" x14ac:dyDescent="0.2">
      <c r="K695" s="5"/>
      <c r="L695" s="5"/>
      <c r="N695" s="5"/>
      <c r="O695" s="6"/>
      <c r="P695" s="6"/>
      <c r="Q695" s="5"/>
      <c r="R695" s="95"/>
    </row>
    <row r="696" spans="11:18" ht="14.25" customHeight="1" x14ac:dyDescent="0.2">
      <c r="K696" s="5"/>
      <c r="L696" s="5"/>
      <c r="N696" s="5"/>
      <c r="O696" s="6"/>
      <c r="P696" s="6"/>
      <c r="Q696" s="5"/>
      <c r="R696" s="95"/>
    </row>
    <row r="697" spans="11:18" ht="14.25" customHeight="1" x14ac:dyDescent="0.2">
      <c r="K697" s="5"/>
      <c r="L697" s="5"/>
      <c r="N697" s="5"/>
      <c r="O697" s="6"/>
      <c r="P697" s="6"/>
      <c r="Q697" s="5"/>
      <c r="R697" s="95"/>
    </row>
    <row r="698" spans="11:18" ht="14.25" customHeight="1" x14ac:dyDescent="0.2">
      <c r="K698" s="5"/>
      <c r="L698" s="5"/>
      <c r="N698" s="5"/>
      <c r="O698" s="6"/>
      <c r="P698" s="6"/>
      <c r="Q698" s="5"/>
      <c r="R698" s="95"/>
    </row>
    <row r="699" spans="11:18" ht="14.25" customHeight="1" x14ac:dyDescent="0.2">
      <c r="K699" s="5"/>
      <c r="L699" s="5"/>
      <c r="N699" s="5"/>
      <c r="O699" s="6"/>
      <c r="P699" s="6"/>
      <c r="Q699" s="5"/>
      <c r="R699" s="95"/>
    </row>
    <row r="700" spans="11:18" ht="14.25" customHeight="1" x14ac:dyDescent="0.2">
      <c r="K700" s="5"/>
      <c r="L700" s="5"/>
      <c r="N700" s="5"/>
      <c r="O700" s="6"/>
      <c r="P700" s="6"/>
      <c r="Q700" s="5"/>
      <c r="R700" s="95"/>
    </row>
    <row r="701" spans="11:18" ht="18" customHeight="1" x14ac:dyDescent="0.2">
      <c r="K701" s="5"/>
      <c r="L701" s="5"/>
      <c r="N701" s="5"/>
      <c r="O701" s="6"/>
      <c r="P701" s="6"/>
      <c r="Q701" s="5"/>
      <c r="R701" s="95"/>
    </row>
    <row r="702" spans="11:18" ht="14.25" customHeight="1" x14ac:dyDescent="0.2">
      <c r="K702" s="5"/>
      <c r="L702" s="5"/>
      <c r="N702" s="5"/>
      <c r="O702" s="6"/>
      <c r="P702" s="6"/>
      <c r="Q702" s="5"/>
      <c r="R702" s="95"/>
    </row>
    <row r="703" spans="11:18" ht="14.25" customHeight="1" x14ac:dyDescent="0.2">
      <c r="K703" s="5"/>
      <c r="L703" s="5"/>
      <c r="N703" s="5"/>
      <c r="O703" s="6"/>
      <c r="P703" s="6"/>
      <c r="Q703" s="5"/>
      <c r="R703" s="95"/>
    </row>
    <row r="704" spans="11:18" ht="14.25" customHeight="1" x14ac:dyDescent="0.2">
      <c r="K704" s="5"/>
      <c r="L704" s="5"/>
      <c r="N704" s="5"/>
      <c r="O704" s="6"/>
      <c r="P704" s="6"/>
      <c r="Q704" s="5"/>
      <c r="R704" s="95"/>
    </row>
    <row r="705" spans="11:18" ht="20.25" customHeight="1" x14ac:dyDescent="0.2">
      <c r="K705" s="5"/>
      <c r="L705" s="5"/>
      <c r="N705" s="5"/>
      <c r="O705" s="6"/>
      <c r="P705" s="6"/>
      <c r="Q705" s="5"/>
    </row>
    <row r="706" spans="11:18" ht="15.75" customHeight="1" x14ac:dyDescent="0.2">
      <c r="K706" s="5"/>
      <c r="L706" s="5"/>
      <c r="N706" s="5"/>
      <c r="O706" s="6"/>
      <c r="P706" s="6"/>
      <c r="Q706" s="5"/>
    </row>
    <row r="707" spans="11:18" ht="12.75" customHeight="1" x14ac:dyDescent="0.2">
      <c r="K707" s="5"/>
      <c r="L707" s="5"/>
      <c r="N707" s="5"/>
      <c r="O707" s="6"/>
      <c r="P707" s="6"/>
      <c r="Q707" s="5"/>
    </row>
    <row r="708" spans="11:18" ht="12.75" customHeight="1" x14ac:dyDescent="0.2">
      <c r="K708" s="5"/>
      <c r="L708" s="5"/>
      <c r="N708" s="5"/>
      <c r="O708" s="6"/>
      <c r="P708" s="6"/>
      <c r="Q708" s="5"/>
    </row>
    <row r="709" spans="11:18" ht="15" customHeight="1" x14ac:dyDescent="0.25">
      <c r="K709" s="5"/>
      <c r="L709" s="5"/>
      <c r="N709" s="5"/>
      <c r="O709" s="6"/>
      <c r="P709" s="6"/>
      <c r="Q709" s="5"/>
      <c r="R709" s="93"/>
    </row>
    <row r="710" spans="11:18" ht="12.75" customHeight="1" x14ac:dyDescent="0.2">
      <c r="K710" s="5"/>
      <c r="L710" s="5"/>
      <c r="N710" s="5"/>
      <c r="O710" s="6"/>
      <c r="P710" s="6"/>
      <c r="Q710" s="5"/>
    </row>
    <row r="711" spans="11:18" ht="12.75" customHeight="1" x14ac:dyDescent="0.2">
      <c r="K711" s="5"/>
      <c r="L711" s="5"/>
      <c r="N711" s="5"/>
      <c r="O711" s="6"/>
      <c r="P711" s="6"/>
      <c r="Q711" s="5"/>
    </row>
    <row r="712" spans="11:18" ht="12.75" customHeight="1" x14ac:dyDescent="0.2">
      <c r="K712" s="5"/>
      <c r="L712" s="5"/>
      <c r="N712" s="5"/>
      <c r="O712" s="6"/>
      <c r="P712" s="6"/>
      <c r="Q712" s="5"/>
    </row>
    <row r="713" spans="11:18" ht="12.75" customHeight="1" x14ac:dyDescent="0.2">
      <c r="K713" s="5"/>
      <c r="L713" s="5"/>
      <c r="N713" s="5"/>
      <c r="O713" s="6"/>
      <c r="P713" s="6"/>
      <c r="Q713" s="5"/>
    </row>
    <row r="714" spans="11:18" ht="12.75" customHeight="1" x14ac:dyDescent="0.2">
      <c r="K714" s="5"/>
      <c r="L714" s="5"/>
      <c r="N714" s="5"/>
      <c r="O714" s="6"/>
      <c r="P714" s="6"/>
      <c r="Q714" s="5"/>
    </row>
    <row r="715" spans="11:18" ht="12.75" customHeight="1" x14ac:dyDescent="0.2">
      <c r="K715" s="5"/>
      <c r="L715" s="5"/>
      <c r="N715" s="5"/>
      <c r="O715" s="6"/>
      <c r="P715" s="6"/>
      <c r="Q715" s="5"/>
    </row>
    <row r="716" spans="11:18" ht="12.75" customHeight="1" x14ac:dyDescent="0.2">
      <c r="K716" s="5"/>
      <c r="L716" s="5"/>
      <c r="N716" s="5"/>
      <c r="O716" s="6"/>
      <c r="P716" s="6"/>
      <c r="Q716" s="5"/>
    </row>
    <row r="717" spans="11:18" ht="12.75" customHeight="1" x14ac:dyDescent="0.2">
      <c r="K717" s="5"/>
      <c r="L717" s="5"/>
      <c r="N717" s="5"/>
      <c r="O717" s="6"/>
      <c r="P717" s="6"/>
      <c r="Q717" s="5"/>
    </row>
    <row r="718" spans="11:18" ht="12.75" customHeight="1" x14ac:dyDescent="0.2">
      <c r="K718" s="5"/>
      <c r="L718" s="5"/>
      <c r="N718" s="5"/>
      <c r="O718" s="6"/>
      <c r="P718" s="6"/>
      <c r="Q718" s="5"/>
    </row>
    <row r="719" spans="11:18" ht="12.75" customHeight="1" x14ac:dyDescent="0.2">
      <c r="K719" s="5"/>
      <c r="L719" s="5"/>
      <c r="N719" s="5"/>
      <c r="O719" s="6"/>
      <c r="P719" s="6"/>
      <c r="Q719" s="5"/>
    </row>
    <row r="720" spans="11:18" ht="12.75" customHeight="1" x14ac:dyDescent="0.2">
      <c r="K720" s="5"/>
      <c r="L720" s="5"/>
      <c r="N720" s="5"/>
      <c r="O720" s="6"/>
      <c r="P720" s="6"/>
      <c r="Q720" s="5"/>
    </row>
    <row r="721" spans="11:19" ht="12.75" customHeight="1" x14ac:dyDescent="0.2">
      <c r="K721" s="5"/>
      <c r="L721" s="5"/>
      <c r="N721" s="5"/>
      <c r="O721" s="6"/>
      <c r="P721" s="6"/>
      <c r="Q721" s="5"/>
    </row>
    <row r="722" spans="11:19" ht="12.75" customHeight="1" x14ac:dyDescent="0.2">
      <c r="K722" s="5"/>
      <c r="L722" s="5"/>
      <c r="N722" s="5"/>
      <c r="O722" s="6"/>
      <c r="P722" s="6"/>
      <c r="Q722" s="5"/>
    </row>
    <row r="723" spans="11:19" ht="12.75" customHeight="1" x14ac:dyDescent="0.2">
      <c r="K723" s="5"/>
      <c r="L723" s="5"/>
      <c r="N723" s="5"/>
      <c r="O723" s="6"/>
      <c r="P723" s="6"/>
      <c r="Q723" s="5"/>
    </row>
    <row r="724" spans="11:19" ht="18" customHeight="1" x14ac:dyDescent="0.2">
      <c r="K724" s="5"/>
      <c r="L724" s="5"/>
      <c r="N724" s="5"/>
      <c r="O724" s="6"/>
      <c r="P724" s="6"/>
      <c r="Q724" s="5"/>
      <c r="R724" s="24"/>
      <c r="S724" s="5"/>
    </row>
  </sheetData>
  <mergeCells count="132">
    <mergeCell ref="M567:M568"/>
    <mergeCell ref="N567:N568"/>
    <mergeCell ref="O567:O568"/>
    <mergeCell ref="P567:P568"/>
    <mergeCell ref="Q567:Q568"/>
    <mergeCell ref="A567:A568"/>
    <mergeCell ref="B567:I567"/>
    <mergeCell ref="J567:J568"/>
    <mergeCell ref="K567:K568"/>
    <mergeCell ref="L567:L568"/>
    <mergeCell ref="B566:I566"/>
    <mergeCell ref="B563:I563"/>
    <mergeCell ref="B586:I586"/>
    <mergeCell ref="M475:M476"/>
    <mergeCell ref="N475:N476"/>
    <mergeCell ref="O475:O476"/>
    <mergeCell ref="P475:P476"/>
    <mergeCell ref="Q475:Q476"/>
    <mergeCell ref="A475:A476"/>
    <mergeCell ref="B475:I475"/>
    <mergeCell ref="J475:J476"/>
    <mergeCell ref="K475:K476"/>
    <mergeCell ref="L475:L476"/>
    <mergeCell ref="B520:I520"/>
    <mergeCell ref="B517:I517"/>
    <mergeCell ref="M498:M499"/>
    <mergeCell ref="N498:N499"/>
    <mergeCell ref="O498:O499"/>
    <mergeCell ref="P498:P499"/>
    <mergeCell ref="Q498:Q499"/>
    <mergeCell ref="A498:A499"/>
    <mergeCell ref="B498:I498"/>
    <mergeCell ref="J498:J499"/>
    <mergeCell ref="K498:K499"/>
    <mergeCell ref="B474:I474"/>
    <mergeCell ref="B471:I471"/>
    <mergeCell ref="M452:M453"/>
    <mergeCell ref="N452:N453"/>
    <mergeCell ref="O452:O453"/>
    <mergeCell ref="P452:P453"/>
    <mergeCell ref="Q452:Q453"/>
    <mergeCell ref="A452:A453"/>
    <mergeCell ref="B452:I452"/>
    <mergeCell ref="J452:J453"/>
    <mergeCell ref="K452:K453"/>
    <mergeCell ref="L452:L453"/>
    <mergeCell ref="B448:I448"/>
    <mergeCell ref="M429:M430"/>
    <mergeCell ref="N429:N430"/>
    <mergeCell ref="O429:O430"/>
    <mergeCell ref="P429:P430"/>
    <mergeCell ref="Q429:Q430"/>
    <mergeCell ref="A429:A430"/>
    <mergeCell ref="B429:I429"/>
    <mergeCell ref="J429:J430"/>
    <mergeCell ref="K429:K430"/>
    <mergeCell ref="L429:L430"/>
    <mergeCell ref="B425:I425"/>
    <mergeCell ref="M544:M545"/>
    <mergeCell ref="N544:N545"/>
    <mergeCell ref="O544:O545"/>
    <mergeCell ref="P544:P545"/>
    <mergeCell ref="Q544:Q545"/>
    <mergeCell ref="A544:A545"/>
    <mergeCell ref="B544:I544"/>
    <mergeCell ref="J544:J545"/>
    <mergeCell ref="K544:K545"/>
    <mergeCell ref="L544:L545"/>
    <mergeCell ref="B543:I543"/>
    <mergeCell ref="B540:I540"/>
    <mergeCell ref="M521:M522"/>
    <mergeCell ref="N521:N522"/>
    <mergeCell ref="O521:O522"/>
    <mergeCell ref="P521:P522"/>
    <mergeCell ref="Q521:Q522"/>
    <mergeCell ref="A521:A522"/>
    <mergeCell ref="B521:I521"/>
    <mergeCell ref="J521:J522"/>
    <mergeCell ref="K521:K522"/>
    <mergeCell ref="L521:L522"/>
    <mergeCell ref="B451:I451"/>
    <mergeCell ref="L498:L499"/>
    <mergeCell ref="B497:I497"/>
    <mergeCell ref="B494:I494"/>
    <mergeCell ref="Q383:Q384"/>
    <mergeCell ref="B334:I334"/>
    <mergeCell ref="B350:I350"/>
    <mergeCell ref="B366:I366"/>
    <mergeCell ref="A383:A384"/>
    <mergeCell ref="B383:I383"/>
    <mergeCell ref="J383:J384"/>
    <mergeCell ref="M406:M407"/>
    <mergeCell ref="N406:N407"/>
    <mergeCell ref="O406:O407"/>
    <mergeCell ref="P406:P407"/>
    <mergeCell ref="Q406:Q407"/>
    <mergeCell ref="A406:A407"/>
    <mergeCell ref="B406:I406"/>
    <mergeCell ref="J406:J407"/>
    <mergeCell ref="K406:K407"/>
    <mergeCell ref="L406:L407"/>
    <mergeCell ref="B405:I405"/>
    <mergeCell ref="B382:I382"/>
    <mergeCell ref="B402:I402"/>
    <mergeCell ref="B428:I428"/>
    <mergeCell ref="B285:I285"/>
    <mergeCell ref="B301:I301"/>
    <mergeCell ref="B318:I318"/>
    <mergeCell ref="K383:K384"/>
    <mergeCell ref="L383:L384"/>
    <mergeCell ref="M383:M384"/>
    <mergeCell ref="N383:N384"/>
    <mergeCell ref="O383:O384"/>
    <mergeCell ref="P383:P384"/>
    <mergeCell ref="B128:I128"/>
    <mergeCell ref="B146:I146"/>
    <mergeCell ref="B167:I167"/>
    <mergeCell ref="B185:I185"/>
    <mergeCell ref="B202:I202"/>
    <mergeCell ref="B219:I219"/>
    <mergeCell ref="B235:I235"/>
    <mergeCell ref="B252:I252"/>
    <mergeCell ref="B269:I269"/>
    <mergeCell ref="B16:I16"/>
    <mergeCell ref="A33:D33"/>
    <mergeCell ref="A35:E35"/>
    <mergeCell ref="B38:I38"/>
    <mergeCell ref="B56:I56"/>
    <mergeCell ref="S60:T60"/>
    <mergeCell ref="B74:I74"/>
    <mergeCell ref="B90:I90"/>
    <mergeCell ref="B110:I110"/>
  </mergeCells>
  <pageMargins left="0.7" right="0.7" top="0.75" bottom="0.75" header="0" footer="0"/>
  <pageSetup orientation="landscape" r:id="rId1"/>
  <ignoredErrors>
    <ignoredError sqref="A523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1011"/>
  <sheetViews>
    <sheetView workbookViewId="0">
      <selection activeCell="AA27" sqref="AA27"/>
    </sheetView>
  </sheetViews>
  <sheetFormatPr baseColWidth="10" defaultColWidth="12.5703125" defaultRowHeight="15" customHeight="1" x14ac:dyDescent="0.2"/>
  <cols>
    <col min="1" max="26" width="10" customWidth="1"/>
  </cols>
  <sheetData>
    <row r="1" spans="1:12" s="297" customFormat="1" ht="15" customHeight="1" x14ac:dyDescent="0.2">
      <c r="K1" s="213"/>
      <c r="L1" s="260"/>
    </row>
    <row r="2" spans="1:12" s="297" customFormat="1" ht="15" customHeight="1" x14ac:dyDescent="0.2">
      <c r="K2" s="213"/>
      <c r="L2" s="260"/>
    </row>
    <row r="3" spans="1:12" s="297" customFormat="1" ht="15" customHeight="1" x14ac:dyDescent="0.2">
      <c r="K3" s="213"/>
      <c r="L3" s="260"/>
    </row>
    <row r="4" spans="1:12" s="297" customFormat="1" ht="15" customHeight="1" x14ac:dyDescent="0.2">
      <c r="K4" s="213"/>
      <c r="L4" s="260"/>
    </row>
    <row r="5" spans="1:12" s="297" customFormat="1" ht="15" customHeight="1" x14ac:dyDescent="0.2">
      <c r="K5" s="213"/>
      <c r="L5" s="260"/>
    </row>
    <row r="6" spans="1:12" s="297" customFormat="1" ht="15" customHeight="1" x14ac:dyDescent="0.2">
      <c r="K6" s="213"/>
      <c r="L6" s="260"/>
    </row>
    <row r="7" spans="1:12" s="297" customFormat="1" ht="15" customHeight="1" x14ac:dyDescent="0.2">
      <c r="K7" s="213"/>
      <c r="L7" s="260"/>
    </row>
    <row r="8" spans="1:12" s="297" customFormat="1" ht="15" customHeight="1" x14ac:dyDescent="0.2">
      <c r="K8" s="213"/>
      <c r="L8" s="260"/>
    </row>
    <row r="9" spans="1:12" s="297" customFormat="1" ht="15" customHeight="1" x14ac:dyDescent="0.2">
      <c r="K9" s="213"/>
      <c r="L9" s="260"/>
    </row>
    <row r="10" spans="1:12" s="297" customFormat="1" ht="15" customHeight="1" x14ac:dyDescent="0.2">
      <c r="K10" s="213"/>
      <c r="L10" s="260"/>
    </row>
    <row r="11" spans="1:12" s="297" customFormat="1" ht="15" customHeight="1" x14ac:dyDescent="0.2">
      <c r="K11" s="213"/>
      <c r="L11" s="260"/>
    </row>
    <row r="12" spans="1:12" s="297" customFormat="1" ht="15" customHeight="1" x14ac:dyDescent="0.2">
      <c r="K12" s="213"/>
      <c r="L12" s="260"/>
    </row>
    <row r="13" spans="1:12" s="297" customFormat="1" ht="15" customHeight="1" x14ac:dyDescent="0.2">
      <c r="K13" s="213"/>
      <c r="L13" s="260"/>
    </row>
    <row r="14" spans="1:12" ht="12.75" customHeight="1" x14ac:dyDescent="0.2"/>
    <row r="15" spans="1:12" ht="12.75" customHeight="1" x14ac:dyDescent="0.3">
      <c r="A15" s="51" t="s">
        <v>79</v>
      </c>
    </row>
    <row r="16" spans="1:12" ht="12.75" customHeight="1" x14ac:dyDescent="0.2">
      <c r="B16" s="324"/>
      <c r="C16" s="325"/>
      <c r="D16" s="1"/>
      <c r="E16" s="1"/>
      <c r="F16" s="171" t="s">
        <v>10</v>
      </c>
    </row>
    <row r="17" spans="1:7" ht="25.5" customHeight="1" x14ac:dyDescent="0.2">
      <c r="A17" s="172" t="s">
        <v>9</v>
      </c>
      <c r="B17" s="74">
        <v>1</v>
      </c>
      <c r="C17" s="74">
        <v>2</v>
      </c>
      <c r="D17" s="25">
        <v>3</v>
      </c>
      <c r="E17" s="25">
        <v>4</v>
      </c>
      <c r="F17" s="19"/>
      <c r="G17" s="7" t="s">
        <v>2</v>
      </c>
    </row>
    <row r="18" spans="1:7" ht="12.75" customHeight="1" x14ac:dyDescent="0.2">
      <c r="A18" s="33" t="s">
        <v>43</v>
      </c>
      <c r="B18" s="25">
        <v>11</v>
      </c>
      <c r="C18" s="13"/>
      <c r="D18" s="13"/>
      <c r="E18" s="13"/>
      <c r="F18" s="19"/>
    </row>
    <row r="19" spans="1:7" ht="12.75" customHeight="1" x14ac:dyDescent="0.2">
      <c r="A19" s="33" t="s">
        <v>48</v>
      </c>
      <c r="C19" s="25">
        <v>11</v>
      </c>
      <c r="F19" s="19"/>
    </row>
    <row r="20" spans="1:7" ht="12.75" customHeight="1" x14ac:dyDescent="0.2">
      <c r="A20" s="33" t="s">
        <v>49</v>
      </c>
      <c r="D20" s="25">
        <v>10</v>
      </c>
      <c r="F20" s="37"/>
    </row>
    <row r="21" spans="1:7" ht="12.75" customHeight="1" x14ac:dyDescent="0.2">
      <c r="A21" s="33" t="s">
        <v>50</v>
      </c>
      <c r="E21" s="25">
        <v>10</v>
      </c>
      <c r="F21" s="37">
        <v>10</v>
      </c>
    </row>
    <row r="22" spans="1:7" ht="12.75" customHeight="1" x14ac:dyDescent="0.2">
      <c r="A22" s="33"/>
      <c r="F22" s="25">
        <f>SUM(F21)</f>
        <v>10</v>
      </c>
      <c r="G22" s="3">
        <f>F21/B18</f>
        <v>0.90909090909090906</v>
      </c>
    </row>
    <row r="23" spans="1:7" ht="12.75" customHeight="1" x14ac:dyDescent="0.2">
      <c r="G23" s="3"/>
    </row>
    <row r="24" spans="1:7" ht="12.75" customHeight="1" x14ac:dyDescent="0.2"/>
    <row r="25" spans="1:7" ht="12.75" customHeight="1" x14ac:dyDescent="0.2"/>
    <row r="26" spans="1:7" ht="12.75" customHeight="1" x14ac:dyDescent="0.2"/>
    <row r="27" spans="1:7" ht="12.75" customHeight="1" x14ac:dyDescent="0.3">
      <c r="A27" s="51" t="s">
        <v>93</v>
      </c>
    </row>
    <row r="28" spans="1:7" ht="12.75" customHeight="1" x14ac:dyDescent="0.2">
      <c r="B28" s="324"/>
      <c r="C28" s="325"/>
      <c r="D28" s="1"/>
      <c r="E28" s="1"/>
      <c r="F28" s="171" t="s">
        <v>10</v>
      </c>
    </row>
    <row r="29" spans="1:7" ht="25.5" customHeight="1" x14ac:dyDescent="0.2">
      <c r="A29" s="172" t="s">
        <v>9</v>
      </c>
      <c r="B29" s="74">
        <v>1</v>
      </c>
      <c r="C29" s="74">
        <v>2</v>
      </c>
      <c r="D29" s="25">
        <v>3</v>
      </c>
      <c r="E29" s="25">
        <v>4</v>
      </c>
      <c r="F29" s="19"/>
      <c r="G29" s="7" t="s">
        <v>2</v>
      </c>
    </row>
    <row r="30" spans="1:7" ht="12.75" customHeight="1" x14ac:dyDescent="0.2">
      <c r="A30" s="33" t="s">
        <v>51</v>
      </c>
      <c r="B30" s="25">
        <v>5</v>
      </c>
      <c r="C30" s="13"/>
      <c r="D30" s="13"/>
      <c r="E30" s="13"/>
      <c r="F30" s="19"/>
    </row>
    <row r="31" spans="1:7" ht="12.75" customHeight="1" x14ac:dyDescent="0.2">
      <c r="A31" s="33" t="s">
        <v>52</v>
      </c>
      <c r="C31" s="25">
        <v>5</v>
      </c>
      <c r="F31" s="19"/>
    </row>
    <row r="32" spans="1:7" ht="12.75" customHeight="1" x14ac:dyDescent="0.2">
      <c r="A32" s="33" t="s">
        <v>53</v>
      </c>
      <c r="D32" s="25">
        <v>5</v>
      </c>
      <c r="F32" s="37"/>
    </row>
    <row r="33" spans="1:7" ht="12.75" customHeight="1" x14ac:dyDescent="0.2">
      <c r="A33" s="33"/>
      <c r="F33" s="37"/>
    </row>
    <row r="34" spans="1:7" ht="12.75" customHeight="1" x14ac:dyDescent="0.2">
      <c r="A34" s="33"/>
      <c r="F34" s="25">
        <f>SUM(F33)</f>
        <v>0</v>
      </c>
      <c r="G34" s="3">
        <f>F33/B30</f>
        <v>0</v>
      </c>
    </row>
    <row r="35" spans="1:7" ht="12.75" customHeight="1" x14ac:dyDescent="0.2"/>
    <row r="36" spans="1:7" ht="12.75" customHeight="1" x14ac:dyDescent="0.2"/>
    <row r="37" spans="1:7" ht="12.75" customHeight="1" x14ac:dyDescent="0.2"/>
    <row r="38" spans="1:7" ht="12.75" customHeight="1" x14ac:dyDescent="0.2"/>
    <row r="39" spans="1:7" ht="12.75" customHeight="1" x14ac:dyDescent="0.2"/>
    <row r="40" spans="1:7" ht="12.75" customHeight="1" x14ac:dyDescent="0.2"/>
    <row r="41" spans="1:7" ht="12.75" customHeight="1" x14ac:dyDescent="0.2"/>
    <row r="42" spans="1:7" ht="12.75" customHeight="1" x14ac:dyDescent="0.2"/>
    <row r="43" spans="1:7" ht="12.75" customHeight="1" x14ac:dyDescent="0.2"/>
    <row r="44" spans="1:7" ht="12.75" customHeight="1" x14ac:dyDescent="0.2"/>
    <row r="45" spans="1:7" ht="12.75" customHeight="1" x14ac:dyDescent="0.2"/>
    <row r="46" spans="1:7" ht="12.75" customHeight="1" x14ac:dyDescent="0.2"/>
    <row r="47" spans="1:7" ht="12.75" customHeight="1" x14ac:dyDescent="0.2"/>
    <row r="48" spans="1:7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</sheetData>
  <mergeCells count="2">
    <mergeCell ref="B16:C16"/>
    <mergeCell ref="B28:C28"/>
  </mergeCells>
  <pageMargins left="0.7" right="0.7" top="0.75" bottom="0.75" header="0" footer="0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1010"/>
  <sheetViews>
    <sheetView workbookViewId="0">
      <selection activeCell="W29" sqref="W29"/>
    </sheetView>
  </sheetViews>
  <sheetFormatPr baseColWidth="10" defaultColWidth="12.5703125" defaultRowHeight="15" customHeight="1" x14ac:dyDescent="0.2"/>
  <cols>
    <col min="1" max="26" width="10" customWidth="1"/>
  </cols>
  <sheetData>
    <row r="1" spans="1:12" s="297" customFormat="1" ht="15" customHeight="1" x14ac:dyDescent="0.2">
      <c r="K1" s="213"/>
      <c r="L1" s="260"/>
    </row>
    <row r="2" spans="1:12" s="297" customFormat="1" ht="15" customHeight="1" x14ac:dyDescent="0.2">
      <c r="K2" s="213"/>
      <c r="L2" s="260"/>
    </row>
    <row r="3" spans="1:12" s="297" customFormat="1" ht="15" customHeight="1" x14ac:dyDescent="0.2">
      <c r="K3" s="213"/>
      <c r="L3" s="260"/>
    </row>
    <row r="4" spans="1:12" s="297" customFormat="1" ht="15" customHeight="1" x14ac:dyDescent="0.2">
      <c r="K4" s="213"/>
      <c r="L4" s="260"/>
    </row>
    <row r="5" spans="1:12" s="297" customFormat="1" ht="15" customHeight="1" x14ac:dyDescent="0.2">
      <c r="K5" s="213"/>
      <c r="L5" s="260"/>
    </row>
    <row r="6" spans="1:12" s="297" customFormat="1" ht="15" customHeight="1" x14ac:dyDescent="0.2">
      <c r="K6" s="213"/>
      <c r="L6" s="260"/>
    </row>
    <row r="7" spans="1:12" s="297" customFormat="1" ht="15" customHeight="1" x14ac:dyDescent="0.2">
      <c r="K7" s="213"/>
      <c r="L7" s="260"/>
    </row>
    <row r="8" spans="1:12" s="297" customFormat="1" ht="15" customHeight="1" x14ac:dyDescent="0.2">
      <c r="K8" s="213"/>
      <c r="L8" s="260"/>
    </row>
    <row r="9" spans="1:12" s="297" customFormat="1" ht="15" customHeight="1" x14ac:dyDescent="0.2">
      <c r="K9" s="213"/>
      <c r="L9" s="260"/>
    </row>
    <row r="10" spans="1:12" s="297" customFormat="1" ht="15" customHeight="1" x14ac:dyDescent="0.2">
      <c r="K10" s="213"/>
      <c r="L10" s="260"/>
    </row>
    <row r="11" spans="1:12" s="297" customFormat="1" ht="15" customHeight="1" x14ac:dyDescent="0.2">
      <c r="K11" s="213"/>
      <c r="L11" s="260"/>
    </row>
    <row r="12" spans="1:12" s="297" customFormat="1" ht="15" customHeight="1" x14ac:dyDescent="0.2">
      <c r="K12" s="213"/>
      <c r="L12" s="260"/>
    </row>
    <row r="13" spans="1:12" s="297" customFormat="1" ht="15" customHeight="1" x14ac:dyDescent="0.2">
      <c r="K13" s="213"/>
      <c r="L13" s="260"/>
    </row>
    <row r="14" spans="1:12" ht="12.75" customHeight="1" x14ac:dyDescent="0.2"/>
    <row r="15" spans="1:12" ht="12.75" customHeight="1" x14ac:dyDescent="0.3">
      <c r="A15" s="51" t="s">
        <v>74</v>
      </c>
    </row>
    <row r="16" spans="1:12" ht="12.75" customHeight="1" x14ac:dyDescent="0.2">
      <c r="B16" s="324"/>
      <c r="C16" s="325"/>
      <c r="D16" s="1"/>
      <c r="E16" s="1"/>
      <c r="F16" s="1"/>
      <c r="G16" s="1"/>
      <c r="H16" s="171" t="s">
        <v>10</v>
      </c>
    </row>
    <row r="17" spans="1:9" ht="25.5" customHeight="1" x14ac:dyDescent="0.2">
      <c r="A17" s="172" t="s">
        <v>9</v>
      </c>
      <c r="B17" s="74">
        <v>1</v>
      </c>
      <c r="C17" s="74">
        <v>2</v>
      </c>
      <c r="D17" s="25">
        <v>3</v>
      </c>
      <c r="E17" s="25">
        <v>4</v>
      </c>
      <c r="F17" s="25">
        <v>5</v>
      </c>
      <c r="G17" s="25">
        <v>6</v>
      </c>
      <c r="H17" s="19"/>
      <c r="I17" s="7" t="s">
        <v>2</v>
      </c>
    </row>
    <row r="18" spans="1:9" ht="12.75" customHeight="1" x14ac:dyDescent="0.2">
      <c r="A18" s="33" t="s">
        <v>40</v>
      </c>
      <c r="B18" s="25">
        <v>12</v>
      </c>
      <c r="C18" s="13"/>
      <c r="D18" s="13"/>
      <c r="E18" s="13"/>
      <c r="F18" s="13"/>
      <c r="G18" s="13"/>
      <c r="H18" s="37"/>
    </row>
    <row r="19" spans="1:9" ht="12.75" customHeight="1" x14ac:dyDescent="0.2">
      <c r="A19" s="33" t="s">
        <v>41</v>
      </c>
      <c r="C19" s="25">
        <v>11</v>
      </c>
      <c r="H19" s="37"/>
    </row>
    <row r="20" spans="1:9" ht="12.75" customHeight="1" x14ac:dyDescent="0.2">
      <c r="A20" s="33" t="s">
        <v>42</v>
      </c>
      <c r="D20" s="25">
        <v>11</v>
      </c>
      <c r="H20" s="37"/>
    </row>
    <row r="21" spans="1:9" ht="12.75" customHeight="1" x14ac:dyDescent="0.2">
      <c r="A21" s="33" t="s">
        <v>43</v>
      </c>
      <c r="E21" s="25">
        <v>11</v>
      </c>
      <c r="H21" s="37"/>
    </row>
    <row r="22" spans="1:9" ht="12.75" customHeight="1" x14ac:dyDescent="0.2">
      <c r="A22" s="33" t="s">
        <v>48</v>
      </c>
      <c r="F22" s="25">
        <v>11</v>
      </c>
      <c r="H22" s="37"/>
    </row>
    <row r="23" spans="1:9" ht="12.75" customHeight="1" x14ac:dyDescent="0.2">
      <c r="A23" s="33" t="s">
        <v>49</v>
      </c>
      <c r="G23" s="25">
        <v>11</v>
      </c>
      <c r="H23" s="37">
        <v>11</v>
      </c>
    </row>
    <row r="24" spans="1:9" ht="12.75" customHeight="1" x14ac:dyDescent="0.2">
      <c r="H24" s="25">
        <f>SUM(H23)</f>
        <v>11</v>
      </c>
      <c r="I24" s="3">
        <f>H23/B18</f>
        <v>0.91666666666666663</v>
      </c>
    </row>
    <row r="25" spans="1:9" ht="12.75" customHeight="1" x14ac:dyDescent="0.2"/>
    <row r="26" spans="1:9" ht="12.75" customHeight="1" x14ac:dyDescent="0.2"/>
    <row r="27" spans="1:9" ht="12.75" customHeight="1" x14ac:dyDescent="0.2"/>
    <row r="28" spans="1:9" ht="12.75" customHeight="1" x14ac:dyDescent="0.3">
      <c r="A28" s="51" t="s">
        <v>79</v>
      </c>
    </row>
    <row r="29" spans="1:9" ht="12.75" customHeight="1" x14ac:dyDescent="0.2">
      <c r="B29" s="324"/>
      <c r="C29" s="325"/>
      <c r="D29" s="1"/>
      <c r="E29" s="1"/>
      <c r="F29" s="1"/>
      <c r="G29" s="1"/>
      <c r="H29" s="171" t="s">
        <v>10</v>
      </c>
    </row>
    <row r="30" spans="1:9" ht="25.5" customHeight="1" x14ac:dyDescent="0.2">
      <c r="A30" s="172" t="s">
        <v>9</v>
      </c>
      <c r="B30" s="74">
        <v>1</v>
      </c>
      <c r="C30" s="74">
        <v>2</v>
      </c>
      <c r="D30" s="25">
        <v>3</v>
      </c>
      <c r="E30" s="25">
        <v>4</v>
      </c>
      <c r="F30" s="25">
        <v>5</v>
      </c>
      <c r="G30" s="25">
        <v>6</v>
      </c>
      <c r="H30" s="19"/>
      <c r="I30" s="7" t="s">
        <v>2</v>
      </c>
    </row>
    <row r="31" spans="1:9" ht="12.75" customHeight="1" x14ac:dyDescent="0.2">
      <c r="A31" s="33" t="s">
        <v>43</v>
      </c>
      <c r="B31" s="25">
        <v>15</v>
      </c>
      <c r="C31" s="13"/>
      <c r="D31" s="13"/>
      <c r="E31" s="13"/>
      <c r="F31" s="13"/>
      <c r="G31" s="13"/>
      <c r="H31" s="37"/>
    </row>
    <row r="32" spans="1:9" ht="12.75" customHeight="1" x14ac:dyDescent="0.2">
      <c r="A32" s="33" t="s">
        <v>48</v>
      </c>
      <c r="C32" s="25">
        <v>15</v>
      </c>
      <c r="H32" s="37"/>
    </row>
    <row r="33" spans="1:9" ht="12.75" customHeight="1" x14ac:dyDescent="0.2">
      <c r="A33" s="33" t="s">
        <v>49</v>
      </c>
      <c r="D33" s="25">
        <v>15</v>
      </c>
      <c r="H33" s="37"/>
    </row>
    <row r="34" spans="1:9" ht="12.75" customHeight="1" x14ac:dyDescent="0.2">
      <c r="A34" s="33" t="s">
        <v>50</v>
      </c>
      <c r="E34" s="25">
        <v>15</v>
      </c>
      <c r="H34" s="37"/>
    </row>
    <row r="35" spans="1:9" ht="12.75" customHeight="1" x14ac:dyDescent="0.2">
      <c r="A35" s="33" t="s">
        <v>51</v>
      </c>
      <c r="F35" s="25">
        <v>14</v>
      </c>
      <c r="H35" s="37"/>
    </row>
    <row r="36" spans="1:9" ht="12.75" customHeight="1" x14ac:dyDescent="0.2">
      <c r="A36" s="33" t="s">
        <v>52</v>
      </c>
      <c r="G36" s="25">
        <v>14</v>
      </c>
      <c r="H36" s="37">
        <v>14</v>
      </c>
    </row>
    <row r="37" spans="1:9" ht="12.75" customHeight="1" x14ac:dyDescent="0.2">
      <c r="H37" s="25">
        <f>SUM(H36)</f>
        <v>14</v>
      </c>
      <c r="I37" s="3">
        <f>H36/B31</f>
        <v>0.93333333333333335</v>
      </c>
    </row>
    <row r="38" spans="1:9" ht="12.75" customHeight="1" x14ac:dyDescent="0.2"/>
    <row r="39" spans="1:9" ht="12.75" customHeight="1" x14ac:dyDescent="0.2"/>
    <row r="40" spans="1:9" ht="12.75" customHeight="1" x14ac:dyDescent="0.2"/>
    <row r="41" spans="1:9" ht="12.75" customHeight="1" x14ac:dyDescent="0.2"/>
    <row r="42" spans="1:9" ht="12.75" customHeight="1" x14ac:dyDescent="0.2"/>
    <row r="43" spans="1:9" ht="12.75" customHeight="1" x14ac:dyDescent="0.2"/>
    <row r="44" spans="1:9" ht="12.75" customHeight="1" x14ac:dyDescent="0.2"/>
    <row r="45" spans="1:9" ht="12.75" customHeight="1" x14ac:dyDescent="0.2"/>
    <row r="46" spans="1:9" ht="12.75" customHeight="1" x14ac:dyDescent="0.2"/>
    <row r="47" spans="1:9" ht="12.75" customHeight="1" x14ac:dyDescent="0.2"/>
    <row r="48" spans="1:9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</sheetData>
  <mergeCells count="2">
    <mergeCell ref="B16:C16"/>
    <mergeCell ref="B29:C29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9CC00"/>
  </sheetPr>
  <dimension ref="A1:Y1009"/>
  <sheetViews>
    <sheetView topLeftCell="A297" zoomScaleNormal="100" workbookViewId="0">
      <selection activeCell="O304" sqref="O304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15.7109375" style="260" customWidth="1"/>
    <col min="11" max="17" width="12.85546875" customWidth="1"/>
    <col min="18" max="18" width="8.7109375" customWidth="1"/>
    <col min="19" max="19" width="10" customWidth="1"/>
    <col min="20" max="20" width="22.5703125" customWidth="1"/>
    <col min="21" max="26" width="10" customWidth="1"/>
  </cols>
  <sheetData>
    <row r="1" spans="1:17" s="297" customFormat="1" ht="15" customHeight="1" x14ac:dyDescent="0.2">
      <c r="K1" s="213"/>
      <c r="L1" s="260"/>
    </row>
    <row r="2" spans="1:17" s="297" customFormat="1" ht="15" customHeight="1" x14ac:dyDescent="0.2">
      <c r="K2" s="213"/>
      <c r="L2" s="260"/>
    </row>
    <row r="3" spans="1:17" s="297" customFormat="1" ht="15" customHeight="1" x14ac:dyDescent="0.2">
      <c r="K3" s="213"/>
      <c r="L3" s="260"/>
    </row>
    <row r="4" spans="1:17" s="297" customFormat="1" ht="15" customHeight="1" x14ac:dyDescent="0.2">
      <c r="K4" s="213"/>
      <c r="L4" s="260"/>
    </row>
    <row r="5" spans="1:17" s="297" customFormat="1" ht="15" customHeight="1" x14ac:dyDescent="0.2">
      <c r="K5" s="213"/>
      <c r="L5" s="260"/>
    </row>
    <row r="6" spans="1:17" s="297" customFormat="1" ht="15" customHeight="1" x14ac:dyDescent="0.2">
      <c r="K6" s="213"/>
      <c r="L6" s="260"/>
    </row>
    <row r="7" spans="1:17" s="297" customFormat="1" ht="15" customHeight="1" x14ac:dyDescent="0.2">
      <c r="K7" s="213"/>
      <c r="L7" s="260"/>
    </row>
    <row r="8" spans="1:17" s="297" customFormat="1" ht="15" customHeight="1" x14ac:dyDescent="0.2">
      <c r="K8" s="213"/>
      <c r="L8" s="260"/>
    </row>
    <row r="9" spans="1:17" s="297" customFormat="1" ht="15" customHeight="1" x14ac:dyDescent="0.2">
      <c r="K9" s="213"/>
      <c r="L9" s="260"/>
    </row>
    <row r="10" spans="1:17" s="297" customFormat="1" ht="15" customHeight="1" x14ac:dyDescent="0.2">
      <c r="K10" s="213"/>
      <c r="L10" s="260"/>
    </row>
    <row r="11" spans="1:17" s="297" customFormat="1" ht="15" customHeight="1" x14ac:dyDescent="0.2">
      <c r="K11" s="213"/>
      <c r="L11" s="260"/>
    </row>
    <row r="12" spans="1:17" s="297" customFormat="1" ht="15" customHeight="1" x14ac:dyDescent="0.2">
      <c r="K12" s="213"/>
      <c r="L12" s="260"/>
    </row>
    <row r="13" spans="1:17" s="297" customFormat="1" ht="15" customHeight="1" x14ac:dyDescent="0.2">
      <c r="K13" s="213"/>
      <c r="L13" s="260"/>
    </row>
    <row r="14" spans="1:17" ht="12.75" customHeight="1" x14ac:dyDescent="0.2">
      <c r="K14" s="5"/>
      <c r="L14" s="5"/>
      <c r="N14" s="5"/>
      <c r="O14" s="6"/>
      <c r="P14" s="6"/>
      <c r="Q14" s="5"/>
    </row>
    <row r="15" spans="1:17" s="197" customFormat="1" ht="26.25" customHeight="1" x14ac:dyDescent="0.4">
      <c r="A15" s="224"/>
      <c r="B15" s="318" t="s">
        <v>96</v>
      </c>
      <c r="C15" s="318"/>
      <c r="D15" s="318"/>
      <c r="E15" s="318"/>
      <c r="F15" s="318"/>
      <c r="G15" s="318"/>
      <c r="H15" s="318"/>
      <c r="I15" s="318"/>
      <c r="J15" s="201" t="s">
        <v>89</v>
      </c>
      <c r="K15" s="5"/>
      <c r="L15" s="5"/>
      <c r="M15" s="25"/>
      <c r="N15" s="5"/>
      <c r="O15" s="25"/>
      <c r="P15" s="25"/>
      <c r="Q15" s="25"/>
    </row>
    <row r="16" spans="1:17" ht="20.25" customHeight="1" x14ac:dyDescent="0.2">
      <c r="A16" s="330" t="s">
        <v>9</v>
      </c>
      <c r="B16" s="311" t="s">
        <v>97</v>
      </c>
      <c r="C16" s="312"/>
      <c r="D16" s="312"/>
      <c r="E16" s="312"/>
      <c r="F16" s="312"/>
      <c r="G16" s="312"/>
      <c r="H16" s="312"/>
      <c r="I16" s="313"/>
      <c r="J16" s="314" t="s">
        <v>10</v>
      </c>
      <c r="K16" s="307" t="s">
        <v>2</v>
      </c>
      <c r="L16" s="307" t="s">
        <v>3</v>
      </c>
      <c r="M16" s="316" t="s">
        <v>4</v>
      </c>
      <c r="N16" s="307" t="s">
        <v>5</v>
      </c>
      <c r="O16" s="317" t="s">
        <v>6</v>
      </c>
      <c r="P16" s="317" t="s">
        <v>7</v>
      </c>
      <c r="Q16" s="307" t="s">
        <v>8</v>
      </c>
    </row>
    <row r="17" spans="1:19" ht="15.75" customHeight="1" x14ac:dyDescent="0.25">
      <c r="A17" s="308"/>
      <c r="B17" s="79" t="s">
        <v>98</v>
      </c>
      <c r="C17" s="79" t="s">
        <v>99</v>
      </c>
      <c r="D17" s="79" t="s">
        <v>100</v>
      </c>
      <c r="E17" s="79" t="s">
        <v>101</v>
      </c>
      <c r="F17" s="79" t="s">
        <v>102</v>
      </c>
      <c r="G17" s="79" t="s">
        <v>103</v>
      </c>
      <c r="H17" s="79" t="s">
        <v>104</v>
      </c>
      <c r="I17" s="79" t="s">
        <v>105</v>
      </c>
      <c r="J17" s="315"/>
      <c r="K17" s="308"/>
      <c r="L17" s="308"/>
      <c r="M17" s="308"/>
      <c r="N17" s="308"/>
      <c r="O17" s="308"/>
      <c r="P17" s="308"/>
      <c r="Q17" s="308"/>
    </row>
    <row r="18" spans="1:19" ht="15.75" customHeight="1" x14ac:dyDescent="0.25">
      <c r="A18" s="79">
        <v>1402</v>
      </c>
      <c r="B18" s="80">
        <v>34</v>
      </c>
      <c r="C18" s="80"/>
      <c r="D18" s="80"/>
      <c r="E18" s="80"/>
      <c r="F18" s="80"/>
      <c r="G18" s="80"/>
      <c r="H18" s="80"/>
      <c r="I18" s="80"/>
      <c r="J18" s="116"/>
      <c r="K18" s="232"/>
      <c r="L18" s="233"/>
      <c r="M18" s="234"/>
      <c r="N18" s="242"/>
      <c r="O18" s="85">
        <f>B18</f>
        <v>34</v>
      </c>
      <c r="P18" s="243"/>
      <c r="Q18" s="242"/>
    </row>
    <row r="19" spans="1:19" ht="15.75" customHeight="1" x14ac:dyDescent="0.25">
      <c r="A19" s="79">
        <v>1501</v>
      </c>
      <c r="B19" s="80"/>
      <c r="C19" s="80">
        <v>25</v>
      </c>
      <c r="D19" s="80"/>
      <c r="E19" s="80"/>
      <c r="F19" s="80"/>
      <c r="G19" s="80"/>
      <c r="H19" s="80"/>
      <c r="I19" s="80"/>
      <c r="J19" s="116"/>
      <c r="K19" s="235"/>
      <c r="L19" s="134"/>
      <c r="M19" s="236"/>
      <c r="N19" s="90">
        <f>IF(C19=0,"",C19/B18)</f>
        <v>0.73529411764705888</v>
      </c>
      <c r="O19" s="91">
        <v>25</v>
      </c>
      <c r="P19" s="241">
        <f t="shared" ref="P19:P25" si="0">IF(O19=0,"",O19/O18)</f>
        <v>0.73529411764705888</v>
      </c>
      <c r="Q19" s="241">
        <f t="shared" ref="Q19:Q25" si="1">IF(O19=0,"",100%-P19)</f>
        <v>0.26470588235294112</v>
      </c>
    </row>
    <row r="20" spans="1:19" ht="15.75" customHeight="1" x14ac:dyDescent="0.25">
      <c r="A20" s="79">
        <v>1502</v>
      </c>
      <c r="B20" s="80"/>
      <c r="C20" s="80"/>
      <c r="D20" s="80">
        <v>22</v>
      </c>
      <c r="E20" s="80"/>
      <c r="F20" s="80"/>
      <c r="G20" s="80"/>
      <c r="H20" s="80"/>
      <c r="I20" s="80"/>
      <c r="J20" s="116"/>
      <c r="K20" s="235"/>
      <c r="L20" s="134"/>
      <c r="M20" s="236"/>
      <c r="N20" s="90">
        <f>IF(D20=0,"",D20/C19)</f>
        <v>0.88</v>
      </c>
      <c r="O20" s="91">
        <v>24</v>
      </c>
      <c r="P20" s="241">
        <f t="shared" si="0"/>
        <v>0.96</v>
      </c>
      <c r="Q20" s="241">
        <f t="shared" si="1"/>
        <v>4.0000000000000036E-2</v>
      </c>
      <c r="S20" s="93">
        <f>O20/O18</f>
        <v>0.70588235294117652</v>
      </c>
    </row>
    <row r="21" spans="1:19" ht="15.75" customHeight="1" x14ac:dyDescent="0.25">
      <c r="A21" s="79">
        <v>1601</v>
      </c>
      <c r="B21" s="80"/>
      <c r="C21" s="80"/>
      <c r="D21" s="80"/>
      <c r="E21" s="80">
        <v>19</v>
      </c>
      <c r="F21" s="80"/>
      <c r="G21" s="80"/>
      <c r="H21" s="80"/>
      <c r="I21" s="80"/>
      <c r="J21" s="116"/>
      <c r="K21" s="235"/>
      <c r="L21" s="134"/>
      <c r="M21" s="236"/>
      <c r="N21" s="90">
        <f>IF(E21=0,"",E21/D20)</f>
        <v>0.86363636363636365</v>
      </c>
      <c r="O21" s="91">
        <v>23</v>
      </c>
      <c r="P21" s="241">
        <f t="shared" si="0"/>
        <v>0.95833333333333337</v>
      </c>
      <c r="Q21" s="241">
        <f t="shared" si="1"/>
        <v>4.166666666666663E-2</v>
      </c>
    </row>
    <row r="22" spans="1:19" ht="15.75" customHeight="1" x14ac:dyDescent="0.25">
      <c r="A22" s="79">
        <v>1602</v>
      </c>
      <c r="B22" s="80"/>
      <c r="C22" s="80"/>
      <c r="D22" s="80"/>
      <c r="E22" s="80"/>
      <c r="F22" s="80">
        <v>19</v>
      </c>
      <c r="G22" s="80"/>
      <c r="H22" s="80"/>
      <c r="I22" s="80"/>
      <c r="J22" s="116"/>
      <c r="K22" s="235"/>
      <c r="L22" s="134"/>
      <c r="M22" s="236"/>
      <c r="N22" s="90">
        <f>IF(F22=0,"",F22/E21)</f>
        <v>1</v>
      </c>
      <c r="O22" s="91">
        <v>23</v>
      </c>
      <c r="P22" s="241">
        <f t="shared" si="0"/>
        <v>1</v>
      </c>
      <c r="Q22" s="241">
        <f t="shared" si="1"/>
        <v>0</v>
      </c>
    </row>
    <row r="23" spans="1:19" ht="15.75" customHeight="1" x14ac:dyDescent="0.25">
      <c r="A23" s="79">
        <v>1701</v>
      </c>
      <c r="B23" s="80"/>
      <c r="C23" s="80"/>
      <c r="D23" s="80"/>
      <c r="E23" s="80"/>
      <c r="F23" s="80"/>
      <c r="G23" s="80">
        <v>18</v>
      </c>
      <c r="H23" s="80"/>
      <c r="I23" s="80"/>
      <c r="J23" s="116"/>
      <c r="K23" s="235"/>
      <c r="L23" s="134"/>
      <c r="M23" s="236"/>
      <c r="N23" s="90">
        <f>IF(G23=0,"",G23/F22)</f>
        <v>0.94736842105263153</v>
      </c>
      <c r="O23" s="91">
        <v>21</v>
      </c>
      <c r="P23" s="241">
        <f t="shared" si="0"/>
        <v>0.91304347826086951</v>
      </c>
      <c r="Q23" s="241">
        <f t="shared" si="1"/>
        <v>8.6956521739130488E-2</v>
      </c>
    </row>
    <row r="24" spans="1:19" ht="15.75" customHeight="1" x14ac:dyDescent="0.25">
      <c r="A24" s="79">
        <v>1702</v>
      </c>
      <c r="B24" s="80"/>
      <c r="C24" s="80"/>
      <c r="D24" s="80"/>
      <c r="E24" s="80"/>
      <c r="F24" s="80"/>
      <c r="G24" s="80"/>
      <c r="H24" s="80">
        <v>17</v>
      </c>
      <c r="I24" s="80"/>
      <c r="J24" s="116"/>
      <c r="K24" s="235"/>
      <c r="L24" s="134"/>
      <c r="M24" s="236"/>
      <c r="N24" s="90">
        <f>IF(H24=0,"",H24/G23)</f>
        <v>0.94444444444444442</v>
      </c>
      <c r="O24" s="91">
        <v>21</v>
      </c>
      <c r="P24" s="241">
        <f t="shared" si="0"/>
        <v>1</v>
      </c>
      <c r="Q24" s="241">
        <f t="shared" si="1"/>
        <v>0</v>
      </c>
    </row>
    <row r="25" spans="1:19" ht="15.75" customHeight="1" x14ac:dyDescent="0.25">
      <c r="A25" s="79">
        <v>1801</v>
      </c>
      <c r="B25" s="80"/>
      <c r="C25" s="80"/>
      <c r="D25" s="80"/>
      <c r="E25" s="80"/>
      <c r="F25" s="80"/>
      <c r="G25" s="80"/>
      <c r="H25" s="80"/>
      <c r="I25" s="80">
        <v>16</v>
      </c>
      <c r="J25" s="116">
        <v>15</v>
      </c>
      <c r="K25" s="235"/>
      <c r="L25" s="134"/>
      <c r="M25" s="236"/>
      <c r="N25" s="90">
        <f>IF(I25=0,"",I25/H24)</f>
        <v>0.94117647058823528</v>
      </c>
      <c r="O25" s="91">
        <v>21</v>
      </c>
      <c r="P25" s="241">
        <f t="shared" si="0"/>
        <v>1</v>
      </c>
      <c r="Q25" s="241">
        <f t="shared" si="1"/>
        <v>0</v>
      </c>
    </row>
    <row r="26" spans="1:19" ht="15.75" customHeight="1" x14ac:dyDescent="0.25">
      <c r="A26" s="79">
        <v>1802</v>
      </c>
      <c r="B26" s="80"/>
      <c r="C26" s="80"/>
      <c r="D26" s="80"/>
      <c r="E26" s="80"/>
      <c r="F26" s="80"/>
      <c r="G26" s="80"/>
      <c r="H26" s="80"/>
      <c r="I26" s="80">
        <v>3</v>
      </c>
      <c r="J26" s="116"/>
      <c r="K26" s="235"/>
      <c r="L26" s="134"/>
      <c r="M26" s="134"/>
      <c r="N26" s="246"/>
      <c r="O26" s="91">
        <v>6</v>
      </c>
      <c r="P26" s="247"/>
      <c r="Q26" s="246"/>
    </row>
    <row r="27" spans="1:19" ht="15.75" customHeight="1" x14ac:dyDescent="0.25">
      <c r="A27" s="79">
        <v>1901</v>
      </c>
      <c r="B27" s="80"/>
      <c r="C27" s="80"/>
      <c r="D27" s="80"/>
      <c r="E27" s="80"/>
      <c r="F27" s="80"/>
      <c r="G27" s="80"/>
      <c r="H27" s="80"/>
      <c r="I27" s="80">
        <v>3</v>
      </c>
      <c r="J27" s="116">
        <v>3</v>
      </c>
      <c r="K27" s="235"/>
      <c r="L27" s="134"/>
      <c r="M27" s="134"/>
      <c r="N27" s="246"/>
      <c r="O27" s="91">
        <v>4</v>
      </c>
      <c r="P27" s="247"/>
      <c r="Q27" s="246"/>
    </row>
    <row r="28" spans="1:19" ht="15.75" customHeight="1" x14ac:dyDescent="0.25">
      <c r="A28" s="79">
        <v>1902</v>
      </c>
      <c r="B28" s="80"/>
      <c r="C28" s="80"/>
      <c r="D28" s="80"/>
      <c r="E28" s="80"/>
      <c r="F28" s="80"/>
      <c r="G28" s="80"/>
      <c r="H28" s="80"/>
      <c r="I28" s="80">
        <v>2</v>
      </c>
      <c r="J28" s="116">
        <v>1</v>
      </c>
      <c r="K28" s="235"/>
      <c r="L28" s="134"/>
      <c r="M28" s="134"/>
      <c r="N28" s="246"/>
      <c r="O28" s="96">
        <v>2</v>
      </c>
      <c r="P28" s="247"/>
      <c r="Q28" s="246"/>
    </row>
    <row r="29" spans="1:19" ht="15.75" customHeight="1" x14ac:dyDescent="0.25">
      <c r="A29" s="79">
        <v>2001</v>
      </c>
      <c r="B29" s="80"/>
      <c r="C29" s="80"/>
      <c r="D29" s="80"/>
      <c r="E29" s="80"/>
      <c r="F29" s="80"/>
      <c r="G29" s="80"/>
      <c r="H29" s="80"/>
      <c r="I29" s="80">
        <v>1</v>
      </c>
      <c r="J29" s="116">
        <v>1</v>
      </c>
      <c r="K29" s="235"/>
      <c r="L29" s="134"/>
      <c r="M29" s="134"/>
      <c r="N29" s="246"/>
      <c r="O29" s="96">
        <v>1</v>
      </c>
      <c r="P29" s="247"/>
      <c r="Q29" s="246"/>
    </row>
    <row r="30" spans="1:19" ht="15.75" customHeight="1" x14ac:dyDescent="0.25">
      <c r="A30" s="79">
        <v>2002</v>
      </c>
      <c r="B30" s="80"/>
      <c r="C30" s="80"/>
      <c r="D30" s="80"/>
      <c r="E30" s="80"/>
      <c r="F30" s="80"/>
      <c r="G30" s="80"/>
      <c r="H30" s="80"/>
      <c r="I30" s="80">
        <v>1</v>
      </c>
      <c r="J30" s="116">
        <v>1</v>
      </c>
      <c r="K30" s="235"/>
      <c r="L30" s="134"/>
      <c r="M30" s="134"/>
      <c r="N30" s="246"/>
      <c r="O30" s="96">
        <v>1</v>
      </c>
      <c r="P30" s="247"/>
      <c r="Q30" s="246"/>
    </row>
    <row r="31" spans="1:19" ht="15.75" customHeight="1" x14ac:dyDescent="0.25">
      <c r="A31" s="79">
        <v>2101</v>
      </c>
      <c r="B31" s="80"/>
      <c r="C31" s="80"/>
      <c r="D31" s="80"/>
      <c r="E31" s="80"/>
      <c r="F31" s="80"/>
      <c r="G31" s="80"/>
      <c r="H31" s="80"/>
      <c r="I31" s="80"/>
      <c r="J31" s="116"/>
      <c r="K31" s="235"/>
      <c r="L31" s="134"/>
      <c r="M31" s="237"/>
      <c r="N31" s="134"/>
      <c r="O31" s="237"/>
      <c r="P31" s="256"/>
      <c r="Q31" s="246"/>
    </row>
    <row r="32" spans="1:19" ht="15.75" customHeight="1" x14ac:dyDescent="0.25">
      <c r="A32" s="79">
        <v>2102</v>
      </c>
      <c r="B32" s="80"/>
      <c r="C32" s="80"/>
      <c r="D32" s="80"/>
      <c r="E32" s="80"/>
      <c r="F32" s="80"/>
      <c r="G32" s="80"/>
      <c r="H32" s="80"/>
      <c r="I32" s="80"/>
      <c r="J32" s="116"/>
      <c r="K32" s="235"/>
      <c r="L32" s="134"/>
      <c r="M32" s="237"/>
      <c r="N32" s="228" t="s">
        <v>80</v>
      </c>
      <c r="O32" s="102">
        <v>12</v>
      </c>
      <c r="P32" s="103">
        <f>IF(SUM(J24:J31)=0,"",SUM(J24:J31))</f>
        <v>21</v>
      </c>
      <c r="Q32" s="230" t="s">
        <v>10</v>
      </c>
    </row>
    <row r="33" spans="1:19" ht="15.75" customHeight="1" x14ac:dyDescent="0.25">
      <c r="A33" s="79">
        <v>2201</v>
      </c>
      <c r="B33" s="80"/>
      <c r="C33" s="80"/>
      <c r="D33" s="80"/>
      <c r="E33" s="80"/>
      <c r="F33" s="80"/>
      <c r="G33" s="80"/>
      <c r="H33" s="80"/>
      <c r="I33" s="80"/>
      <c r="J33" s="116"/>
      <c r="K33" s="235"/>
      <c r="L33" s="134"/>
      <c r="M33" s="237"/>
      <c r="N33" s="229" t="s">
        <v>81</v>
      </c>
      <c r="O33" s="104">
        <f>IF(O32/B18=0,"",O32/B18)</f>
        <v>0.35294117647058826</v>
      </c>
      <c r="P33" s="105">
        <f>IF(O32/P32=0,"",O32/P32)</f>
        <v>0.5714285714285714</v>
      </c>
      <c r="Q33" s="231" t="s">
        <v>82</v>
      </c>
    </row>
    <row r="34" spans="1:19" ht="15.75" customHeight="1" x14ac:dyDescent="0.25">
      <c r="A34" s="79">
        <v>2202</v>
      </c>
      <c r="B34" s="226"/>
      <c r="C34" s="226"/>
      <c r="D34" s="226"/>
      <c r="E34" s="226"/>
      <c r="F34" s="226"/>
      <c r="G34" s="226"/>
      <c r="H34" s="226"/>
      <c r="I34" s="226"/>
      <c r="J34" s="116"/>
      <c r="K34" s="238"/>
      <c r="L34" s="239"/>
      <c r="M34" s="240"/>
      <c r="N34" s="109"/>
      <c r="O34" s="110"/>
      <c r="P34" s="110"/>
      <c r="Q34" s="111"/>
    </row>
    <row r="35" spans="1:19" ht="18" customHeight="1" x14ac:dyDescent="0.25">
      <c r="A35" s="33"/>
      <c r="B35" s="327" t="s">
        <v>108</v>
      </c>
      <c r="C35" s="327"/>
      <c r="D35" s="327"/>
      <c r="E35" s="327"/>
      <c r="F35" s="327"/>
      <c r="G35" s="327"/>
      <c r="H35" s="327"/>
      <c r="I35" s="327"/>
      <c r="J35" s="225">
        <f>SUM(J18:J34)</f>
        <v>21</v>
      </c>
      <c r="K35" s="113">
        <f>IF(J25=0,"",J25/B18)</f>
        <v>0.44117647058823528</v>
      </c>
      <c r="L35" s="113">
        <f>IF(J35=0,"",J35/B18)</f>
        <v>0.61764705882352944</v>
      </c>
      <c r="M35" s="113">
        <f>IF(J25=0,"",L35-K35)</f>
        <v>0.17647058823529416</v>
      </c>
      <c r="N35" s="5"/>
      <c r="O35" s="25"/>
      <c r="P35" s="24"/>
      <c r="Q35" s="5"/>
    </row>
    <row r="36" spans="1:19" ht="12.75" customHeight="1" x14ac:dyDescent="0.2">
      <c r="K36" s="5"/>
      <c r="L36" s="5"/>
      <c r="N36" s="5"/>
      <c r="O36" s="6"/>
      <c r="P36" s="6"/>
      <c r="Q36" s="5"/>
    </row>
    <row r="37" spans="1:19" ht="12.75" customHeight="1" x14ac:dyDescent="0.2">
      <c r="K37" s="5"/>
      <c r="L37" s="5"/>
      <c r="N37" s="5"/>
      <c r="O37" s="6"/>
      <c r="P37" s="6"/>
      <c r="Q37" s="5"/>
    </row>
    <row r="38" spans="1:19" s="197" customFormat="1" ht="26.25" customHeight="1" x14ac:dyDescent="0.4">
      <c r="A38" s="224"/>
      <c r="B38" s="318" t="s">
        <v>96</v>
      </c>
      <c r="C38" s="318"/>
      <c r="D38" s="318"/>
      <c r="E38" s="318"/>
      <c r="F38" s="318"/>
      <c r="G38" s="318"/>
      <c r="H38" s="318"/>
      <c r="I38" s="318"/>
      <c r="J38" s="201" t="s">
        <v>90</v>
      </c>
      <c r="K38" s="5"/>
      <c r="L38" s="5"/>
      <c r="M38" s="25"/>
      <c r="N38" s="5"/>
      <c r="O38" s="25"/>
      <c r="P38" s="25"/>
      <c r="Q38" s="25"/>
    </row>
    <row r="39" spans="1:19" ht="20.25" customHeight="1" x14ac:dyDescent="0.2">
      <c r="A39" s="330" t="s">
        <v>9</v>
      </c>
      <c r="B39" s="311" t="s">
        <v>97</v>
      </c>
      <c r="C39" s="312"/>
      <c r="D39" s="312"/>
      <c r="E39" s="312"/>
      <c r="F39" s="312"/>
      <c r="G39" s="312"/>
      <c r="H39" s="312"/>
      <c r="I39" s="313"/>
      <c r="J39" s="314" t="s">
        <v>10</v>
      </c>
      <c r="K39" s="307" t="s">
        <v>2</v>
      </c>
      <c r="L39" s="307" t="s">
        <v>3</v>
      </c>
      <c r="M39" s="316" t="s">
        <v>4</v>
      </c>
      <c r="N39" s="307" t="s">
        <v>5</v>
      </c>
      <c r="O39" s="317" t="s">
        <v>6</v>
      </c>
      <c r="P39" s="317" t="s">
        <v>7</v>
      </c>
      <c r="Q39" s="307" t="s">
        <v>8</v>
      </c>
    </row>
    <row r="40" spans="1:19" ht="15.75" customHeight="1" x14ac:dyDescent="0.25">
      <c r="A40" s="308"/>
      <c r="B40" s="79" t="s">
        <v>98</v>
      </c>
      <c r="C40" s="79" t="s">
        <v>99</v>
      </c>
      <c r="D40" s="79" t="s">
        <v>100</v>
      </c>
      <c r="E40" s="79" t="s">
        <v>101</v>
      </c>
      <c r="F40" s="79" t="s">
        <v>102</v>
      </c>
      <c r="G40" s="79" t="s">
        <v>103</v>
      </c>
      <c r="H40" s="79" t="s">
        <v>104</v>
      </c>
      <c r="I40" s="79" t="s">
        <v>105</v>
      </c>
      <c r="J40" s="315"/>
      <c r="K40" s="308"/>
      <c r="L40" s="308"/>
      <c r="M40" s="308"/>
      <c r="N40" s="308"/>
      <c r="O40" s="308"/>
      <c r="P40" s="308"/>
      <c r="Q40" s="308"/>
    </row>
    <row r="41" spans="1:19" ht="15.75" customHeight="1" x14ac:dyDescent="0.25">
      <c r="A41" s="79">
        <v>1501</v>
      </c>
      <c r="B41" s="80">
        <v>42</v>
      </c>
      <c r="C41" s="80"/>
      <c r="D41" s="80"/>
      <c r="E41" s="80"/>
      <c r="F41" s="80"/>
      <c r="G41" s="80"/>
      <c r="H41" s="80"/>
      <c r="I41" s="80"/>
      <c r="J41" s="116"/>
      <c r="K41" s="232"/>
      <c r="L41" s="233"/>
      <c r="M41" s="234"/>
      <c r="N41" s="242"/>
      <c r="O41" s="85">
        <f>B41</f>
        <v>42</v>
      </c>
      <c r="P41" s="243"/>
      <c r="Q41" s="242"/>
    </row>
    <row r="42" spans="1:19" ht="15.75" customHeight="1" x14ac:dyDescent="0.25">
      <c r="A42" s="79">
        <v>1502</v>
      </c>
      <c r="B42" s="80"/>
      <c r="C42" s="80">
        <v>30</v>
      </c>
      <c r="D42" s="80"/>
      <c r="E42" s="80"/>
      <c r="F42" s="80"/>
      <c r="G42" s="80"/>
      <c r="H42" s="80"/>
      <c r="I42" s="80"/>
      <c r="J42" s="116"/>
      <c r="K42" s="235"/>
      <c r="L42" s="134"/>
      <c r="M42" s="236"/>
      <c r="N42" s="90">
        <f>IF(C42=0,"",C42/B41)</f>
        <v>0.7142857142857143</v>
      </c>
      <c r="O42" s="91">
        <v>30</v>
      </c>
      <c r="P42" s="241">
        <f t="shared" ref="P42:P48" si="2">IF(O42=0,"",O42/O41)</f>
        <v>0.7142857142857143</v>
      </c>
      <c r="Q42" s="241">
        <f t="shared" ref="Q42:Q48" si="3">IF(O42=0,"",100%-P42)</f>
        <v>0.2857142857142857</v>
      </c>
    </row>
    <row r="43" spans="1:19" ht="15.75" customHeight="1" x14ac:dyDescent="0.25">
      <c r="A43" s="79">
        <v>1601</v>
      </c>
      <c r="B43" s="80"/>
      <c r="C43" s="80"/>
      <c r="D43" s="80">
        <v>26</v>
      </c>
      <c r="E43" s="80"/>
      <c r="F43" s="80"/>
      <c r="G43" s="80"/>
      <c r="H43" s="80"/>
      <c r="I43" s="80"/>
      <c r="J43" s="116"/>
      <c r="K43" s="235"/>
      <c r="L43" s="134"/>
      <c r="M43" s="236"/>
      <c r="N43" s="90">
        <f>IF(D43=0,"",D43/C42)</f>
        <v>0.8666666666666667</v>
      </c>
      <c r="O43" s="91">
        <v>27</v>
      </c>
      <c r="P43" s="241">
        <f t="shared" si="2"/>
        <v>0.9</v>
      </c>
      <c r="Q43" s="241">
        <f t="shared" si="3"/>
        <v>9.9999999999999978E-2</v>
      </c>
      <c r="S43" s="93">
        <f>O43/O41</f>
        <v>0.6428571428571429</v>
      </c>
    </row>
    <row r="44" spans="1:19" ht="15.75" customHeight="1" x14ac:dyDescent="0.25">
      <c r="A44" s="79">
        <v>1602</v>
      </c>
      <c r="B44" s="80"/>
      <c r="C44" s="80"/>
      <c r="D44" s="80"/>
      <c r="E44" s="80">
        <v>22</v>
      </c>
      <c r="F44" s="80"/>
      <c r="G44" s="80"/>
      <c r="H44" s="80"/>
      <c r="I44" s="80"/>
      <c r="J44" s="116"/>
      <c r="K44" s="235"/>
      <c r="L44" s="134"/>
      <c r="M44" s="236"/>
      <c r="N44" s="90">
        <f>IF(E44=0,"",E44/D43)</f>
        <v>0.84615384615384615</v>
      </c>
      <c r="O44" s="91">
        <v>23</v>
      </c>
      <c r="P44" s="241">
        <f t="shared" si="2"/>
        <v>0.85185185185185186</v>
      </c>
      <c r="Q44" s="241">
        <f t="shared" si="3"/>
        <v>0.14814814814814814</v>
      </c>
    </row>
    <row r="45" spans="1:19" ht="15.75" customHeight="1" x14ac:dyDescent="0.25">
      <c r="A45" s="79">
        <v>1701</v>
      </c>
      <c r="B45" s="80"/>
      <c r="C45" s="80"/>
      <c r="D45" s="80"/>
      <c r="E45" s="80"/>
      <c r="F45" s="80">
        <v>19</v>
      </c>
      <c r="G45" s="80"/>
      <c r="H45" s="80"/>
      <c r="I45" s="80"/>
      <c r="J45" s="116"/>
      <c r="K45" s="235"/>
      <c r="L45" s="134"/>
      <c r="M45" s="236"/>
      <c r="N45" s="90">
        <f>IF(F45=0,"",F45/E44)</f>
        <v>0.86363636363636365</v>
      </c>
      <c r="O45" s="91">
        <v>21</v>
      </c>
      <c r="P45" s="241">
        <f t="shared" si="2"/>
        <v>0.91304347826086951</v>
      </c>
      <c r="Q45" s="241">
        <f t="shared" si="3"/>
        <v>8.6956521739130488E-2</v>
      </c>
    </row>
    <row r="46" spans="1:19" ht="15.75" customHeight="1" x14ac:dyDescent="0.25">
      <c r="A46" s="79">
        <v>1702</v>
      </c>
      <c r="B46" s="80"/>
      <c r="C46" s="80"/>
      <c r="D46" s="80"/>
      <c r="E46" s="80"/>
      <c r="F46" s="80"/>
      <c r="G46" s="80">
        <v>17</v>
      </c>
      <c r="H46" s="80"/>
      <c r="I46" s="80"/>
      <c r="J46" s="116"/>
      <c r="K46" s="235"/>
      <c r="L46" s="134"/>
      <c r="M46" s="236"/>
      <c r="N46" s="90">
        <f>IF(G46=0,"",G46/F45)</f>
        <v>0.89473684210526316</v>
      </c>
      <c r="O46" s="91">
        <v>21</v>
      </c>
      <c r="P46" s="241">
        <f t="shared" si="2"/>
        <v>1</v>
      </c>
      <c r="Q46" s="241">
        <f t="shared" si="3"/>
        <v>0</v>
      </c>
    </row>
    <row r="47" spans="1:19" ht="15.75" customHeight="1" x14ac:dyDescent="0.25">
      <c r="A47" s="79">
        <v>1801</v>
      </c>
      <c r="B47" s="80"/>
      <c r="C47" s="80"/>
      <c r="D47" s="80"/>
      <c r="E47" s="80"/>
      <c r="F47" s="80"/>
      <c r="G47" s="80"/>
      <c r="H47" s="80">
        <v>17</v>
      </c>
      <c r="I47" s="80"/>
      <c r="J47" s="116"/>
      <c r="K47" s="235"/>
      <c r="L47" s="134"/>
      <c r="M47" s="236"/>
      <c r="N47" s="90">
        <f>IF(H47=0,"",H47/G46)</f>
        <v>1</v>
      </c>
      <c r="O47" s="91">
        <v>21</v>
      </c>
      <c r="P47" s="241">
        <f t="shared" si="2"/>
        <v>1</v>
      </c>
      <c r="Q47" s="241">
        <f t="shared" si="3"/>
        <v>0</v>
      </c>
    </row>
    <row r="48" spans="1:19" ht="15.75" customHeight="1" x14ac:dyDescent="0.25">
      <c r="A48" s="79">
        <v>1802</v>
      </c>
      <c r="B48" s="80"/>
      <c r="C48" s="80"/>
      <c r="D48" s="80"/>
      <c r="E48" s="80"/>
      <c r="F48" s="80"/>
      <c r="G48" s="80"/>
      <c r="H48" s="80"/>
      <c r="I48" s="80">
        <v>17</v>
      </c>
      <c r="J48" s="116">
        <v>15</v>
      </c>
      <c r="K48" s="235"/>
      <c r="L48" s="134"/>
      <c r="M48" s="236"/>
      <c r="N48" s="90">
        <f>IF(I48=0,"",I48/H47)</f>
        <v>1</v>
      </c>
      <c r="O48" s="91">
        <v>21</v>
      </c>
      <c r="P48" s="241">
        <f t="shared" si="2"/>
        <v>1</v>
      </c>
      <c r="Q48" s="241">
        <f t="shared" si="3"/>
        <v>0</v>
      </c>
    </row>
    <row r="49" spans="1:20" ht="15.75" customHeight="1" x14ac:dyDescent="0.25">
      <c r="A49" s="79">
        <v>1901</v>
      </c>
      <c r="B49" s="80"/>
      <c r="C49" s="80"/>
      <c r="D49" s="80"/>
      <c r="E49" s="80"/>
      <c r="F49" s="80"/>
      <c r="G49" s="80"/>
      <c r="H49" s="80"/>
      <c r="I49" s="80">
        <v>5</v>
      </c>
      <c r="J49" s="116">
        <v>5</v>
      </c>
      <c r="K49" s="235"/>
      <c r="L49" s="134"/>
      <c r="M49" s="134"/>
      <c r="N49" s="246"/>
      <c r="O49" s="91">
        <v>6</v>
      </c>
      <c r="P49" s="247"/>
      <c r="Q49" s="246"/>
    </row>
    <row r="50" spans="1:20" ht="15.75" customHeight="1" x14ac:dyDescent="0.25">
      <c r="A50" s="79">
        <v>1902</v>
      </c>
      <c r="B50" s="80"/>
      <c r="C50" s="80"/>
      <c r="D50" s="80"/>
      <c r="E50" s="80"/>
      <c r="F50" s="80"/>
      <c r="G50" s="80"/>
      <c r="H50" s="80"/>
      <c r="I50" s="80">
        <v>1</v>
      </c>
      <c r="J50" s="116">
        <v>1</v>
      </c>
      <c r="K50" s="235"/>
      <c r="L50" s="134"/>
      <c r="M50" s="134"/>
      <c r="N50" s="246"/>
      <c r="O50" s="91">
        <v>1</v>
      </c>
      <c r="P50" s="247"/>
      <c r="Q50" s="246"/>
    </row>
    <row r="51" spans="1:20" ht="15.75" customHeight="1" x14ac:dyDescent="0.25">
      <c r="A51" s="79">
        <v>2001</v>
      </c>
      <c r="B51" s="80"/>
      <c r="C51" s="80"/>
      <c r="D51" s="80"/>
      <c r="E51" s="80"/>
      <c r="F51" s="80"/>
      <c r="G51" s="80"/>
      <c r="H51" s="80"/>
      <c r="I51" s="80"/>
      <c r="J51" s="116"/>
      <c r="K51" s="235"/>
      <c r="L51" s="134"/>
      <c r="M51" s="134"/>
      <c r="N51" s="246"/>
      <c r="O51" s="96"/>
      <c r="P51" s="247"/>
      <c r="Q51" s="246"/>
    </row>
    <row r="52" spans="1:20" ht="15.75" customHeight="1" x14ac:dyDescent="0.25">
      <c r="A52" s="79">
        <v>2002</v>
      </c>
      <c r="B52" s="80"/>
      <c r="C52" s="80"/>
      <c r="D52" s="80"/>
      <c r="E52" s="80"/>
      <c r="F52" s="80"/>
      <c r="G52" s="80"/>
      <c r="H52" s="80"/>
      <c r="I52" s="80"/>
      <c r="J52" s="116"/>
      <c r="K52" s="235"/>
      <c r="L52" s="134"/>
      <c r="M52" s="134"/>
      <c r="N52" s="246"/>
      <c r="O52" s="96"/>
      <c r="P52" s="247"/>
      <c r="Q52" s="246"/>
      <c r="T52" s="127"/>
    </row>
    <row r="53" spans="1:20" ht="15.75" customHeight="1" x14ac:dyDescent="0.25">
      <c r="A53" s="79">
        <v>2101</v>
      </c>
      <c r="B53" s="80"/>
      <c r="C53" s="80"/>
      <c r="D53" s="80"/>
      <c r="E53" s="80"/>
      <c r="F53" s="80"/>
      <c r="G53" s="80"/>
      <c r="H53" s="80"/>
      <c r="I53" s="80"/>
      <c r="J53" s="116"/>
      <c r="K53" s="235"/>
      <c r="L53" s="134"/>
      <c r="M53" s="134"/>
      <c r="N53" s="246"/>
      <c r="O53" s="96"/>
      <c r="P53" s="247"/>
      <c r="Q53" s="246"/>
    </row>
    <row r="54" spans="1:20" ht="15.75" customHeight="1" x14ac:dyDescent="0.25">
      <c r="A54" s="79">
        <v>2102</v>
      </c>
      <c r="B54" s="80"/>
      <c r="C54" s="80"/>
      <c r="D54" s="80"/>
      <c r="E54" s="80"/>
      <c r="F54" s="80"/>
      <c r="G54" s="80"/>
      <c r="H54" s="80"/>
      <c r="I54" s="80"/>
      <c r="J54" s="116"/>
      <c r="K54" s="235"/>
      <c r="L54" s="134"/>
      <c r="M54" s="237"/>
      <c r="N54" s="134"/>
      <c r="O54" s="237"/>
      <c r="P54" s="256"/>
      <c r="Q54" s="246"/>
    </row>
    <row r="55" spans="1:20" ht="15.75" customHeight="1" x14ac:dyDescent="0.25">
      <c r="A55" s="79">
        <v>2201</v>
      </c>
      <c r="B55" s="80"/>
      <c r="C55" s="80"/>
      <c r="D55" s="80"/>
      <c r="E55" s="80"/>
      <c r="F55" s="80"/>
      <c r="G55" s="80"/>
      <c r="H55" s="80"/>
      <c r="I55" s="80"/>
      <c r="J55" s="116"/>
      <c r="K55" s="235"/>
      <c r="L55" s="134"/>
      <c r="M55" s="237"/>
      <c r="N55" s="228" t="s">
        <v>80</v>
      </c>
      <c r="O55" s="102">
        <v>13</v>
      </c>
      <c r="P55" s="103">
        <f>IF(SUM(J47:J54)=0,"",SUM(J47:J54))</f>
        <v>21</v>
      </c>
      <c r="Q55" s="230" t="s">
        <v>10</v>
      </c>
    </row>
    <row r="56" spans="1:20" ht="15.75" customHeight="1" x14ac:dyDescent="0.25">
      <c r="A56" s="79">
        <v>2202</v>
      </c>
      <c r="B56" s="80"/>
      <c r="C56" s="80"/>
      <c r="D56" s="80"/>
      <c r="E56" s="80"/>
      <c r="F56" s="80"/>
      <c r="G56" s="80"/>
      <c r="H56" s="80"/>
      <c r="I56" s="80"/>
      <c r="J56" s="116"/>
      <c r="K56" s="235"/>
      <c r="L56" s="134"/>
      <c r="M56" s="237"/>
      <c r="N56" s="229" t="s">
        <v>81</v>
      </c>
      <c r="O56" s="104">
        <f>IF(O55/B41=0,"",O55/B41)</f>
        <v>0.30952380952380953</v>
      </c>
      <c r="P56" s="105">
        <f>IF(O55/P55=0,"",O55/P55)</f>
        <v>0.61904761904761907</v>
      </c>
      <c r="Q56" s="231" t="s">
        <v>82</v>
      </c>
    </row>
    <row r="57" spans="1:20" ht="15.75" customHeight="1" x14ac:dyDescent="0.25">
      <c r="A57" s="79">
        <v>2301</v>
      </c>
      <c r="B57" s="80"/>
      <c r="C57" s="80"/>
      <c r="D57" s="80"/>
      <c r="E57" s="80"/>
      <c r="F57" s="80"/>
      <c r="G57" s="80"/>
      <c r="H57" s="80"/>
      <c r="I57" s="80"/>
      <c r="J57" s="116"/>
      <c r="K57" s="238"/>
      <c r="L57" s="239"/>
      <c r="M57" s="240"/>
      <c r="N57" s="109"/>
      <c r="O57" s="110"/>
      <c r="P57" s="110"/>
      <c r="Q57" s="111"/>
    </row>
    <row r="58" spans="1:20" ht="18" customHeight="1" x14ac:dyDescent="0.25">
      <c r="A58" s="33"/>
      <c r="B58" s="327" t="s">
        <v>108</v>
      </c>
      <c r="C58" s="327"/>
      <c r="D58" s="327"/>
      <c r="E58" s="327"/>
      <c r="F58" s="327"/>
      <c r="G58" s="327"/>
      <c r="H58" s="327"/>
      <c r="I58" s="327"/>
      <c r="J58" s="112">
        <f>SUM(J41:J57)</f>
        <v>21</v>
      </c>
      <c r="K58" s="113">
        <f>IF(J48=0,"",J48/B41)</f>
        <v>0.35714285714285715</v>
      </c>
      <c r="L58" s="113">
        <f>IF(J58=0,"",J58/B41)</f>
        <v>0.5</v>
      </c>
      <c r="M58" s="113">
        <f>IF(J48=0,"",L58-K58)</f>
        <v>0.14285714285714285</v>
      </c>
      <c r="N58" s="5"/>
      <c r="O58" s="25"/>
      <c r="P58" s="24"/>
      <c r="Q58" s="5"/>
    </row>
    <row r="59" spans="1:20" ht="12.75" customHeight="1" x14ac:dyDescent="0.2">
      <c r="K59" s="5"/>
      <c r="L59" s="5"/>
      <c r="N59" s="5"/>
      <c r="O59" s="6"/>
      <c r="P59" s="6"/>
      <c r="Q59" s="5"/>
    </row>
    <row r="60" spans="1:20" ht="12.75" customHeight="1" x14ac:dyDescent="0.2">
      <c r="K60" s="5"/>
      <c r="L60" s="5"/>
      <c r="N60" s="5"/>
      <c r="O60" s="6"/>
      <c r="P60" s="6"/>
      <c r="Q60" s="5"/>
    </row>
    <row r="61" spans="1:20" s="197" customFormat="1" ht="26.25" customHeight="1" x14ac:dyDescent="0.4">
      <c r="A61" s="224"/>
      <c r="B61" s="318" t="s">
        <v>96</v>
      </c>
      <c r="C61" s="318"/>
      <c r="D61" s="318"/>
      <c r="E61" s="318"/>
      <c r="F61" s="318"/>
      <c r="G61" s="318"/>
      <c r="H61" s="318"/>
      <c r="I61" s="318"/>
      <c r="J61" s="201" t="s">
        <v>91</v>
      </c>
      <c r="K61" s="5"/>
      <c r="L61" s="5"/>
      <c r="M61" s="25"/>
      <c r="N61" s="5"/>
      <c r="O61" s="25"/>
      <c r="P61" s="25"/>
      <c r="Q61" s="25"/>
    </row>
    <row r="62" spans="1:20" ht="20.25" customHeight="1" x14ac:dyDescent="0.2">
      <c r="A62" s="330" t="s">
        <v>9</v>
      </c>
      <c r="B62" s="311" t="s">
        <v>97</v>
      </c>
      <c r="C62" s="312"/>
      <c r="D62" s="312"/>
      <c r="E62" s="312"/>
      <c r="F62" s="312"/>
      <c r="G62" s="312"/>
      <c r="H62" s="312"/>
      <c r="I62" s="313"/>
      <c r="J62" s="314" t="s">
        <v>10</v>
      </c>
      <c r="K62" s="307" t="s">
        <v>2</v>
      </c>
      <c r="L62" s="307" t="s">
        <v>3</v>
      </c>
      <c r="M62" s="316" t="s">
        <v>4</v>
      </c>
      <c r="N62" s="307" t="s">
        <v>5</v>
      </c>
      <c r="O62" s="317" t="s">
        <v>6</v>
      </c>
      <c r="P62" s="317" t="s">
        <v>7</v>
      </c>
      <c r="Q62" s="307" t="s">
        <v>8</v>
      </c>
    </row>
    <row r="63" spans="1:20" ht="15.75" customHeight="1" x14ac:dyDescent="0.25">
      <c r="A63" s="308"/>
      <c r="B63" s="79" t="s">
        <v>98</v>
      </c>
      <c r="C63" s="79" t="s">
        <v>99</v>
      </c>
      <c r="D63" s="79" t="s">
        <v>100</v>
      </c>
      <c r="E63" s="79" t="s">
        <v>101</v>
      </c>
      <c r="F63" s="79" t="s">
        <v>102</v>
      </c>
      <c r="G63" s="79" t="s">
        <v>103</v>
      </c>
      <c r="H63" s="79" t="s">
        <v>104</v>
      </c>
      <c r="I63" s="79" t="s">
        <v>105</v>
      </c>
      <c r="J63" s="315"/>
      <c r="K63" s="308"/>
      <c r="L63" s="308"/>
      <c r="M63" s="308"/>
      <c r="N63" s="308"/>
      <c r="O63" s="308"/>
      <c r="P63" s="308"/>
      <c r="Q63" s="308"/>
    </row>
    <row r="64" spans="1:20" ht="15.75" customHeight="1" x14ac:dyDescent="0.25">
      <c r="A64" s="79">
        <v>1502</v>
      </c>
      <c r="B64" s="80">
        <v>36</v>
      </c>
      <c r="C64" s="80"/>
      <c r="D64" s="80"/>
      <c r="E64" s="80"/>
      <c r="F64" s="80"/>
      <c r="G64" s="80"/>
      <c r="H64" s="80"/>
      <c r="I64" s="80"/>
      <c r="J64" s="116"/>
      <c r="K64" s="232"/>
      <c r="L64" s="233"/>
      <c r="M64" s="234"/>
      <c r="N64" s="242"/>
      <c r="O64" s="85">
        <f>B64</f>
        <v>36</v>
      </c>
      <c r="P64" s="243"/>
      <c r="Q64" s="242"/>
    </row>
    <row r="65" spans="1:19" ht="15.75" customHeight="1" x14ac:dyDescent="0.25">
      <c r="A65" s="79">
        <v>1601</v>
      </c>
      <c r="B65" s="80"/>
      <c r="C65" s="80">
        <v>35</v>
      </c>
      <c r="D65" s="80"/>
      <c r="E65" s="80"/>
      <c r="F65" s="80"/>
      <c r="G65" s="80"/>
      <c r="H65" s="80"/>
      <c r="I65" s="80"/>
      <c r="J65" s="116"/>
      <c r="K65" s="235"/>
      <c r="L65" s="134"/>
      <c r="M65" s="236"/>
      <c r="N65" s="90">
        <f>IF(C65=0,"",C65/B64)</f>
        <v>0.97222222222222221</v>
      </c>
      <c r="O65" s="91">
        <v>35</v>
      </c>
      <c r="P65" s="241">
        <f t="shared" ref="P65:P71" si="4">IF(O65=0,"",O65/O64)</f>
        <v>0.97222222222222221</v>
      </c>
      <c r="Q65" s="241">
        <f t="shared" ref="Q65:Q71" si="5">IF(O65=0,"",100%-P65)</f>
        <v>2.777777777777779E-2</v>
      </c>
    </row>
    <row r="66" spans="1:19" ht="15.75" customHeight="1" x14ac:dyDescent="0.25">
      <c r="A66" s="79">
        <v>1602</v>
      </c>
      <c r="B66" s="80"/>
      <c r="C66" s="80"/>
      <c r="D66" s="80">
        <v>31</v>
      </c>
      <c r="E66" s="80"/>
      <c r="F66" s="80"/>
      <c r="G66" s="80"/>
      <c r="H66" s="80"/>
      <c r="I66" s="80"/>
      <c r="J66" s="116"/>
      <c r="K66" s="235"/>
      <c r="L66" s="134"/>
      <c r="M66" s="236"/>
      <c r="N66" s="90">
        <f>IF(D66=0,"",D66/C65)</f>
        <v>0.88571428571428568</v>
      </c>
      <c r="O66" s="91">
        <v>32</v>
      </c>
      <c r="P66" s="241">
        <f t="shared" si="4"/>
        <v>0.91428571428571426</v>
      </c>
      <c r="Q66" s="241">
        <f t="shared" si="5"/>
        <v>8.5714285714285743E-2</v>
      </c>
      <c r="S66" s="93">
        <f>O66/O64</f>
        <v>0.88888888888888884</v>
      </c>
    </row>
    <row r="67" spans="1:19" ht="15.75" customHeight="1" x14ac:dyDescent="0.25">
      <c r="A67" s="79">
        <v>1701</v>
      </c>
      <c r="B67" s="80"/>
      <c r="C67" s="80"/>
      <c r="D67" s="80"/>
      <c r="E67" s="80">
        <v>29</v>
      </c>
      <c r="F67" s="80"/>
      <c r="G67" s="80"/>
      <c r="H67" s="80"/>
      <c r="I67" s="80"/>
      <c r="J67" s="116"/>
      <c r="K67" s="235"/>
      <c r="L67" s="134"/>
      <c r="M67" s="236"/>
      <c r="N67" s="90">
        <f>IF(E67=0,"",E67/D66)</f>
        <v>0.93548387096774188</v>
      </c>
      <c r="O67" s="91">
        <v>32</v>
      </c>
      <c r="P67" s="241">
        <f t="shared" si="4"/>
        <v>1</v>
      </c>
      <c r="Q67" s="241">
        <f t="shared" si="5"/>
        <v>0</v>
      </c>
    </row>
    <row r="68" spans="1:19" ht="15.75" customHeight="1" x14ac:dyDescent="0.25">
      <c r="A68" s="79">
        <v>1702</v>
      </c>
      <c r="B68" s="80"/>
      <c r="C68" s="80"/>
      <c r="D68" s="80"/>
      <c r="E68" s="80"/>
      <c r="F68" s="80">
        <v>28</v>
      </c>
      <c r="G68" s="80"/>
      <c r="H68" s="80"/>
      <c r="I68" s="80"/>
      <c r="J68" s="116"/>
      <c r="K68" s="235"/>
      <c r="L68" s="134"/>
      <c r="M68" s="236"/>
      <c r="N68" s="90">
        <f>IF(F68=0,"",F68/E67)</f>
        <v>0.96551724137931039</v>
      </c>
      <c r="O68" s="91">
        <v>32</v>
      </c>
      <c r="P68" s="241">
        <f t="shared" si="4"/>
        <v>1</v>
      </c>
      <c r="Q68" s="241">
        <f t="shared" si="5"/>
        <v>0</v>
      </c>
    </row>
    <row r="69" spans="1:19" ht="15.75" customHeight="1" x14ac:dyDescent="0.25">
      <c r="A69" s="79">
        <v>1801</v>
      </c>
      <c r="B69" s="80"/>
      <c r="C69" s="80"/>
      <c r="D69" s="80"/>
      <c r="E69" s="80"/>
      <c r="F69" s="80"/>
      <c r="G69" s="80">
        <v>26</v>
      </c>
      <c r="H69" s="80"/>
      <c r="I69" s="80"/>
      <c r="J69" s="116"/>
      <c r="K69" s="235"/>
      <c r="L69" s="134"/>
      <c r="M69" s="236"/>
      <c r="N69" s="90">
        <f>IF(G69=0,"",G69/F68)</f>
        <v>0.9285714285714286</v>
      </c>
      <c r="O69" s="91">
        <v>31</v>
      </c>
      <c r="P69" s="241">
        <f t="shared" si="4"/>
        <v>0.96875</v>
      </c>
      <c r="Q69" s="241">
        <f t="shared" si="5"/>
        <v>3.125E-2</v>
      </c>
    </row>
    <row r="70" spans="1:19" ht="15.75" customHeight="1" x14ac:dyDescent="0.25">
      <c r="A70" s="79">
        <v>1802</v>
      </c>
      <c r="B70" s="80"/>
      <c r="C70" s="80"/>
      <c r="D70" s="80"/>
      <c r="E70" s="80"/>
      <c r="F70" s="80"/>
      <c r="G70" s="80"/>
      <c r="H70" s="80">
        <v>25</v>
      </c>
      <c r="I70" s="80"/>
      <c r="J70" s="116"/>
      <c r="K70" s="235"/>
      <c r="L70" s="134"/>
      <c r="M70" s="236"/>
      <c r="N70" s="90">
        <f>IF(H70=0,"",H70/G69)</f>
        <v>0.96153846153846156</v>
      </c>
      <c r="O70" s="91">
        <v>29</v>
      </c>
      <c r="P70" s="241">
        <f t="shared" si="4"/>
        <v>0.93548387096774188</v>
      </c>
      <c r="Q70" s="241">
        <f t="shared" si="5"/>
        <v>6.4516129032258118E-2</v>
      </c>
    </row>
    <row r="71" spans="1:19" ht="15.75" customHeight="1" x14ac:dyDescent="0.25">
      <c r="A71" s="79">
        <v>1901</v>
      </c>
      <c r="B71" s="80"/>
      <c r="C71" s="80"/>
      <c r="D71" s="80"/>
      <c r="E71" s="80"/>
      <c r="F71" s="80"/>
      <c r="G71" s="80"/>
      <c r="H71" s="80"/>
      <c r="I71" s="80">
        <v>24</v>
      </c>
      <c r="J71" s="116">
        <v>23</v>
      </c>
      <c r="K71" s="235"/>
      <c r="L71" s="134"/>
      <c r="M71" s="236"/>
      <c r="N71" s="90">
        <f>IF(I71=0,"",I71/H70)</f>
        <v>0.96</v>
      </c>
      <c r="O71" s="91">
        <v>29</v>
      </c>
      <c r="P71" s="241">
        <f t="shared" si="4"/>
        <v>1</v>
      </c>
      <c r="Q71" s="241">
        <f t="shared" si="5"/>
        <v>0</v>
      </c>
    </row>
    <row r="72" spans="1:19" ht="15.75" customHeight="1" x14ac:dyDescent="0.25">
      <c r="A72" s="79">
        <v>1902</v>
      </c>
      <c r="B72" s="80"/>
      <c r="C72" s="80"/>
      <c r="D72" s="80"/>
      <c r="E72" s="80"/>
      <c r="F72" s="80"/>
      <c r="G72" s="80"/>
      <c r="H72" s="80"/>
      <c r="I72" s="80">
        <v>5</v>
      </c>
      <c r="J72" s="116">
        <v>1</v>
      </c>
      <c r="K72" s="235"/>
      <c r="L72" s="134"/>
      <c r="M72" s="134"/>
      <c r="N72" s="246"/>
      <c r="O72" s="91">
        <v>6</v>
      </c>
      <c r="P72" s="247"/>
      <c r="Q72" s="246"/>
    </row>
    <row r="73" spans="1:19" ht="15.75" customHeight="1" x14ac:dyDescent="0.25">
      <c r="A73" s="79">
        <v>2001</v>
      </c>
      <c r="B73" s="80"/>
      <c r="C73" s="80"/>
      <c r="D73" s="80"/>
      <c r="E73" s="80"/>
      <c r="F73" s="80"/>
      <c r="G73" s="80"/>
      <c r="H73" s="80"/>
      <c r="I73" s="80">
        <v>5</v>
      </c>
      <c r="J73" s="116">
        <v>3</v>
      </c>
      <c r="K73" s="235"/>
      <c r="L73" s="134"/>
      <c r="M73" s="134"/>
      <c r="N73" s="246"/>
      <c r="O73" s="91">
        <v>5</v>
      </c>
      <c r="P73" s="247"/>
      <c r="Q73" s="246"/>
    </row>
    <row r="74" spans="1:19" ht="15.75" customHeight="1" x14ac:dyDescent="0.25">
      <c r="A74" s="79">
        <v>2002</v>
      </c>
      <c r="B74" s="80"/>
      <c r="C74" s="80"/>
      <c r="D74" s="80"/>
      <c r="E74" s="80"/>
      <c r="F74" s="80"/>
      <c r="G74" s="80"/>
      <c r="H74" s="80"/>
      <c r="I74" s="80">
        <v>3</v>
      </c>
      <c r="J74" s="116">
        <v>3</v>
      </c>
      <c r="K74" s="235"/>
      <c r="L74" s="134"/>
      <c r="M74" s="134"/>
      <c r="N74" s="246"/>
      <c r="O74" s="96">
        <v>3</v>
      </c>
      <c r="P74" s="247"/>
      <c r="Q74" s="246"/>
    </row>
    <row r="75" spans="1:19" ht="15.75" customHeight="1" x14ac:dyDescent="0.25">
      <c r="A75" s="79">
        <v>2101</v>
      </c>
      <c r="B75" s="80"/>
      <c r="C75" s="80"/>
      <c r="D75" s="80"/>
      <c r="E75" s="80"/>
      <c r="F75" s="80"/>
      <c r="G75" s="80"/>
      <c r="H75" s="80"/>
      <c r="I75" s="80"/>
      <c r="J75" s="116"/>
      <c r="K75" s="235"/>
      <c r="L75" s="134"/>
      <c r="M75" s="134"/>
      <c r="N75" s="246"/>
      <c r="O75" s="96"/>
      <c r="P75" s="247"/>
      <c r="Q75" s="246"/>
    </row>
    <row r="76" spans="1:19" ht="15.75" customHeight="1" x14ac:dyDescent="0.25">
      <c r="A76" s="79">
        <v>2102</v>
      </c>
      <c r="B76" s="80"/>
      <c r="C76" s="80"/>
      <c r="D76" s="80"/>
      <c r="E76" s="80"/>
      <c r="F76" s="80"/>
      <c r="G76" s="80"/>
      <c r="H76" s="80"/>
      <c r="I76" s="80"/>
      <c r="J76" s="116"/>
      <c r="K76" s="235"/>
      <c r="L76" s="134"/>
      <c r="M76" s="237"/>
      <c r="N76" s="246"/>
      <c r="O76" s="96"/>
      <c r="P76" s="247"/>
      <c r="Q76" s="246"/>
    </row>
    <row r="77" spans="1:19" ht="15.75" customHeight="1" x14ac:dyDescent="0.25">
      <c r="A77" s="79">
        <v>2201</v>
      </c>
      <c r="B77" s="80"/>
      <c r="C77" s="80"/>
      <c r="D77" s="80"/>
      <c r="E77" s="80"/>
      <c r="F77" s="80"/>
      <c r="G77" s="80"/>
      <c r="H77" s="80"/>
      <c r="I77" s="80"/>
      <c r="J77" s="116"/>
      <c r="K77" s="235"/>
      <c r="L77" s="134"/>
      <c r="M77" s="237"/>
      <c r="N77" s="134"/>
      <c r="O77" s="237"/>
      <c r="P77" s="256"/>
      <c r="Q77" s="246"/>
    </row>
    <row r="78" spans="1:19" ht="15.75" customHeight="1" x14ac:dyDescent="0.25">
      <c r="A78" s="79">
        <v>2202</v>
      </c>
      <c r="B78" s="80"/>
      <c r="C78" s="80"/>
      <c r="D78" s="80"/>
      <c r="E78" s="80"/>
      <c r="F78" s="80"/>
      <c r="G78" s="80"/>
      <c r="H78" s="80"/>
      <c r="I78" s="80"/>
      <c r="J78" s="116"/>
      <c r="K78" s="235"/>
      <c r="L78" s="134"/>
      <c r="M78" s="237"/>
      <c r="N78" s="228" t="s">
        <v>80</v>
      </c>
      <c r="O78" s="102">
        <v>17</v>
      </c>
      <c r="P78" s="103">
        <f>IF(SUM(J70:J77)=0,"",SUM(J70:J77))</f>
        <v>30</v>
      </c>
      <c r="Q78" s="230" t="s">
        <v>10</v>
      </c>
    </row>
    <row r="79" spans="1:19" ht="15.75" customHeight="1" x14ac:dyDescent="0.25">
      <c r="A79" s="79">
        <v>2301</v>
      </c>
      <c r="B79" s="80"/>
      <c r="C79" s="80"/>
      <c r="D79" s="80"/>
      <c r="E79" s="80"/>
      <c r="F79" s="80"/>
      <c r="G79" s="80"/>
      <c r="H79" s="80"/>
      <c r="I79" s="80"/>
      <c r="J79" s="116"/>
      <c r="K79" s="235"/>
      <c r="L79" s="134"/>
      <c r="M79" s="237"/>
      <c r="N79" s="229" t="s">
        <v>81</v>
      </c>
      <c r="O79" s="104">
        <f>IF(O78/B64=0,"",O78/B64)</f>
        <v>0.47222222222222221</v>
      </c>
      <c r="P79" s="105">
        <f>IF(O78/P78=0,"",O78/P78)</f>
        <v>0.56666666666666665</v>
      </c>
      <c r="Q79" s="231" t="s">
        <v>82</v>
      </c>
    </row>
    <row r="80" spans="1:19" ht="15.75" customHeight="1" x14ac:dyDescent="0.25">
      <c r="A80" s="79">
        <v>2302</v>
      </c>
      <c r="B80" s="80"/>
      <c r="C80" s="80"/>
      <c r="D80" s="80"/>
      <c r="E80" s="80"/>
      <c r="F80" s="80"/>
      <c r="G80" s="80"/>
      <c r="H80" s="80"/>
      <c r="I80" s="80"/>
      <c r="J80" s="116"/>
      <c r="K80" s="238"/>
      <c r="L80" s="239"/>
      <c r="M80" s="240"/>
      <c r="N80" s="109"/>
      <c r="O80" s="110"/>
      <c r="P80" s="110"/>
      <c r="Q80" s="111"/>
    </row>
    <row r="81" spans="1:19" ht="18" customHeight="1" x14ac:dyDescent="0.25">
      <c r="A81" s="33"/>
      <c r="B81" s="327" t="s">
        <v>108</v>
      </c>
      <c r="C81" s="327"/>
      <c r="D81" s="327"/>
      <c r="E81" s="327"/>
      <c r="F81" s="327"/>
      <c r="G81" s="327"/>
      <c r="H81" s="327"/>
      <c r="I81" s="327"/>
      <c r="J81" s="112">
        <f>SUM(J64:J80)</f>
        <v>30</v>
      </c>
      <c r="K81" s="113">
        <f>IF(J71=0,"",J71/B64)</f>
        <v>0.63888888888888884</v>
      </c>
      <c r="L81" s="113">
        <f>IF(J81=0,"",J81/B64)</f>
        <v>0.83333333333333337</v>
      </c>
      <c r="M81" s="113">
        <f>IF(J71=0,"",L81-K81)</f>
        <v>0.19444444444444453</v>
      </c>
      <c r="N81" s="5"/>
      <c r="O81" s="25"/>
      <c r="P81" s="24"/>
      <c r="Q81" s="5"/>
    </row>
    <row r="82" spans="1:19" ht="12.75" customHeight="1" x14ac:dyDescent="0.2">
      <c r="K82" s="5"/>
      <c r="L82" s="5"/>
      <c r="N82" s="5"/>
      <c r="O82" s="6"/>
      <c r="P82" s="6"/>
      <c r="Q82" s="5"/>
    </row>
    <row r="83" spans="1:19" ht="12.75" customHeight="1" x14ac:dyDescent="0.2">
      <c r="K83" s="5"/>
      <c r="L83" s="5"/>
      <c r="N83" s="5"/>
      <c r="O83" s="6"/>
      <c r="P83" s="6"/>
      <c r="Q83" s="5"/>
    </row>
    <row r="84" spans="1:19" s="197" customFormat="1" ht="26.25" customHeight="1" x14ac:dyDescent="0.4">
      <c r="A84" s="224"/>
      <c r="B84" s="318" t="s">
        <v>96</v>
      </c>
      <c r="C84" s="318"/>
      <c r="D84" s="318"/>
      <c r="E84" s="318"/>
      <c r="F84" s="318"/>
      <c r="G84" s="318"/>
      <c r="H84" s="318"/>
      <c r="I84" s="318"/>
      <c r="J84" s="201" t="s">
        <v>92</v>
      </c>
      <c r="K84" s="5"/>
      <c r="L84" s="5"/>
      <c r="M84" s="25"/>
      <c r="N84" s="5"/>
      <c r="O84" s="25"/>
      <c r="P84" s="25"/>
      <c r="Q84" s="25"/>
    </row>
    <row r="85" spans="1:19" ht="20.25" customHeight="1" x14ac:dyDescent="0.2">
      <c r="A85" s="330" t="s">
        <v>9</v>
      </c>
      <c r="B85" s="311" t="s">
        <v>97</v>
      </c>
      <c r="C85" s="312"/>
      <c r="D85" s="312"/>
      <c r="E85" s="312"/>
      <c r="F85" s="312"/>
      <c r="G85" s="312"/>
      <c r="H85" s="312"/>
      <c r="I85" s="313"/>
      <c r="J85" s="314" t="s">
        <v>10</v>
      </c>
      <c r="K85" s="307" t="s">
        <v>2</v>
      </c>
      <c r="L85" s="307" t="s">
        <v>3</v>
      </c>
      <c r="M85" s="316" t="s">
        <v>4</v>
      </c>
      <c r="N85" s="307" t="s">
        <v>5</v>
      </c>
      <c r="O85" s="317" t="s">
        <v>6</v>
      </c>
      <c r="P85" s="317" t="s">
        <v>7</v>
      </c>
      <c r="Q85" s="307" t="s">
        <v>8</v>
      </c>
    </row>
    <row r="86" spans="1:19" ht="15.75" customHeight="1" x14ac:dyDescent="0.25">
      <c r="A86" s="308"/>
      <c r="B86" s="79" t="s">
        <v>98</v>
      </c>
      <c r="C86" s="79" t="s">
        <v>99</v>
      </c>
      <c r="D86" s="79" t="s">
        <v>100</v>
      </c>
      <c r="E86" s="79" t="s">
        <v>101</v>
      </c>
      <c r="F86" s="79" t="s">
        <v>102</v>
      </c>
      <c r="G86" s="79" t="s">
        <v>103</v>
      </c>
      <c r="H86" s="79" t="s">
        <v>104</v>
      </c>
      <c r="I86" s="79" t="s">
        <v>105</v>
      </c>
      <c r="J86" s="315"/>
      <c r="K86" s="308"/>
      <c r="L86" s="308"/>
      <c r="M86" s="308"/>
      <c r="N86" s="308"/>
      <c r="O86" s="308"/>
      <c r="P86" s="308"/>
      <c r="Q86" s="308"/>
    </row>
    <row r="87" spans="1:19" ht="15.75" customHeight="1" x14ac:dyDescent="0.25">
      <c r="A87" s="79">
        <v>1601</v>
      </c>
      <c r="B87" s="80">
        <v>27</v>
      </c>
      <c r="C87" s="80"/>
      <c r="D87" s="80"/>
      <c r="E87" s="80"/>
      <c r="F87" s="80"/>
      <c r="G87" s="80"/>
      <c r="H87" s="80"/>
      <c r="I87" s="80"/>
      <c r="J87" s="116"/>
      <c r="K87" s="232"/>
      <c r="L87" s="233"/>
      <c r="M87" s="234"/>
      <c r="N87" s="242"/>
      <c r="O87" s="85">
        <f>B87</f>
        <v>27</v>
      </c>
      <c r="P87" s="243"/>
      <c r="Q87" s="242"/>
    </row>
    <row r="88" spans="1:19" ht="15.75" customHeight="1" x14ac:dyDescent="0.25">
      <c r="A88" s="79">
        <v>1602</v>
      </c>
      <c r="B88" s="80"/>
      <c r="C88" s="80">
        <v>22</v>
      </c>
      <c r="D88" s="80"/>
      <c r="E88" s="80"/>
      <c r="F88" s="80"/>
      <c r="G88" s="80"/>
      <c r="H88" s="80"/>
      <c r="I88" s="80"/>
      <c r="J88" s="116"/>
      <c r="K88" s="235"/>
      <c r="L88" s="134"/>
      <c r="M88" s="236"/>
      <c r="N88" s="90">
        <f>IF(C88=0,"",C88/B87)</f>
        <v>0.81481481481481477</v>
      </c>
      <c r="O88" s="91">
        <v>22</v>
      </c>
      <c r="P88" s="241">
        <f t="shared" ref="P88:P94" si="6">IF(O88=0,"",O88/O87)</f>
        <v>0.81481481481481477</v>
      </c>
      <c r="Q88" s="241">
        <f t="shared" ref="Q88:Q94" si="7">IF(O88=0,"",100%-P88)</f>
        <v>0.18518518518518523</v>
      </c>
    </row>
    <row r="89" spans="1:19" ht="15.75" customHeight="1" x14ac:dyDescent="0.25">
      <c r="A89" s="79">
        <v>1701</v>
      </c>
      <c r="B89" s="80"/>
      <c r="C89" s="80"/>
      <c r="D89" s="80">
        <v>20</v>
      </c>
      <c r="E89" s="80"/>
      <c r="F89" s="80"/>
      <c r="G89" s="80"/>
      <c r="H89" s="80"/>
      <c r="I89" s="80"/>
      <c r="J89" s="116"/>
      <c r="K89" s="235"/>
      <c r="L89" s="134"/>
      <c r="M89" s="236"/>
      <c r="N89" s="90">
        <f>IF(D89=0,"",D89/C88)</f>
        <v>0.90909090909090906</v>
      </c>
      <c r="O89" s="91">
        <v>20</v>
      </c>
      <c r="P89" s="241">
        <f t="shared" si="6"/>
        <v>0.90909090909090906</v>
      </c>
      <c r="Q89" s="241">
        <f t="shared" si="7"/>
        <v>9.0909090909090939E-2</v>
      </c>
      <c r="S89" s="93">
        <f>O89/O87</f>
        <v>0.7407407407407407</v>
      </c>
    </row>
    <row r="90" spans="1:19" ht="15.75" customHeight="1" x14ac:dyDescent="0.25">
      <c r="A90" s="79">
        <v>1702</v>
      </c>
      <c r="B90" s="80"/>
      <c r="C90" s="80"/>
      <c r="D90" s="80"/>
      <c r="E90" s="80">
        <v>19</v>
      </c>
      <c r="F90" s="80"/>
      <c r="G90" s="80"/>
      <c r="H90" s="80"/>
      <c r="I90" s="80"/>
      <c r="J90" s="116"/>
      <c r="K90" s="235"/>
      <c r="L90" s="134"/>
      <c r="M90" s="236"/>
      <c r="N90" s="90">
        <f>IF(E90=0,"",E90/D89)</f>
        <v>0.95</v>
      </c>
      <c r="O90" s="91">
        <v>20</v>
      </c>
      <c r="P90" s="241">
        <f t="shared" si="6"/>
        <v>1</v>
      </c>
      <c r="Q90" s="241">
        <f t="shared" si="7"/>
        <v>0</v>
      </c>
    </row>
    <row r="91" spans="1:19" ht="15.75" customHeight="1" x14ac:dyDescent="0.25">
      <c r="A91" s="79">
        <v>1801</v>
      </c>
      <c r="B91" s="80"/>
      <c r="C91" s="80"/>
      <c r="D91" s="80"/>
      <c r="E91" s="80"/>
      <c r="F91" s="80">
        <v>18</v>
      </c>
      <c r="G91" s="80"/>
      <c r="H91" s="80"/>
      <c r="I91" s="80"/>
      <c r="J91" s="116"/>
      <c r="K91" s="235"/>
      <c r="L91" s="134"/>
      <c r="M91" s="236"/>
      <c r="N91" s="90">
        <f>IF(F91=0,"",F91/E90)</f>
        <v>0.94736842105263153</v>
      </c>
      <c r="O91" s="91">
        <v>20</v>
      </c>
      <c r="P91" s="241">
        <f t="shared" si="6"/>
        <v>1</v>
      </c>
      <c r="Q91" s="241">
        <f t="shared" si="7"/>
        <v>0</v>
      </c>
    </row>
    <row r="92" spans="1:19" ht="15.75" customHeight="1" x14ac:dyDescent="0.25">
      <c r="A92" s="79">
        <v>1802</v>
      </c>
      <c r="B92" s="80"/>
      <c r="C92" s="80"/>
      <c r="D92" s="80"/>
      <c r="E92" s="80"/>
      <c r="F92" s="80"/>
      <c r="G92" s="80">
        <v>16</v>
      </c>
      <c r="H92" s="80"/>
      <c r="I92" s="80"/>
      <c r="J92" s="116"/>
      <c r="K92" s="235"/>
      <c r="L92" s="134"/>
      <c r="M92" s="236"/>
      <c r="N92" s="90">
        <f>IF(G92=0,"",G92/F91)</f>
        <v>0.88888888888888884</v>
      </c>
      <c r="O92" s="91">
        <v>20</v>
      </c>
      <c r="P92" s="241">
        <f t="shared" si="6"/>
        <v>1</v>
      </c>
      <c r="Q92" s="241">
        <f t="shared" si="7"/>
        <v>0</v>
      </c>
    </row>
    <row r="93" spans="1:19" ht="15.75" customHeight="1" x14ac:dyDescent="0.25">
      <c r="A93" s="79">
        <v>1901</v>
      </c>
      <c r="B93" s="80"/>
      <c r="C93" s="80"/>
      <c r="D93" s="80"/>
      <c r="E93" s="80"/>
      <c r="F93" s="80"/>
      <c r="G93" s="80"/>
      <c r="H93" s="80">
        <v>14</v>
      </c>
      <c r="I93" s="80"/>
      <c r="J93" s="116"/>
      <c r="K93" s="235"/>
      <c r="L93" s="134"/>
      <c r="M93" s="236"/>
      <c r="N93" s="90">
        <f>IF(H93=0,"",H93/G92)</f>
        <v>0.875</v>
      </c>
      <c r="O93" s="91">
        <v>19</v>
      </c>
      <c r="P93" s="241">
        <f t="shared" si="6"/>
        <v>0.95</v>
      </c>
      <c r="Q93" s="241">
        <f t="shared" si="7"/>
        <v>5.0000000000000044E-2</v>
      </c>
    </row>
    <row r="94" spans="1:19" ht="15.75" customHeight="1" x14ac:dyDescent="0.25">
      <c r="A94" s="79">
        <v>1902</v>
      </c>
      <c r="B94" s="80"/>
      <c r="C94" s="80"/>
      <c r="D94" s="80"/>
      <c r="E94" s="80"/>
      <c r="F94" s="80"/>
      <c r="G94" s="80"/>
      <c r="H94" s="80"/>
      <c r="I94" s="80">
        <v>13</v>
      </c>
      <c r="J94" s="116">
        <v>8</v>
      </c>
      <c r="K94" s="235"/>
      <c r="L94" s="134"/>
      <c r="M94" s="236"/>
      <c r="N94" s="90">
        <f>IF(I94=0,"",I94/H93)</f>
        <v>0.9285714285714286</v>
      </c>
      <c r="O94" s="91">
        <v>19</v>
      </c>
      <c r="P94" s="241">
        <f t="shared" si="6"/>
        <v>1</v>
      </c>
      <c r="Q94" s="241">
        <f t="shared" si="7"/>
        <v>0</v>
      </c>
    </row>
    <row r="95" spans="1:19" ht="15.75" customHeight="1" x14ac:dyDescent="0.25">
      <c r="A95" s="79">
        <v>2001</v>
      </c>
      <c r="B95" s="80"/>
      <c r="C95" s="80"/>
      <c r="D95" s="80"/>
      <c r="E95" s="80"/>
      <c r="F95" s="80"/>
      <c r="G95" s="80"/>
      <c r="H95" s="80"/>
      <c r="I95" s="80">
        <v>4</v>
      </c>
      <c r="J95" s="116">
        <v>2</v>
      </c>
      <c r="K95" s="235"/>
      <c r="L95" s="134"/>
      <c r="M95" s="134"/>
      <c r="N95" s="246"/>
      <c r="O95" s="91">
        <v>6</v>
      </c>
      <c r="P95" s="247"/>
      <c r="Q95" s="246"/>
    </row>
    <row r="96" spans="1:19" ht="15.75" customHeight="1" x14ac:dyDescent="0.25">
      <c r="A96" s="79">
        <v>2002</v>
      </c>
      <c r="B96" s="80"/>
      <c r="C96" s="80"/>
      <c r="D96" s="80"/>
      <c r="E96" s="80"/>
      <c r="F96" s="80"/>
      <c r="G96" s="80"/>
      <c r="H96" s="80"/>
      <c r="I96" s="80">
        <v>2</v>
      </c>
      <c r="J96" s="116">
        <v>2</v>
      </c>
      <c r="K96" s="235"/>
      <c r="L96" s="134"/>
      <c r="M96" s="134"/>
      <c r="N96" s="246"/>
      <c r="O96" s="91">
        <v>4</v>
      </c>
      <c r="P96" s="247"/>
      <c r="Q96" s="246"/>
    </row>
    <row r="97" spans="1:19" ht="15.75" customHeight="1" x14ac:dyDescent="0.25">
      <c r="A97" s="79">
        <v>2101</v>
      </c>
      <c r="B97" s="80"/>
      <c r="C97" s="80"/>
      <c r="D97" s="80"/>
      <c r="E97" s="80"/>
      <c r="F97" s="80"/>
      <c r="G97" s="80"/>
      <c r="H97" s="80"/>
      <c r="I97" s="80">
        <v>4</v>
      </c>
      <c r="J97" s="116">
        <v>4</v>
      </c>
      <c r="K97" s="235"/>
      <c r="L97" s="134"/>
      <c r="M97" s="134"/>
      <c r="N97" s="246"/>
      <c r="O97" s="96">
        <v>4</v>
      </c>
      <c r="P97" s="247"/>
      <c r="Q97" s="246"/>
    </row>
    <row r="98" spans="1:19" ht="15.75" customHeight="1" x14ac:dyDescent="0.25">
      <c r="A98" s="79">
        <v>2102</v>
      </c>
      <c r="B98" s="80"/>
      <c r="C98" s="80"/>
      <c r="D98" s="80"/>
      <c r="E98" s="80"/>
      <c r="F98" s="80"/>
      <c r="G98" s="80"/>
      <c r="H98" s="80"/>
      <c r="I98" s="80"/>
      <c r="J98" s="116"/>
      <c r="K98" s="235"/>
      <c r="L98" s="134"/>
      <c r="M98" s="134"/>
      <c r="N98" s="246"/>
      <c r="O98" s="96"/>
      <c r="P98" s="247"/>
      <c r="Q98" s="246"/>
    </row>
    <row r="99" spans="1:19" ht="15.75" customHeight="1" x14ac:dyDescent="0.25">
      <c r="A99" s="79">
        <v>2201</v>
      </c>
      <c r="B99" s="80"/>
      <c r="C99" s="80"/>
      <c r="D99" s="80"/>
      <c r="E99" s="80"/>
      <c r="F99" s="80"/>
      <c r="G99" s="80"/>
      <c r="H99" s="80"/>
      <c r="I99" s="80"/>
      <c r="J99" s="116"/>
      <c r="K99" s="235"/>
      <c r="L99" s="134"/>
      <c r="M99" s="134"/>
      <c r="N99" s="246"/>
      <c r="O99" s="96"/>
      <c r="P99" s="247"/>
      <c r="Q99" s="246"/>
    </row>
    <row r="100" spans="1:19" ht="15.75" customHeight="1" x14ac:dyDescent="0.25">
      <c r="A100" s="79">
        <v>2202</v>
      </c>
      <c r="B100" s="80"/>
      <c r="C100" s="80"/>
      <c r="D100" s="80"/>
      <c r="E100" s="80"/>
      <c r="F100" s="80"/>
      <c r="G100" s="80"/>
      <c r="H100" s="80"/>
      <c r="I100" s="80"/>
      <c r="J100" s="116"/>
      <c r="K100" s="235"/>
      <c r="L100" s="134"/>
      <c r="M100" s="237"/>
      <c r="N100" s="134"/>
      <c r="O100" s="237"/>
      <c r="P100" s="256"/>
      <c r="Q100" s="246"/>
    </row>
    <row r="101" spans="1:19" ht="15.75" customHeight="1" x14ac:dyDescent="0.25">
      <c r="A101" s="79">
        <v>2301</v>
      </c>
      <c r="B101" s="80"/>
      <c r="C101" s="80"/>
      <c r="D101" s="80"/>
      <c r="E101" s="80"/>
      <c r="F101" s="80"/>
      <c r="G101" s="80"/>
      <c r="H101" s="80"/>
      <c r="I101" s="80"/>
      <c r="J101" s="116"/>
      <c r="K101" s="235"/>
      <c r="L101" s="134"/>
      <c r="M101" s="237"/>
      <c r="N101" s="228" t="s">
        <v>80</v>
      </c>
      <c r="O101" s="102">
        <v>7</v>
      </c>
      <c r="P101" s="103">
        <f>IF(SUM(J93:J100)=0,"",SUM(J93:J100))</f>
        <v>16</v>
      </c>
      <c r="Q101" s="230" t="s">
        <v>10</v>
      </c>
    </row>
    <row r="102" spans="1:19" ht="15.75" customHeight="1" x14ac:dyDescent="0.25">
      <c r="A102" s="79">
        <v>2302</v>
      </c>
      <c r="B102" s="80"/>
      <c r="C102" s="80"/>
      <c r="D102" s="80"/>
      <c r="E102" s="80"/>
      <c r="F102" s="80"/>
      <c r="G102" s="80"/>
      <c r="H102" s="80"/>
      <c r="I102" s="80"/>
      <c r="J102" s="116"/>
      <c r="K102" s="235"/>
      <c r="L102" s="134"/>
      <c r="M102" s="237"/>
      <c r="N102" s="229" t="s">
        <v>81</v>
      </c>
      <c r="O102" s="104">
        <f>IF(O101/B87=0,"",O101/B87)</f>
        <v>0.25925925925925924</v>
      </c>
      <c r="P102" s="105">
        <f>IF(O101/P101=0,"",O101/P101)</f>
        <v>0.4375</v>
      </c>
      <c r="Q102" s="231" t="s">
        <v>82</v>
      </c>
    </row>
    <row r="103" spans="1:19" ht="15.75" customHeight="1" x14ac:dyDescent="0.25">
      <c r="A103" s="79">
        <v>2401</v>
      </c>
      <c r="B103" s="80"/>
      <c r="C103" s="80"/>
      <c r="D103" s="80"/>
      <c r="E103" s="80"/>
      <c r="F103" s="80"/>
      <c r="G103" s="80"/>
      <c r="H103" s="80"/>
      <c r="I103" s="80"/>
      <c r="J103" s="116"/>
      <c r="K103" s="238"/>
      <c r="L103" s="239"/>
      <c r="M103" s="240"/>
      <c r="N103" s="109"/>
      <c r="O103" s="110"/>
      <c r="P103" s="110"/>
      <c r="Q103" s="111"/>
    </row>
    <row r="104" spans="1:19" ht="18" customHeight="1" x14ac:dyDescent="0.25">
      <c r="A104" s="33"/>
      <c r="B104" s="327" t="s">
        <v>108</v>
      </c>
      <c r="C104" s="327"/>
      <c r="D104" s="327"/>
      <c r="E104" s="327"/>
      <c r="F104" s="327"/>
      <c r="G104" s="327"/>
      <c r="H104" s="327"/>
      <c r="I104" s="327"/>
      <c r="J104" s="112">
        <f>SUM(J87:J103)</f>
        <v>16</v>
      </c>
      <c r="K104" s="113">
        <f>IF(J94=0,"",J94/B87)</f>
        <v>0.29629629629629628</v>
      </c>
      <c r="L104" s="113">
        <f>IF(J104=0,"",J104/B87)</f>
        <v>0.59259259259259256</v>
      </c>
      <c r="M104" s="113">
        <f>IF(J94=0,"",L104-K104)</f>
        <v>0.29629629629629628</v>
      </c>
      <c r="N104" s="5"/>
      <c r="O104" s="25"/>
      <c r="P104" s="24"/>
      <c r="Q104" s="5"/>
    </row>
    <row r="105" spans="1:19" ht="12.75" customHeight="1" x14ac:dyDescent="0.2">
      <c r="K105" s="5"/>
      <c r="L105" s="5"/>
      <c r="N105" s="5"/>
      <c r="O105" s="6"/>
      <c r="P105" s="6"/>
      <c r="Q105" s="5"/>
    </row>
    <row r="106" spans="1:19" ht="12.75" customHeight="1" x14ac:dyDescent="0.2">
      <c r="K106" s="5"/>
      <c r="L106" s="5"/>
      <c r="N106" s="5"/>
      <c r="O106" s="6"/>
      <c r="P106" s="6"/>
      <c r="Q106" s="5"/>
    </row>
    <row r="107" spans="1:19" s="197" customFormat="1" ht="26.25" customHeight="1" x14ac:dyDescent="0.4">
      <c r="A107" s="224"/>
      <c r="B107" s="318" t="s">
        <v>96</v>
      </c>
      <c r="C107" s="318"/>
      <c r="D107" s="318"/>
      <c r="E107" s="318"/>
      <c r="F107" s="318"/>
      <c r="G107" s="318"/>
      <c r="H107" s="318"/>
      <c r="I107" s="318"/>
      <c r="J107" s="202" t="s">
        <v>110</v>
      </c>
      <c r="L107" s="25"/>
      <c r="M107" s="5"/>
      <c r="N107" s="5"/>
      <c r="O107" s="25"/>
      <c r="P107" s="5"/>
      <c r="Q107" s="25"/>
    </row>
    <row r="108" spans="1:19" ht="20.25" customHeight="1" x14ac:dyDescent="0.2">
      <c r="A108" s="330" t="s">
        <v>9</v>
      </c>
      <c r="B108" s="311" t="s">
        <v>97</v>
      </c>
      <c r="C108" s="312"/>
      <c r="D108" s="312"/>
      <c r="E108" s="312"/>
      <c r="F108" s="312"/>
      <c r="G108" s="312"/>
      <c r="H108" s="312"/>
      <c r="I108" s="313"/>
      <c r="J108" s="314" t="s">
        <v>10</v>
      </c>
      <c r="K108" s="307" t="s">
        <v>2</v>
      </c>
      <c r="L108" s="307" t="s">
        <v>3</v>
      </c>
      <c r="M108" s="316" t="s">
        <v>4</v>
      </c>
      <c r="N108" s="307" t="s">
        <v>5</v>
      </c>
      <c r="O108" s="317" t="s">
        <v>6</v>
      </c>
      <c r="P108" s="317" t="s">
        <v>7</v>
      </c>
      <c r="Q108" s="307" t="s">
        <v>8</v>
      </c>
    </row>
    <row r="109" spans="1:19" ht="15.75" customHeight="1" x14ac:dyDescent="0.25">
      <c r="A109" s="308"/>
      <c r="B109" s="79" t="s">
        <v>98</v>
      </c>
      <c r="C109" s="79" t="s">
        <v>99</v>
      </c>
      <c r="D109" s="79" t="s">
        <v>100</v>
      </c>
      <c r="E109" s="79" t="s">
        <v>101</v>
      </c>
      <c r="F109" s="79" t="s">
        <v>102</v>
      </c>
      <c r="G109" s="79" t="s">
        <v>103</v>
      </c>
      <c r="H109" s="79" t="s">
        <v>104</v>
      </c>
      <c r="I109" s="79" t="s">
        <v>105</v>
      </c>
      <c r="J109" s="315"/>
      <c r="K109" s="308"/>
      <c r="L109" s="308"/>
      <c r="M109" s="308"/>
      <c r="N109" s="308"/>
      <c r="O109" s="308"/>
      <c r="P109" s="308"/>
      <c r="Q109" s="308"/>
    </row>
    <row r="110" spans="1:19" ht="15.75" customHeight="1" x14ac:dyDescent="0.25">
      <c r="A110" s="79">
        <v>1602</v>
      </c>
      <c r="B110" s="80">
        <v>34</v>
      </c>
      <c r="C110" s="80"/>
      <c r="D110" s="80"/>
      <c r="E110" s="80"/>
      <c r="F110" s="80"/>
      <c r="G110" s="80"/>
      <c r="H110" s="80"/>
      <c r="I110" s="80"/>
      <c r="J110" s="116"/>
      <c r="K110" s="232"/>
      <c r="L110" s="233"/>
      <c r="M110" s="234"/>
      <c r="N110" s="242"/>
      <c r="O110" s="85">
        <f>B110</f>
        <v>34</v>
      </c>
      <c r="P110" s="243"/>
      <c r="Q110" s="242"/>
    </row>
    <row r="111" spans="1:19" ht="15.75" customHeight="1" x14ac:dyDescent="0.25">
      <c r="A111" s="79">
        <v>1701</v>
      </c>
      <c r="B111" s="80"/>
      <c r="C111" s="80">
        <v>31</v>
      </c>
      <c r="D111" s="80"/>
      <c r="E111" s="80"/>
      <c r="F111" s="80"/>
      <c r="G111" s="80"/>
      <c r="H111" s="80"/>
      <c r="I111" s="80"/>
      <c r="J111" s="116"/>
      <c r="K111" s="235"/>
      <c r="L111" s="134"/>
      <c r="M111" s="236"/>
      <c r="N111" s="90">
        <f>IF(C111=0,"",C111/B110)</f>
        <v>0.91176470588235292</v>
      </c>
      <c r="O111" s="91">
        <v>31</v>
      </c>
      <c r="P111" s="241">
        <f t="shared" ref="P111:P117" si="8">IF(O111=0,"",O111/O110)</f>
        <v>0.91176470588235292</v>
      </c>
      <c r="Q111" s="241">
        <f t="shared" ref="Q111:Q117" si="9">IF(O111=0,"",100%-P111)</f>
        <v>8.8235294117647078E-2</v>
      </c>
    </row>
    <row r="112" spans="1:19" ht="15.75" customHeight="1" x14ac:dyDescent="0.25">
      <c r="A112" s="79">
        <v>1702</v>
      </c>
      <c r="B112" s="80"/>
      <c r="C112" s="80"/>
      <c r="D112" s="80">
        <v>30</v>
      </c>
      <c r="E112" s="80"/>
      <c r="F112" s="80"/>
      <c r="G112" s="80"/>
      <c r="H112" s="80"/>
      <c r="I112" s="80"/>
      <c r="J112" s="116"/>
      <c r="K112" s="235"/>
      <c r="L112" s="134"/>
      <c r="M112" s="236"/>
      <c r="N112" s="90">
        <f>IF(D112=0,"",D112/C111)</f>
        <v>0.967741935483871</v>
      </c>
      <c r="O112" s="91">
        <v>30</v>
      </c>
      <c r="P112" s="241">
        <f t="shared" si="8"/>
        <v>0.967741935483871</v>
      </c>
      <c r="Q112" s="241">
        <f t="shared" si="9"/>
        <v>3.2258064516129004E-2</v>
      </c>
      <c r="S112" s="93">
        <f>O112/O110</f>
        <v>0.88235294117647056</v>
      </c>
    </row>
    <row r="113" spans="1:17" ht="15.75" customHeight="1" x14ac:dyDescent="0.25">
      <c r="A113" s="79">
        <v>1801</v>
      </c>
      <c r="B113" s="80"/>
      <c r="C113" s="80"/>
      <c r="D113" s="80"/>
      <c r="E113" s="80">
        <v>25</v>
      </c>
      <c r="F113" s="80"/>
      <c r="G113" s="80"/>
      <c r="H113" s="80"/>
      <c r="I113" s="80"/>
      <c r="J113" s="116"/>
      <c r="K113" s="235"/>
      <c r="L113" s="134"/>
      <c r="M113" s="236"/>
      <c r="N113" s="90">
        <f>IF(E113=0,"",E113/D112)</f>
        <v>0.83333333333333337</v>
      </c>
      <c r="O113" s="91">
        <v>30</v>
      </c>
      <c r="P113" s="241">
        <f t="shared" si="8"/>
        <v>1</v>
      </c>
      <c r="Q113" s="241">
        <f t="shared" si="9"/>
        <v>0</v>
      </c>
    </row>
    <row r="114" spans="1:17" ht="15.75" customHeight="1" x14ac:dyDescent="0.25">
      <c r="A114" s="79">
        <v>1802</v>
      </c>
      <c r="B114" s="80"/>
      <c r="C114" s="80"/>
      <c r="D114" s="80"/>
      <c r="E114" s="80"/>
      <c r="F114" s="80">
        <v>20</v>
      </c>
      <c r="G114" s="80"/>
      <c r="H114" s="80"/>
      <c r="I114" s="80"/>
      <c r="J114" s="116"/>
      <c r="K114" s="235"/>
      <c r="L114" s="134"/>
      <c r="M114" s="236"/>
      <c r="N114" s="90">
        <f>IF(F114=0,"",F114/E113)</f>
        <v>0.8</v>
      </c>
      <c r="O114" s="91">
        <v>28</v>
      </c>
      <c r="P114" s="241">
        <f t="shared" si="8"/>
        <v>0.93333333333333335</v>
      </c>
      <c r="Q114" s="241">
        <f t="shared" si="9"/>
        <v>6.6666666666666652E-2</v>
      </c>
    </row>
    <row r="115" spans="1:17" ht="15.75" customHeight="1" x14ac:dyDescent="0.25">
      <c r="A115" s="79">
        <v>1901</v>
      </c>
      <c r="B115" s="80"/>
      <c r="C115" s="80"/>
      <c r="D115" s="80"/>
      <c r="E115" s="80"/>
      <c r="F115" s="80"/>
      <c r="G115" s="80">
        <v>16</v>
      </c>
      <c r="H115" s="80"/>
      <c r="I115" s="80"/>
      <c r="J115" s="116"/>
      <c r="K115" s="235"/>
      <c r="L115" s="134"/>
      <c r="M115" s="236"/>
      <c r="N115" s="90">
        <f>IF(G115=0,"",G115/F114)</f>
        <v>0.8</v>
      </c>
      <c r="O115" s="91">
        <v>25</v>
      </c>
      <c r="P115" s="241">
        <f t="shared" si="8"/>
        <v>0.8928571428571429</v>
      </c>
      <c r="Q115" s="241">
        <f t="shared" si="9"/>
        <v>0.1071428571428571</v>
      </c>
    </row>
    <row r="116" spans="1:17" ht="15.75" customHeight="1" x14ac:dyDescent="0.25">
      <c r="A116" s="79">
        <v>1902</v>
      </c>
      <c r="B116" s="80"/>
      <c r="C116" s="80"/>
      <c r="D116" s="80"/>
      <c r="E116" s="80"/>
      <c r="F116" s="80"/>
      <c r="G116" s="80"/>
      <c r="H116" s="80">
        <v>16</v>
      </c>
      <c r="I116" s="80"/>
      <c r="J116" s="116"/>
      <c r="K116" s="235"/>
      <c r="L116" s="134"/>
      <c r="M116" s="236"/>
      <c r="N116" s="90">
        <f>IF(H116=0,"",H116/G115)</f>
        <v>1</v>
      </c>
      <c r="O116" s="91">
        <v>25</v>
      </c>
      <c r="P116" s="241">
        <f t="shared" si="8"/>
        <v>1</v>
      </c>
      <c r="Q116" s="241">
        <f t="shared" si="9"/>
        <v>0</v>
      </c>
    </row>
    <row r="117" spans="1:17" ht="15.75" customHeight="1" x14ac:dyDescent="0.25">
      <c r="A117" s="79">
        <v>2001</v>
      </c>
      <c r="B117" s="80"/>
      <c r="C117" s="80"/>
      <c r="D117" s="80"/>
      <c r="E117" s="80"/>
      <c r="F117" s="80"/>
      <c r="G117" s="80"/>
      <c r="H117" s="80"/>
      <c r="I117" s="80">
        <v>16</v>
      </c>
      <c r="J117" s="116">
        <v>12</v>
      </c>
      <c r="K117" s="235"/>
      <c r="L117" s="134"/>
      <c r="M117" s="236"/>
      <c r="N117" s="90">
        <f>IF(I117=0,"",I117/H116)</f>
        <v>1</v>
      </c>
      <c r="O117" s="91">
        <v>25</v>
      </c>
      <c r="P117" s="241">
        <f t="shared" si="8"/>
        <v>1</v>
      </c>
      <c r="Q117" s="241">
        <f t="shared" si="9"/>
        <v>0</v>
      </c>
    </row>
    <row r="118" spans="1:17" ht="15.75" customHeight="1" x14ac:dyDescent="0.25">
      <c r="A118" s="79">
        <v>2002</v>
      </c>
      <c r="B118" s="80"/>
      <c r="C118" s="80"/>
      <c r="D118" s="80"/>
      <c r="E118" s="80"/>
      <c r="F118" s="80"/>
      <c r="G118" s="80"/>
      <c r="H118" s="80"/>
      <c r="I118" s="80">
        <v>8</v>
      </c>
      <c r="J118" s="116">
        <v>8</v>
      </c>
      <c r="K118" s="235"/>
      <c r="L118" s="259"/>
      <c r="M118" s="134"/>
      <c r="N118" s="246"/>
      <c r="O118" s="91">
        <v>13</v>
      </c>
      <c r="P118" s="247"/>
      <c r="Q118" s="246"/>
    </row>
    <row r="119" spans="1:17" ht="15.75" customHeight="1" x14ac:dyDescent="0.25">
      <c r="A119" s="79">
        <v>2101</v>
      </c>
      <c r="B119" s="80"/>
      <c r="C119" s="80"/>
      <c r="D119" s="80"/>
      <c r="E119" s="80"/>
      <c r="F119" s="80"/>
      <c r="G119" s="80"/>
      <c r="H119" s="80"/>
      <c r="I119" s="80">
        <v>3</v>
      </c>
      <c r="J119" s="116">
        <v>3</v>
      </c>
      <c r="K119" s="235"/>
      <c r="L119" s="259"/>
      <c r="M119" s="134"/>
      <c r="N119" s="246"/>
      <c r="O119" s="91">
        <v>7</v>
      </c>
      <c r="P119" s="247"/>
      <c r="Q119" s="246"/>
    </row>
    <row r="120" spans="1:17" ht="15.75" customHeight="1" x14ac:dyDescent="0.25">
      <c r="A120" s="79">
        <v>2102</v>
      </c>
      <c r="B120" s="80"/>
      <c r="C120" s="80"/>
      <c r="D120" s="80"/>
      <c r="E120" s="80"/>
      <c r="F120" s="80"/>
      <c r="G120" s="80"/>
      <c r="H120" s="80"/>
      <c r="I120" s="80">
        <v>3</v>
      </c>
      <c r="J120" s="116">
        <v>2</v>
      </c>
      <c r="K120" s="235"/>
      <c r="L120" s="259"/>
      <c r="M120" s="134"/>
      <c r="N120" s="246"/>
      <c r="O120" s="96">
        <v>4</v>
      </c>
      <c r="P120" s="247"/>
      <c r="Q120" s="246"/>
    </row>
    <row r="121" spans="1:17" ht="15.75" customHeight="1" x14ac:dyDescent="0.25">
      <c r="A121" s="79">
        <v>2201</v>
      </c>
      <c r="B121" s="80"/>
      <c r="C121" s="80"/>
      <c r="D121" s="80"/>
      <c r="E121" s="80"/>
      <c r="F121" s="80"/>
      <c r="G121" s="80"/>
      <c r="H121" s="80"/>
      <c r="I121" s="80">
        <v>2</v>
      </c>
      <c r="J121" s="116">
        <v>1</v>
      </c>
      <c r="K121" s="235"/>
      <c r="L121" s="134"/>
      <c r="M121" s="237"/>
      <c r="N121" s="246"/>
      <c r="O121" s="96">
        <v>2</v>
      </c>
      <c r="P121" s="247"/>
      <c r="Q121" s="246"/>
    </row>
    <row r="122" spans="1:17" ht="15.75" customHeight="1" x14ac:dyDescent="0.25">
      <c r="A122" s="79">
        <v>2202</v>
      </c>
      <c r="B122" s="80"/>
      <c r="C122" s="80"/>
      <c r="D122" s="80"/>
      <c r="E122" s="80"/>
      <c r="F122" s="80"/>
      <c r="G122" s="80"/>
      <c r="H122" s="80"/>
      <c r="I122" s="80"/>
      <c r="J122" s="116"/>
      <c r="K122" s="235"/>
      <c r="L122" s="134"/>
      <c r="M122" s="237"/>
      <c r="N122" s="246"/>
      <c r="O122" s="96"/>
      <c r="P122" s="247"/>
      <c r="Q122" s="246"/>
    </row>
    <row r="123" spans="1:17" ht="15.75" customHeight="1" x14ac:dyDescent="0.25">
      <c r="A123" s="79">
        <v>2301</v>
      </c>
      <c r="B123" s="80"/>
      <c r="C123" s="80"/>
      <c r="D123" s="80"/>
      <c r="E123" s="80"/>
      <c r="F123" s="80"/>
      <c r="G123" s="80"/>
      <c r="H123" s="80"/>
      <c r="I123" s="80"/>
      <c r="J123" s="116"/>
      <c r="K123" s="235"/>
      <c r="L123" s="134"/>
      <c r="M123" s="237"/>
      <c r="N123" s="134"/>
      <c r="O123" s="237"/>
      <c r="P123" s="256"/>
      <c r="Q123" s="246"/>
    </row>
    <row r="124" spans="1:17" ht="15.75" customHeight="1" x14ac:dyDescent="0.25">
      <c r="A124" s="79">
        <v>2302</v>
      </c>
      <c r="B124" s="80"/>
      <c r="C124" s="80"/>
      <c r="D124" s="80"/>
      <c r="E124" s="80"/>
      <c r="F124" s="80"/>
      <c r="G124" s="80"/>
      <c r="H124" s="80"/>
      <c r="I124" s="80"/>
      <c r="J124" s="116"/>
      <c r="K124" s="235"/>
      <c r="L124" s="134"/>
      <c r="M124" s="237"/>
      <c r="N124" s="228" t="s">
        <v>80</v>
      </c>
      <c r="O124" s="102">
        <v>11</v>
      </c>
      <c r="P124" s="103">
        <f>IF(SUM(J116:J123)=0,"",SUM(J116:J123))</f>
        <v>26</v>
      </c>
      <c r="Q124" s="230" t="s">
        <v>10</v>
      </c>
    </row>
    <row r="125" spans="1:17" ht="15.75" customHeight="1" x14ac:dyDescent="0.25">
      <c r="A125" s="79">
        <v>2401</v>
      </c>
      <c r="B125" s="80"/>
      <c r="C125" s="80"/>
      <c r="D125" s="80"/>
      <c r="E125" s="80"/>
      <c r="F125" s="80"/>
      <c r="G125" s="80"/>
      <c r="H125" s="80"/>
      <c r="I125" s="80"/>
      <c r="J125" s="116"/>
      <c r="K125" s="235"/>
      <c r="L125" s="134"/>
      <c r="M125" s="237"/>
      <c r="N125" s="229" t="s">
        <v>81</v>
      </c>
      <c r="O125" s="104">
        <f>IF(O124/B110=0,"",O124/B110)</f>
        <v>0.3235294117647059</v>
      </c>
      <c r="P125" s="105">
        <f>IF(O124/P124=0,"",O124/P124)</f>
        <v>0.42307692307692307</v>
      </c>
      <c r="Q125" s="231" t="s">
        <v>82</v>
      </c>
    </row>
    <row r="126" spans="1:17" ht="15.75" customHeight="1" x14ac:dyDescent="0.25">
      <c r="A126" s="79">
        <v>2402</v>
      </c>
      <c r="B126" s="80"/>
      <c r="C126" s="80"/>
      <c r="D126" s="80"/>
      <c r="E126" s="80"/>
      <c r="F126" s="80"/>
      <c r="G126" s="80"/>
      <c r="H126" s="80"/>
      <c r="I126" s="80"/>
      <c r="J126" s="116"/>
      <c r="K126" s="238"/>
      <c r="L126" s="239"/>
      <c r="M126" s="240"/>
      <c r="N126" s="109"/>
      <c r="O126" s="110"/>
      <c r="P126" s="110"/>
      <c r="Q126" s="111"/>
    </row>
    <row r="127" spans="1:17" ht="18" customHeight="1" x14ac:dyDescent="0.25">
      <c r="A127" s="33"/>
      <c r="B127" s="327" t="s">
        <v>108</v>
      </c>
      <c r="C127" s="327"/>
      <c r="D127" s="327"/>
      <c r="E127" s="327"/>
      <c r="F127" s="327"/>
      <c r="G127" s="327"/>
      <c r="H127" s="327"/>
      <c r="I127" s="327"/>
      <c r="J127" s="112">
        <f>SUM(J110:J126)</f>
        <v>26</v>
      </c>
      <c r="K127" s="113">
        <f>IF(J117=0,"",J117/B110)</f>
        <v>0.35294117647058826</v>
      </c>
      <c r="L127" s="113">
        <f>IF(J127=0,"",J127/B110)</f>
        <v>0.76470588235294112</v>
      </c>
      <c r="M127" s="113">
        <f>IF(J118=0,"",L127-K127)</f>
        <v>0.41176470588235287</v>
      </c>
      <c r="N127" s="5"/>
      <c r="O127" s="25"/>
      <c r="P127" s="24"/>
      <c r="Q127" s="5"/>
    </row>
    <row r="128" spans="1:17" ht="12.75" customHeight="1" x14ac:dyDescent="0.2"/>
    <row r="129" spans="1:19" ht="12.75" customHeight="1" x14ac:dyDescent="0.2"/>
    <row r="130" spans="1:19" s="197" customFormat="1" ht="26.25" customHeight="1" x14ac:dyDescent="0.4">
      <c r="A130" s="224"/>
      <c r="B130" s="318" t="s">
        <v>96</v>
      </c>
      <c r="C130" s="318"/>
      <c r="D130" s="318"/>
      <c r="E130" s="318"/>
      <c r="F130" s="318"/>
      <c r="G130" s="318"/>
      <c r="H130" s="318"/>
      <c r="I130" s="318"/>
      <c r="J130" s="201" t="s">
        <v>111</v>
      </c>
      <c r="K130" s="5"/>
      <c r="L130" s="5"/>
      <c r="M130" s="25"/>
      <c r="N130" s="5"/>
      <c r="O130" s="25"/>
      <c r="P130" s="25"/>
      <c r="Q130" s="25"/>
    </row>
    <row r="131" spans="1:19" ht="20.25" customHeight="1" x14ac:dyDescent="0.2">
      <c r="A131" s="330" t="s">
        <v>9</v>
      </c>
      <c r="B131" s="311" t="s">
        <v>97</v>
      </c>
      <c r="C131" s="312"/>
      <c r="D131" s="312"/>
      <c r="E131" s="312"/>
      <c r="F131" s="312"/>
      <c r="G131" s="312"/>
      <c r="H131" s="312"/>
      <c r="I131" s="313"/>
      <c r="J131" s="314" t="s">
        <v>10</v>
      </c>
      <c r="K131" s="307" t="s">
        <v>2</v>
      </c>
      <c r="L131" s="307" t="s">
        <v>3</v>
      </c>
      <c r="M131" s="316" t="s">
        <v>4</v>
      </c>
      <c r="N131" s="307" t="s">
        <v>5</v>
      </c>
      <c r="O131" s="317" t="s">
        <v>6</v>
      </c>
      <c r="P131" s="317" t="s">
        <v>7</v>
      </c>
      <c r="Q131" s="307" t="s">
        <v>8</v>
      </c>
    </row>
    <row r="132" spans="1:19" ht="15.75" customHeight="1" x14ac:dyDescent="0.25">
      <c r="A132" s="308"/>
      <c r="B132" s="79" t="s">
        <v>98</v>
      </c>
      <c r="C132" s="79" t="s">
        <v>99</v>
      </c>
      <c r="D132" s="79" t="s">
        <v>100</v>
      </c>
      <c r="E132" s="79" t="s">
        <v>101</v>
      </c>
      <c r="F132" s="79" t="s">
        <v>102</v>
      </c>
      <c r="G132" s="79" t="s">
        <v>103</v>
      </c>
      <c r="H132" s="79" t="s">
        <v>104</v>
      </c>
      <c r="I132" s="79" t="s">
        <v>105</v>
      </c>
      <c r="J132" s="315"/>
      <c r="K132" s="308"/>
      <c r="L132" s="308"/>
      <c r="M132" s="308"/>
      <c r="N132" s="308"/>
      <c r="O132" s="308"/>
      <c r="P132" s="308"/>
      <c r="Q132" s="308"/>
    </row>
    <row r="133" spans="1:19" ht="15.75" customHeight="1" x14ac:dyDescent="0.25">
      <c r="A133" s="79">
        <v>1701</v>
      </c>
      <c r="B133" s="80">
        <v>26</v>
      </c>
      <c r="C133" s="80"/>
      <c r="D133" s="80"/>
      <c r="E133" s="80"/>
      <c r="F133" s="80"/>
      <c r="G133" s="80"/>
      <c r="H133" s="80"/>
      <c r="I133" s="80"/>
      <c r="J133" s="116"/>
      <c r="K133" s="232"/>
      <c r="L133" s="233"/>
      <c r="M133" s="234"/>
      <c r="N133" s="242"/>
      <c r="O133" s="85">
        <f>B133</f>
        <v>26</v>
      </c>
      <c r="P133" s="243"/>
      <c r="Q133" s="242"/>
    </row>
    <row r="134" spans="1:19" ht="15.75" customHeight="1" x14ac:dyDescent="0.25">
      <c r="A134" s="79">
        <v>1702</v>
      </c>
      <c r="B134" s="80"/>
      <c r="C134" s="80">
        <v>21</v>
      </c>
      <c r="D134" s="80"/>
      <c r="E134" s="80"/>
      <c r="F134" s="80"/>
      <c r="G134" s="80"/>
      <c r="H134" s="80"/>
      <c r="I134" s="80"/>
      <c r="J134" s="116"/>
      <c r="K134" s="235"/>
      <c r="L134" s="134"/>
      <c r="M134" s="236"/>
      <c r="N134" s="90">
        <f>IF(C134=0,"",C134/B133)</f>
        <v>0.80769230769230771</v>
      </c>
      <c r="O134" s="91">
        <v>21</v>
      </c>
      <c r="P134" s="241">
        <f t="shared" ref="P134:P140" si="10">IF(O134=0,"",O134/O133)</f>
        <v>0.80769230769230771</v>
      </c>
      <c r="Q134" s="241">
        <f t="shared" ref="Q134:Q140" si="11">IF(O134=0,"",100%-P134)</f>
        <v>0.19230769230769229</v>
      </c>
    </row>
    <row r="135" spans="1:19" ht="15.75" customHeight="1" x14ac:dyDescent="0.25">
      <c r="A135" s="79">
        <v>1801</v>
      </c>
      <c r="B135" s="80"/>
      <c r="C135" s="80"/>
      <c r="D135" s="80">
        <v>20</v>
      </c>
      <c r="E135" s="80"/>
      <c r="F135" s="80"/>
      <c r="G135" s="80"/>
      <c r="H135" s="80"/>
      <c r="I135" s="80"/>
      <c r="J135" s="116"/>
      <c r="K135" s="235"/>
      <c r="L135" s="134"/>
      <c r="M135" s="236"/>
      <c r="N135" s="90">
        <f>IF(D135=0,"",D135/C134)</f>
        <v>0.95238095238095233</v>
      </c>
      <c r="O135" s="91">
        <v>20</v>
      </c>
      <c r="P135" s="241">
        <f t="shared" si="10"/>
        <v>0.95238095238095233</v>
      </c>
      <c r="Q135" s="241">
        <f t="shared" si="11"/>
        <v>4.7619047619047672E-2</v>
      </c>
      <c r="S135" s="93">
        <f>O135/O133</f>
        <v>0.76923076923076927</v>
      </c>
    </row>
    <row r="136" spans="1:19" ht="15.75" customHeight="1" x14ac:dyDescent="0.25">
      <c r="A136" s="79">
        <v>1802</v>
      </c>
      <c r="B136" s="80"/>
      <c r="C136" s="80"/>
      <c r="D136" s="80"/>
      <c r="E136" s="80">
        <v>17</v>
      </c>
      <c r="F136" s="80"/>
      <c r="G136" s="80"/>
      <c r="H136" s="80"/>
      <c r="I136" s="80"/>
      <c r="J136" s="116"/>
      <c r="K136" s="235"/>
      <c r="L136" s="134"/>
      <c r="M136" s="236"/>
      <c r="N136" s="90">
        <f>IF(E136=0,"",E136/D135)</f>
        <v>0.85</v>
      </c>
      <c r="O136" s="91">
        <v>18</v>
      </c>
      <c r="P136" s="241">
        <f t="shared" si="10"/>
        <v>0.9</v>
      </c>
      <c r="Q136" s="241">
        <f t="shared" si="11"/>
        <v>9.9999999999999978E-2</v>
      </c>
    </row>
    <row r="137" spans="1:19" ht="15.75" customHeight="1" x14ac:dyDescent="0.25">
      <c r="A137" s="79">
        <v>1901</v>
      </c>
      <c r="B137" s="80"/>
      <c r="C137" s="80"/>
      <c r="D137" s="80"/>
      <c r="E137" s="80"/>
      <c r="F137" s="80">
        <v>17</v>
      </c>
      <c r="G137" s="80"/>
      <c r="H137" s="80"/>
      <c r="I137" s="80"/>
      <c r="J137" s="116"/>
      <c r="K137" s="235"/>
      <c r="L137" s="134"/>
      <c r="M137" s="236"/>
      <c r="N137" s="90">
        <f>IF(F137=0,"",F137/E136)</f>
        <v>1</v>
      </c>
      <c r="O137" s="91">
        <v>18</v>
      </c>
      <c r="P137" s="241">
        <f t="shared" si="10"/>
        <v>1</v>
      </c>
      <c r="Q137" s="241">
        <f t="shared" si="11"/>
        <v>0</v>
      </c>
    </row>
    <row r="138" spans="1:19" ht="15.75" customHeight="1" x14ac:dyDescent="0.25">
      <c r="A138" s="79">
        <v>1902</v>
      </c>
      <c r="B138" s="80"/>
      <c r="C138" s="80"/>
      <c r="D138" s="80"/>
      <c r="E138" s="80"/>
      <c r="F138" s="80"/>
      <c r="G138" s="80">
        <v>12</v>
      </c>
      <c r="H138" s="80"/>
      <c r="I138" s="80"/>
      <c r="J138" s="116"/>
      <c r="K138" s="235"/>
      <c r="L138" s="134"/>
      <c r="M138" s="236"/>
      <c r="N138" s="90">
        <f>IF(G138=0,"",G138/F137)</f>
        <v>0.70588235294117652</v>
      </c>
      <c r="O138" s="91">
        <v>18</v>
      </c>
      <c r="P138" s="241">
        <f t="shared" si="10"/>
        <v>1</v>
      </c>
      <c r="Q138" s="241">
        <f t="shared" si="11"/>
        <v>0</v>
      </c>
    </row>
    <row r="139" spans="1:19" ht="15.75" customHeight="1" x14ac:dyDescent="0.25">
      <c r="A139" s="79">
        <v>2001</v>
      </c>
      <c r="B139" s="80"/>
      <c r="C139" s="80"/>
      <c r="D139" s="80"/>
      <c r="E139" s="80"/>
      <c r="F139" s="80"/>
      <c r="G139" s="80"/>
      <c r="H139" s="80">
        <v>12</v>
      </c>
      <c r="I139" s="80"/>
      <c r="J139" s="116"/>
      <c r="K139" s="235"/>
      <c r="L139" s="134"/>
      <c r="M139" s="236"/>
      <c r="N139" s="90">
        <f>IF(H139=0,"",H139/G138)</f>
        <v>1</v>
      </c>
      <c r="O139" s="91">
        <v>18</v>
      </c>
      <c r="P139" s="241">
        <f t="shared" si="10"/>
        <v>1</v>
      </c>
      <c r="Q139" s="241">
        <f t="shared" si="11"/>
        <v>0</v>
      </c>
    </row>
    <row r="140" spans="1:19" ht="15.75" customHeight="1" x14ac:dyDescent="0.25">
      <c r="A140" s="79">
        <v>2002</v>
      </c>
      <c r="B140" s="80"/>
      <c r="C140" s="80"/>
      <c r="D140" s="80"/>
      <c r="E140" s="80"/>
      <c r="F140" s="80"/>
      <c r="G140" s="80"/>
      <c r="H140" s="80"/>
      <c r="I140" s="80">
        <v>12</v>
      </c>
      <c r="J140" s="116">
        <v>10</v>
      </c>
      <c r="K140" s="235"/>
      <c r="L140" s="134"/>
      <c r="M140" s="236"/>
      <c r="N140" s="90">
        <f>IF(I140=0,"",I140/H139)</f>
        <v>1</v>
      </c>
      <c r="O140" s="91">
        <v>18</v>
      </c>
      <c r="P140" s="241">
        <f t="shared" si="10"/>
        <v>1</v>
      </c>
      <c r="Q140" s="241">
        <f t="shared" si="11"/>
        <v>0</v>
      </c>
    </row>
    <row r="141" spans="1:19" ht="15.75" customHeight="1" x14ac:dyDescent="0.25">
      <c r="A141" s="79">
        <v>2101</v>
      </c>
      <c r="B141" s="80"/>
      <c r="C141" s="80"/>
      <c r="D141" s="80"/>
      <c r="E141" s="80"/>
      <c r="F141" s="80"/>
      <c r="G141" s="80"/>
      <c r="H141" s="80"/>
      <c r="I141" s="80">
        <v>4</v>
      </c>
      <c r="J141" s="116">
        <v>3</v>
      </c>
      <c r="K141" s="235"/>
      <c r="L141" s="134"/>
      <c r="M141" s="134"/>
      <c r="N141" s="246"/>
      <c r="O141" s="91">
        <v>8</v>
      </c>
      <c r="P141" s="247"/>
      <c r="Q141" s="246"/>
    </row>
    <row r="142" spans="1:19" ht="15.75" customHeight="1" x14ac:dyDescent="0.25">
      <c r="A142" s="79">
        <v>2102</v>
      </c>
      <c r="B142" s="80"/>
      <c r="C142" s="80"/>
      <c r="D142" s="80"/>
      <c r="E142" s="80"/>
      <c r="F142" s="80"/>
      <c r="G142" s="80"/>
      <c r="H142" s="80"/>
      <c r="I142" s="80">
        <v>4</v>
      </c>
      <c r="J142" s="116">
        <v>4</v>
      </c>
      <c r="K142" s="235"/>
      <c r="L142" s="134"/>
      <c r="M142" s="134"/>
      <c r="N142" s="246"/>
      <c r="O142" s="91">
        <v>5</v>
      </c>
      <c r="P142" s="247"/>
      <c r="Q142" s="246"/>
    </row>
    <row r="143" spans="1:19" ht="15.75" customHeight="1" x14ac:dyDescent="0.25">
      <c r="A143" s="79">
        <v>2201</v>
      </c>
      <c r="B143" s="80"/>
      <c r="C143" s="80"/>
      <c r="D143" s="80"/>
      <c r="E143" s="80"/>
      <c r="F143" s="80"/>
      <c r="G143" s="80"/>
      <c r="H143" s="80"/>
      <c r="I143" s="80">
        <v>1</v>
      </c>
      <c r="J143" s="116"/>
      <c r="K143" s="235"/>
      <c r="L143" s="134"/>
      <c r="M143" s="134"/>
      <c r="N143" s="246"/>
      <c r="O143" s="96">
        <v>1</v>
      </c>
      <c r="P143" s="247"/>
      <c r="Q143" s="246"/>
    </row>
    <row r="144" spans="1:19" ht="15.75" customHeight="1" x14ac:dyDescent="0.25">
      <c r="A144" s="79">
        <v>2202</v>
      </c>
      <c r="B144" s="80"/>
      <c r="C144" s="80"/>
      <c r="D144" s="80"/>
      <c r="E144" s="80"/>
      <c r="F144" s="80"/>
      <c r="G144" s="80"/>
      <c r="H144" s="80"/>
      <c r="I144" s="80">
        <v>1</v>
      </c>
      <c r="J144" s="116"/>
      <c r="K144" s="235"/>
      <c r="L144" s="134"/>
      <c r="M144" s="134"/>
      <c r="N144" s="246"/>
      <c r="O144" s="96">
        <v>1</v>
      </c>
      <c r="P144" s="247"/>
      <c r="Q144" s="246"/>
    </row>
    <row r="145" spans="1:19" ht="15.75" customHeight="1" x14ac:dyDescent="0.25">
      <c r="A145" s="79">
        <v>2301</v>
      </c>
      <c r="B145" s="80"/>
      <c r="C145" s="80"/>
      <c r="D145" s="80"/>
      <c r="E145" s="80"/>
      <c r="F145" s="80"/>
      <c r="G145" s="80"/>
      <c r="H145" s="80"/>
      <c r="I145" s="80">
        <v>1</v>
      </c>
      <c r="J145" s="116"/>
      <c r="K145" s="235"/>
      <c r="L145" s="134"/>
      <c r="M145" s="134"/>
      <c r="N145" s="246"/>
      <c r="O145" s="254">
        <v>1</v>
      </c>
      <c r="P145" s="247"/>
      <c r="Q145" s="246"/>
    </row>
    <row r="146" spans="1:19" ht="15.75" customHeight="1" x14ac:dyDescent="0.25">
      <c r="A146" s="79">
        <v>2302</v>
      </c>
      <c r="B146" s="80"/>
      <c r="C146" s="80"/>
      <c r="D146" s="80"/>
      <c r="E146" s="80"/>
      <c r="F146" s="80"/>
      <c r="G146" s="80"/>
      <c r="H146" s="80"/>
      <c r="I146" s="80">
        <v>1</v>
      </c>
      <c r="J146" s="116">
        <v>1</v>
      </c>
      <c r="K146" s="235"/>
      <c r="L146" s="134"/>
      <c r="M146" s="237"/>
      <c r="N146" s="134"/>
      <c r="O146" s="192">
        <v>1</v>
      </c>
      <c r="P146" s="256"/>
      <c r="Q146" s="246"/>
    </row>
    <row r="147" spans="1:19" ht="15.75" customHeight="1" x14ac:dyDescent="0.25">
      <c r="A147" s="79">
        <v>2401</v>
      </c>
      <c r="B147" s="80"/>
      <c r="C147" s="80"/>
      <c r="D147" s="80"/>
      <c r="E147" s="80"/>
      <c r="F147" s="80"/>
      <c r="G147" s="80"/>
      <c r="H147" s="80"/>
      <c r="I147" s="80"/>
      <c r="J147" s="116"/>
      <c r="K147" s="235"/>
      <c r="L147" s="134"/>
      <c r="M147" s="237"/>
      <c r="N147" s="228" t="s">
        <v>80</v>
      </c>
      <c r="O147" s="255">
        <v>9</v>
      </c>
      <c r="P147" s="103">
        <f>IF(SUM(J139:J146)=0,"",SUM(J139:J146))</f>
        <v>18</v>
      </c>
      <c r="Q147" s="230" t="s">
        <v>10</v>
      </c>
    </row>
    <row r="148" spans="1:19" ht="15.75" customHeight="1" x14ac:dyDescent="0.25">
      <c r="A148" s="79">
        <v>2402</v>
      </c>
      <c r="B148" s="80"/>
      <c r="C148" s="80"/>
      <c r="D148" s="80"/>
      <c r="E148" s="80"/>
      <c r="F148" s="80"/>
      <c r="G148" s="80"/>
      <c r="H148" s="80"/>
      <c r="I148" s="80"/>
      <c r="J148" s="116"/>
      <c r="K148" s="235"/>
      <c r="L148" s="134"/>
      <c r="M148" s="237"/>
      <c r="N148" s="229" t="s">
        <v>81</v>
      </c>
      <c r="O148" s="104">
        <f>IF(O147/B133=0,"",O147/B133)</f>
        <v>0.34615384615384615</v>
      </c>
      <c r="P148" s="105">
        <f>IF(O147/P147=0,"",O147/P147)</f>
        <v>0.5</v>
      </c>
      <c r="Q148" s="231" t="s">
        <v>82</v>
      </c>
    </row>
    <row r="149" spans="1:19" ht="15.75" x14ac:dyDescent="0.25">
      <c r="A149" s="79">
        <v>2501</v>
      </c>
      <c r="B149" s="80"/>
      <c r="C149" s="80"/>
      <c r="D149" s="80"/>
      <c r="E149" s="80"/>
      <c r="F149" s="80"/>
      <c r="G149" s="80"/>
      <c r="H149" s="80"/>
      <c r="I149" s="80"/>
      <c r="J149" s="116"/>
      <c r="K149" s="238"/>
      <c r="L149" s="239"/>
      <c r="M149" s="240"/>
      <c r="N149" s="109"/>
      <c r="O149" s="110"/>
      <c r="P149" s="110"/>
      <c r="Q149" s="111"/>
    </row>
    <row r="150" spans="1:19" ht="18" customHeight="1" x14ac:dyDescent="0.25">
      <c r="A150" s="33"/>
      <c r="B150" s="327" t="s">
        <v>108</v>
      </c>
      <c r="C150" s="327"/>
      <c r="D150" s="327"/>
      <c r="E150" s="327"/>
      <c r="F150" s="327"/>
      <c r="G150" s="327"/>
      <c r="H150" s="327"/>
      <c r="I150" s="327"/>
      <c r="J150" s="112">
        <f>SUM(J133:J149)</f>
        <v>18</v>
      </c>
      <c r="K150" s="113">
        <f>IF(J140=0,"",J140/B133)</f>
        <v>0.38461538461538464</v>
      </c>
      <c r="L150" s="113">
        <f>IF(J150=0,"",J150/B133)</f>
        <v>0.69230769230769229</v>
      </c>
      <c r="M150" s="113">
        <f>IF(J141=0,"",L150-K150)</f>
        <v>0.30769230769230765</v>
      </c>
      <c r="N150" s="5"/>
      <c r="O150" s="25"/>
      <c r="P150" s="24"/>
      <c r="Q150" s="5"/>
    </row>
    <row r="151" spans="1:19" ht="12.75" customHeight="1" x14ac:dyDescent="0.2">
      <c r="K151" s="5"/>
      <c r="L151" s="5"/>
      <c r="N151" s="5"/>
      <c r="O151" s="6"/>
      <c r="P151" s="6"/>
      <c r="Q151" s="5"/>
    </row>
    <row r="152" spans="1:19" ht="12.75" customHeight="1" x14ac:dyDescent="0.2">
      <c r="K152" s="5"/>
      <c r="L152" s="5"/>
      <c r="N152" s="5"/>
      <c r="O152" s="6"/>
      <c r="P152" s="6"/>
      <c r="Q152" s="5"/>
    </row>
    <row r="153" spans="1:19" s="197" customFormat="1" ht="26.25" customHeight="1" x14ac:dyDescent="0.4">
      <c r="A153" s="224"/>
      <c r="B153" s="318" t="s">
        <v>96</v>
      </c>
      <c r="C153" s="318"/>
      <c r="D153" s="318"/>
      <c r="E153" s="318"/>
      <c r="F153" s="318"/>
      <c r="G153" s="318"/>
      <c r="H153" s="318"/>
      <c r="I153" s="318"/>
      <c r="J153" s="201" t="s">
        <v>112</v>
      </c>
      <c r="K153" s="25"/>
      <c r="L153" s="5"/>
      <c r="M153" s="5"/>
      <c r="N153" s="25"/>
      <c r="O153" s="5"/>
      <c r="P153" s="25"/>
      <c r="Q153" s="25"/>
      <c r="R153" s="25"/>
    </row>
    <row r="154" spans="1:19" ht="20.25" customHeight="1" x14ac:dyDescent="0.2">
      <c r="A154" s="330" t="s">
        <v>9</v>
      </c>
      <c r="B154" s="311" t="s">
        <v>97</v>
      </c>
      <c r="C154" s="312"/>
      <c r="D154" s="312"/>
      <c r="E154" s="312"/>
      <c r="F154" s="312"/>
      <c r="G154" s="312"/>
      <c r="H154" s="312"/>
      <c r="I154" s="313"/>
      <c r="J154" s="314" t="s">
        <v>10</v>
      </c>
      <c r="K154" s="307" t="s">
        <v>2</v>
      </c>
      <c r="L154" s="307" t="s">
        <v>3</v>
      </c>
      <c r="M154" s="316" t="s">
        <v>4</v>
      </c>
      <c r="N154" s="307" t="s">
        <v>5</v>
      </c>
      <c r="O154" s="317" t="s">
        <v>6</v>
      </c>
      <c r="P154" s="317" t="s">
        <v>7</v>
      </c>
      <c r="Q154" s="307" t="s">
        <v>8</v>
      </c>
    </row>
    <row r="155" spans="1:19" ht="15.75" customHeight="1" x14ac:dyDescent="0.25">
      <c r="A155" s="308"/>
      <c r="B155" s="79" t="s">
        <v>98</v>
      </c>
      <c r="C155" s="79" t="s">
        <v>99</v>
      </c>
      <c r="D155" s="79" t="s">
        <v>100</v>
      </c>
      <c r="E155" s="79" t="s">
        <v>101</v>
      </c>
      <c r="F155" s="79" t="s">
        <v>102</v>
      </c>
      <c r="G155" s="79" t="s">
        <v>103</v>
      </c>
      <c r="H155" s="79" t="s">
        <v>104</v>
      </c>
      <c r="I155" s="79" t="s">
        <v>105</v>
      </c>
      <c r="J155" s="315"/>
      <c r="K155" s="308"/>
      <c r="L155" s="308"/>
      <c r="M155" s="308"/>
      <c r="N155" s="308"/>
      <c r="O155" s="308"/>
      <c r="P155" s="308"/>
      <c r="Q155" s="308"/>
    </row>
    <row r="156" spans="1:19" ht="15.75" customHeight="1" x14ac:dyDescent="0.25">
      <c r="A156" s="79">
        <v>1702</v>
      </c>
      <c r="B156" s="80">
        <v>41</v>
      </c>
      <c r="C156" s="80"/>
      <c r="D156" s="80"/>
      <c r="E156" s="80"/>
      <c r="F156" s="80"/>
      <c r="G156" s="80"/>
      <c r="H156" s="80"/>
      <c r="I156" s="80"/>
      <c r="J156" s="116"/>
      <c r="K156" s="232"/>
      <c r="L156" s="233"/>
      <c r="M156" s="234"/>
      <c r="N156" s="242"/>
      <c r="O156" s="85">
        <f>B156</f>
        <v>41</v>
      </c>
      <c r="P156" s="243"/>
      <c r="Q156" s="242"/>
    </row>
    <row r="157" spans="1:19" ht="15.75" customHeight="1" x14ac:dyDescent="0.25">
      <c r="A157" s="79">
        <v>1801</v>
      </c>
      <c r="B157" s="80"/>
      <c r="C157" s="80">
        <v>37</v>
      </c>
      <c r="D157" s="80"/>
      <c r="E157" s="80"/>
      <c r="F157" s="80"/>
      <c r="G157" s="80"/>
      <c r="H157" s="80"/>
      <c r="I157" s="80"/>
      <c r="J157" s="116"/>
      <c r="K157" s="235"/>
      <c r="L157" s="134"/>
      <c r="M157" s="236"/>
      <c r="N157" s="90">
        <f>IF(C157=0,"",C157/B156)</f>
        <v>0.90243902439024393</v>
      </c>
      <c r="O157" s="91">
        <v>38</v>
      </c>
      <c r="P157" s="241">
        <f t="shared" ref="P157:P163" si="12">IF(O157=0,"",O157/O156)</f>
        <v>0.92682926829268297</v>
      </c>
      <c r="Q157" s="241">
        <f t="shared" ref="Q157:Q163" si="13">IF(O157=0,"",100%-P157)</f>
        <v>7.3170731707317027E-2</v>
      </c>
    </row>
    <row r="158" spans="1:19" ht="15.75" customHeight="1" x14ac:dyDescent="0.25">
      <c r="A158" s="79">
        <v>1802</v>
      </c>
      <c r="B158" s="80"/>
      <c r="C158" s="80"/>
      <c r="D158" s="80">
        <v>29</v>
      </c>
      <c r="E158" s="80"/>
      <c r="F158" s="80"/>
      <c r="G158" s="80"/>
      <c r="H158" s="80"/>
      <c r="I158" s="80"/>
      <c r="J158" s="116"/>
      <c r="K158" s="235"/>
      <c r="L158" s="134"/>
      <c r="M158" s="236"/>
      <c r="N158" s="90">
        <f>IF(D158=0,"",D158/C157)</f>
        <v>0.78378378378378377</v>
      </c>
      <c r="O158" s="91">
        <v>31</v>
      </c>
      <c r="P158" s="241">
        <f t="shared" si="12"/>
        <v>0.81578947368421051</v>
      </c>
      <c r="Q158" s="241">
        <f t="shared" si="13"/>
        <v>0.18421052631578949</v>
      </c>
      <c r="R158" s="93"/>
      <c r="S158" s="93">
        <f>O158/O156</f>
        <v>0.75609756097560976</v>
      </c>
    </row>
    <row r="159" spans="1:19" ht="15.75" customHeight="1" x14ac:dyDescent="0.25">
      <c r="A159" s="79">
        <v>1901</v>
      </c>
      <c r="B159" s="80"/>
      <c r="C159" s="80"/>
      <c r="D159" s="80"/>
      <c r="E159" s="80">
        <v>26</v>
      </c>
      <c r="F159" s="80"/>
      <c r="G159" s="80"/>
      <c r="H159" s="80"/>
      <c r="I159" s="80"/>
      <c r="J159" s="116"/>
      <c r="K159" s="235"/>
      <c r="L159" s="134"/>
      <c r="M159" s="236"/>
      <c r="N159" s="90">
        <f>IF(E159=0,"",E159/D158)</f>
        <v>0.89655172413793105</v>
      </c>
      <c r="O159" s="91">
        <v>28</v>
      </c>
      <c r="P159" s="241">
        <f t="shared" si="12"/>
        <v>0.90322580645161288</v>
      </c>
      <c r="Q159" s="241">
        <f t="shared" si="13"/>
        <v>9.6774193548387122E-2</v>
      </c>
    </row>
    <row r="160" spans="1:19" ht="15.75" customHeight="1" x14ac:dyDescent="0.25">
      <c r="A160" s="79">
        <v>1902</v>
      </c>
      <c r="B160" s="80"/>
      <c r="C160" s="80"/>
      <c r="D160" s="80"/>
      <c r="E160" s="80"/>
      <c r="F160" s="80">
        <v>24</v>
      </c>
      <c r="G160" s="80"/>
      <c r="H160" s="80"/>
      <c r="I160" s="80"/>
      <c r="J160" s="116"/>
      <c r="K160" s="235"/>
      <c r="L160" s="134"/>
      <c r="M160" s="236"/>
      <c r="N160" s="90">
        <f>IF(F160=0,"",F160/E159)</f>
        <v>0.92307692307692313</v>
      </c>
      <c r="O160" s="91">
        <v>27</v>
      </c>
      <c r="P160" s="241">
        <f t="shared" si="12"/>
        <v>0.9642857142857143</v>
      </c>
      <c r="Q160" s="241">
        <f t="shared" si="13"/>
        <v>3.5714285714285698E-2</v>
      </c>
    </row>
    <row r="161" spans="1:17" ht="15.75" customHeight="1" x14ac:dyDescent="0.25">
      <c r="A161" s="79">
        <v>2001</v>
      </c>
      <c r="B161" s="80"/>
      <c r="C161" s="80"/>
      <c r="D161" s="80"/>
      <c r="E161" s="80"/>
      <c r="F161" s="80"/>
      <c r="G161" s="80">
        <v>23</v>
      </c>
      <c r="H161" s="80"/>
      <c r="I161" s="80"/>
      <c r="J161" s="116"/>
      <c r="K161" s="235"/>
      <c r="L161" s="134"/>
      <c r="M161" s="236"/>
      <c r="N161" s="90">
        <f>IF(G161=0,"",G161/F160)</f>
        <v>0.95833333333333337</v>
      </c>
      <c r="O161" s="91">
        <v>27</v>
      </c>
      <c r="P161" s="241">
        <f t="shared" si="12"/>
        <v>1</v>
      </c>
      <c r="Q161" s="241">
        <f t="shared" si="13"/>
        <v>0</v>
      </c>
    </row>
    <row r="162" spans="1:17" ht="15.75" customHeight="1" x14ac:dyDescent="0.25">
      <c r="A162" s="79">
        <v>2002</v>
      </c>
      <c r="B162" s="80"/>
      <c r="C162" s="80"/>
      <c r="D162" s="80"/>
      <c r="E162" s="80"/>
      <c r="F162" s="80"/>
      <c r="G162" s="80"/>
      <c r="H162" s="80">
        <v>21</v>
      </c>
      <c r="I162" s="80"/>
      <c r="J162" s="116"/>
      <c r="K162" s="235"/>
      <c r="L162" s="134"/>
      <c r="M162" s="236"/>
      <c r="N162" s="90">
        <f>IF(H162=0,"",H162/G161)</f>
        <v>0.91304347826086951</v>
      </c>
      <c r="O162" s="91">
        <v>27</v>
      </c>
      <c r="P162" s="241">
        <f t="shared" si="12"/>
        <v>1</v>
      </c>
      <c r="Q162" s="241">
        <f t="shared" si="13"/>
        <v>0</v>
      </c>
    </row>
    <row r="163" spans="1:17" ht="15.75" customHeight="1" x14ac:dyDescent="0.25">
      <c r="A163" s="79">
        <v>2101</v>
      </c>
      <c r="B163" s="80"/>
      <c r="C163" s="80"/>
      <c r="D163" s="80"/>
      <c r="E163" s="80"/>
      <c r="F163" s="80"/>
      <c r="G163" s="80"/>
      <c r="H163" s="80"/>
      <c r="I163" s="80">
        <v>21</v>
      </c>
      <c r="J163" s="116">
        <v>16</v>
      </c>
      <c r="K163" s="235"/>
      <c r="L163" s="134"/>
      <c r="M163" s="236"/>
      <c r="N163" s="90">
        <f>IF(I163=0,"",I163/H162)</f>
        <v>1</v>
      </c>
      <c r="O163" s="91">
        <v>27</v>
      </c>
      <c r="P163" s="241">
        <f t="shared" si="12"/>
        <v>1</v>
      </c>
      <c r="Q163" s="241">
        <f t="shared" si="13"/>
        <v>0</v>
      </c>
    </row>
    <row r="164" spans="1:17" ht="15.75" customHeight="1" x14ac:dyDescent="0.25">
      <c r="A164" s="79">
        <v>2102</v>
      </c>
      <c r="B164" s="80"/>
      <c r="C164" s="80"/>
      <c r="D164" s="80"/>
      <c r="E164" s="80"/>
      <c r="F164" s="80"/>
      <c r="G164" s="80"/>
      <c r="H164" s="80"/>
      <c r="I164" s="80">
        <v>7</v>
      </c>
      <c r="J164" s="116">
        <v>5</v>
      </c>
      <c r="K164" s="235"/>
      <c r="L164" s="259"/>
      <c r="M164" s="134"/>
      <c r="N164" s="246"/>
      <c r="O164" s="91">
        <v>10</v>
      </c>
      <c r="P164" s="247"/>
      <c r="Q164" s="246"/>
    </row>
    <row r="165" spans="1:17" ht="15.75" customHeight="1" x14ac:dyDescent="0.25">
      <c r="A165" s="79">
        <v>2201</v>
      </c>
      <c r="B165" s="80"/>
      <c r="C165" s="80"/>
      <c r="D165" s="80"/>
      <c r="E165" s="80"/>
      <c r="F165" s="80"/>
      <c r="G165" s="80"/>
      <c r="H165" s="80"/>
      <c r="I165" s="80">
        <v>2</v>
      </c>
      <c r="J165" s="116">
        <v>1</v>
      </c>
      <c r="K165" s="235"/>
      <c r="L165" s="259"/>
      <c r="M165" s="134"/>
      <c r="N165" s="246"/>
      <c r="O165" s="91">
        <v>4</v>
      </c>
      <c r="P165" s="247"/>
      <c r="Q165" s="246"/>
    </row>
    <row r="166" spans="1:17" ht="15.75" customHeight="1" x14ac:dyDescent="0.25">
      <c r="A166" s="79">
        <v>2202</v>
      </c>
      <c r="B166" s="80"/>
      <c r="C166" s="80"/>
      <c r="D166" s="80"/>
      <c r="E166" s="80"/>
      <c r="F166" s="80"/>
      <c r="G166" s="80"/>
      <c r="H166" s="80"/>
      <c r="I166" s="80">
        <v>2</v>
      </c>
      <c r="J166" s="116">
        <v>1</v>
      </c>
      <c r="K166" s="235"/>
      <c r="L166" s="259"/>
      <c r="M166" s="134"/>
      <c r="N166" s="246"/>
      <c r="O166" s="96">
        <v>2</v>
      </c>
      <c r="P166" s="247"/>
      <c r="Q166" s="246"/>
    </row>
    <row r="167" spans="1:17" ht="15.75" customHeight="1" x14ac:dyDescent="0.25">
      <c r="A167" s="79">
        <v>2301</v>
      </c>
      <c r="B167" s="80"/>
      <c r="C167" s="80"/>
      <c r="D167" s="80"/>
      <c r="E167" s="80"/>
      <c r="F167" s="80"/>
      <c r="G167" s="80"/>
      <c r="H167" s="80"/>
      <c r="I167" s="80">
        <v>1</v>
      </c>
      <c r="J167" s="116"/>
      <c r="K167" s="235"/>
      <c r="L167" s="134"/>
      <c r="M167" s="237"/>
      <c r="N167" s="246"/>
      <c r="O167" s="96">
        <v>1</v>
      </c>
      <c r="P167" s="247"/>
      <c r="Q167" s="246"/>
    </row>
    <row r="168" spans="1:17" ht="15.75" customHeight="1" x14ac:dyDescent="0.25">
      <c r="A168" s="79">
        <v>2302</v>
      </c>
      <c r="B168" s="80"/>
      <c r="C168" s="80"/>
      <c r="D168" s="80"/>
      <c r="E168" s="80"/>
      <c r="F168" s="80"/>
      <c r="G168" s="80"/>
      <c r="H168" s="80"/>
      <c r="I168" s="80"/>
      <c r="J168" s="116"/>
      <c r="K168" s="235"/>
      <c r="L168" s="134"/>
      <c r="M168" s="237"/>
      <c r="N168" s="246"/>
      <c r="O168" s="96"/>
      <c r="P168" s="247"/>
      <c r="Q168" s="246"/>
    </row>
    <row r="169" spans="1:17" ht="15.75" customHeight="1" x14ac:dyDescent="0.25">
      <c r="A169" s="79">
        <v>2401</v>
      </c>
      <c r="B169" s="80"/>
      <c r="C169" s="80"/>
      <c r="D169" s="80"/>
      <c r="E169" s="80"/>
      <c r="F169" s="80"/>
      <c r="G169" s="80"/>
      <c r="H169" s="80"/>
      <c r="I169" s="80"/>
      <c r="J169" s="116"/>
      <c r="K169" s="235"/>
      <c r="L169" s="134"/>
      <c r="M169" s="237"/>
      <c r="N169" s="134"/>
      <c r="O169" s="237"/>
      <c r="P169" s="256"/>
      <c r="Q169" s="246"/>
    </row>
    <row r="170" spans="1:17" ht="15.75" customHeight="1" x14ac:dyDescent="0.25">
      <c r="A170" s="79">
        <v>2402</v>
      </c>
      <c r="B170" s="80"/>
      <c r="C170" s="80"/>
      <c r="D170" s="80"/>
      <c r="E170" s="80"/>
      <c r="F170" s="80"/>
      <c r="G170" s="80"/>
      <c r="H170" s="80"/>
      <c r="I170" s="80"/>
      <c r="J170" s="116"/>
      <c r="K170" s="235"/>
      <c r="L170" s="134"/>
      <c r="M170" s="237"/>
      <c r="N170" s="228" t="s">
        <v>80</v>
      </c>
      <c r="O170" s="102">
        <v>17</v>
      </c>
      <c r="P170" s="103">
        <f>IF(SUM(J159:J166)=0,"",SUM(J159:J166))</f>
        <v>23</v>
      </c>
      <c r="Q170" s="230" t="s">
        <v>10</v>
      </c>
    </row>
    <row r="171" spans="1:17" ht="15.75" customHeight="1" x14ac:dyDescent="0.25">
      <c r="A171" s="79">
        <v>2501</v>
      </c>
      <c r="B171" s="80"/>
      <c r="C171" s="80"/>
      <c r="D171" s="80"/>
      <c r="E171" s="80"/>
      <c r="F171" s="80"/>
      <c r="G171" s="80"/>
      <c r="H171" s="80"/>
      <c r="I171" s="80"/>
      <c r="J171" s="116"/>
      <c r="K171" s="235"/>
      <c r="L171" s="134"/>
      <c r="M171" s="237"/>
      <c r="N171" s="229" t="s">
        <v>81</v>
      </c>
      <c r="O171" s="104">
        <f>IF(O170/B156=0,"",O170/B156)</f>
        <v>0.41463414634146339</v>
      </c>
      <c r="P171" s="105">
        <f>IF(O170/P170=0,"",O170/P170)</f>
        <v>0.73913043478260865</v>
      </c>
      <c r="Q171" s="231" t="s">
        <v>82</v>
      </c>
    </row>
    <row r="172" spans="1:17" ht="15.75" customHeight="1" x14ac:dyDescent="0.25">
      <c r="A172" s="79">
        <v>2502</v>
      </c>
      <c r="B172" s="80"/>
      <c r="C172" s="80"/>
      <c r="D172" s="80"/>
      <c r="E172" s="80"/>
      <c r="F172" s="80"/>
      <c r="G172" s="80"/>
      <c r="H172" s="80"/>
      <c r="I172" s="80"/>
      <c r="J172" s="116"/>
      <c r="K172" s="238"/>
      <c r="L172" s="239"/>
      <c r="M172" s="240"/>
      <c r="N172" s="109"/>
      <c r="O172" s="110"/>
      <c r="P172" s="110"/>
      <c r="Q172" s="111"/>
    </row>
    <row r="173" spans="1:17" ht="18" customHeight="1" x14ac:dyDescent="0.25">
      <c r="A173" s="33"/>
      <c r="B173" s="327" t="s">
        <v>108</v>
      </c>
      <c r="C173" s="327"/>
      <c r="D173" s="327"/>
      <c r="E173" s="327"/>
      <c r="F173" s="327"/>
      <c r="G173" s="327"/>
      <c r="H173" s="327"/>
      <c r="I173" s="327"/>
      <c r="J173" s="112">
        <f>SUM(J163:J167)</f>
        <v>23</v>
      </c>
      <c r="K173" s="113">
        <f>IF(J163=0,"",J163/B156)</f>
        <v>0.3902439024390244</v>
      </c>
      <c r="L173" s="113">
        <f>IF(J173=0,"",J173/B156)</f>
        <v>0.56097560975609762</v>
      </c>
      <c r="M173" s="113">
        <f>IF(J165=0,"",L173-K173)</f>
        <v>0.17073170731707321</v>
      </c>
      <c r="N173" s="5"/>
      <c r="O173" s="25"/>
      <c r="P173" s="24"/>
      <c r="Q173" s="5"/>
    </row>
    <row r="174" spans="1:17" ht="12.75" customHeight="1" x14ac:dyDescent="0.2">
      <c r="K174" s="5"/>
      <c r="L174" s="5"/>
      <c r="N174" s="5"/>
      <c r="O174" s="6"/>
      <c r="P174" s="6"/>
      <c r="Q174" s="5"/>
    </row>
    <row r="175" spans="1:17" ht="12.75" customHeight="1" x14ac:dyDescent="0.2">
      <c r="K175" s="5"/>
      <c r="L175" s="5"/>
      <c r="N175" s="5"/>
      <c r="O175" s="6"/>
      <c r="P175" s="6"/>
      <c r="Q175" s="5"/>
    </row>
    <row r="176" spans="1:17" s="197" customFormat="1" ht="26.25" customHeight="1" x14ac:dyDescent="0.4">
      <c r="A176" s="224"/>
      <c r="B176" s="318" t="s">
        <v>96</v>
      </c>
      <c r="C176" s="318"/>
      <c r="D176" s="318"/>
      <c r="E176" s="318"/>
      <c r="F176" s="318"/>
      <c r="G176" s="318"/>
      <c r="H176" s="318"/>
      <c r="I176" s="318"/>
      <c r="J176" s="201" t="s">
        <v>113</v>
      </c>
      <c r="K176" s="25"/>
      <c r="L176" s="5"/>
      <c r="M176" s="5"/>
      <c r="N176" s="25"/>
      <c r="O176" s="5"/>
      <c r="P176" s="25"/>
      <c r="Q176" s="25"/>
    </row>
    <row r="177" spans="1:19" ht="20.25" customHeight="1" x14ac:dyDescent="0.2">
      <c r="A177" s="330" t="s">
        <v>9</v>
      </c>
      <c r="B177" s="311" t="s">
        <v>97</v>
      </c>
      <c r="C177" s="312"/>
      <c r="D177" s="312"/>
      <c r="E177" s="312"/>
      <c r="F177" s="312"/>
      <c r="G177" s="312"/>
      <c r="H177" s="312"/>
      <c r="I177" s="313"/>
      <c r="J177" s="314" t="s">
        <v>10</v>
      </c>
      <c r="K177" s="307" t="s">
        <v>2</v>
      </c>
      <c r="L177" s="307" t="s">
        <v>3</v>
      </c>
      <c r="M177" s="316" t="s">
        <v>4</v>
      </c>
      <c r="N177" s="307" t="s">
        <v>5</v>
      </c>
      <c r="O177" s="317" t="s">
        <v>6</v>
      </c>
      <c r="P177" s="317" t="s">
        <v>7</v>
      </c>
      <c r="Q177" s="307" t="s">
        <v>8</v>
      </c>
    </row>
    <row r="178" spans="1:19" ht="15.75" customHeight="1" x14ac:dyDescent="0.25">
      <c r="A178" s="308"/>
      <c r="B178" s="79" t="s">
        <v>98</v>
      </c>
      <c r="C178" s="79" t="s">
        <v>99</v>
      </c>
      <c r="D178" s="79" t="s">
        <v>100</v>
      </c>
      <c r="E178" s="79" t="s">
        <v>101</v>
      </c>
      <c r="F178" s="79" t="s">
        <v>102</v>
      </c>
      <c r="G178" s="79" t="s">
        <v>103</v>
      </c>
      <c r="H178" s="79" t="s">
        <v>104</v>
      </c>
      <c r="I178" s="79" t="s">
        <v>105</v>
      </c>
      <c r="J178" s="315"/>
      <c r="K178" s="308"/>
      <c r="L178" s="308"/>
      <c r="M178" s="308"/>
      <c r="N178" s="308"/>
      <c r="O178" s="308"/>
      <c r="P178" s="308"/>
      <c r="Q178" s="308"/>
    </row>
    <row r="179" spans="1:19" ht="15.75" customHeight="1" x14ac:dyDescent="0.25">
      <c r="A179" s="79">
        <v>1801</v>
      </c>
      <c r="B179" s="80">
        <v>36</v>
      </c>
      <c r="C179" s="80"/>
      <c r="D179" s="80"/>
      <c r="E179" s="80"/>
      <c r="F179" s="80"/>
      <c r="G179" s="80"/>
      <c r="H179" s="80"/>
      <c r="I179" s="80"/>
      <c r="J179" s="116"/>
      <c r="K179" s="232"/>
      <c r="L179" s="233"/>
      <c r="M179" s="234"/>
      <c r="N179" s="242"/>
      <c r="O179" s="85">
        <f>B179</f>
        <v>36</v>
      </c>
      <c r="P179" s="243"/>
      <c r="Q179" s="242"/>
    </row>
    <row r="180" spans="1:19" ht="15.75" customHeight="1" x14ac:dyDescent="0.25">
      <c r="A180" s="79">
        <v>1802</v>
      </c>
      <c r="B180" s="80"/>
      <c r="C180" s="80">
        <v>30</v>
      </c>
      <c r="D180" s="80"/>
      <c r="E180" s="80"/>
      <c r="F180" s="80"/>
      <c r="G180" s="80"/>
      <c r="H180" s="80"/>
      <c r="I180" s="80"/>
      <c r="J180" s="116"/>
      <c r="K180" s="235"/>
      <c r="L180" s="134"/>
      <c r="M180" s="236"/>
      <c r="N180" s="90">
        <f>IF(C180=0,"",C180/B179)</f>
        <v>0.83333333333333337</v>
      </c>
      <c r="O180" s="91">
        <v>30</v>
      </c>
      <c r="P180" s="241">
        <f t="shared" ref="P180:P186" si="14">IF(O180=0,"",O180/O179)</f>
        <v>0.83333333333333337</v>
      </c>
      <c r="Q180" s="241">
        <f t="shared" ref="Q180:Q186" si="15">IF(O180=0,"",100%-P180)</f>
        <v>0.16666666666666663</v>
      </c>
    </row>
    <row r="181" spans="1:19" ht="15.75" customHeight="1" x14ac:dyDescent="0.25">
      <c r="A181" s="79">
        <v>1901</v>
      </c>
      <c r="B181" s="80"/>
      <c r="C181" s="80"/>
      <c r="D181" s="80">
        <v>30</v>
      </c>
      <c r="E181" s="80"/>
      <c r="F181" s="80"/>
      <c r="G181" s="80"/>
      <c r="H181" s="80"/>
      <c r="I181" s="80"/>
      <c r="J181" s="116"/>
      <c r="K181" s="235"/>
      <c r="L181" s="134"/>
      <c r="M181" s="236"/>
      <c r="N181" s="90">
        <f>IF(D181=0,"",D181/C180)</f>
        <v>1</v>
      </c>
      <c r="O181" s="91">
        <v>30</v>
      </c>
      <c r="P181" s="241">
        <f t="shared" si="14"/>
        <v>1</v>
      </c>
      <c r="Q181" s="241">
        <f t="shared" si="15"/>
        <v>0</v>
      </c>
      <c r="S181" s="93">
        <f>O181/O179</f>
        <v>0.83333333333333337</v>
      </c>
    </row>
    <row r="182" spans="1:19" ht="15.75" customHeight="1" x14ac:dyDescent="0.25">
      <c r="A182" s="79">
        <v>1902</v>
      </c>
      <c r="B182" s="80"/>
      <c r="C182" s="80"/>
      <c r="D182" s="80"/>
      <c r="E182" s="80">
        <v>21</v>
      </c>
      <c r="F182" s="80"/>
      <c r="G182" s="80"/>
      <c r="H182" s="80"/>
      <c r="I182" s="80"/>
      <c r="J182" s="116"/>
      <c r="K182" s="235"/>
      <c r="L182" s="134"/>
      <c r="M182" s="236"/>
      <c r="N182" s="90">
        <f>IF(E182=0,"",E182/D181)</f>
        <v>0.7</v>
      </c>
      <c r="O182" s="91">
        <v>28</v>
      </c>
      <c r="P182" s="241">
        <f t="shared" si="14"/>
        <v>0.93333333333333335</v>
      </c>
      <c r="Q182" s="241">
        <f t="shared" si="15"/>
        <v>6.6666666666666652E-2</v>
      </c>
    </row>
    <row r="183" spans="1:19" ht="15.75" customHeight="1" x14ac:dyDescent="0.25">
      <c r="A183" s="79">
        <v>2001</v>
      </c>
      <c r="B183" s="80"/>
      <c r="C183" s="80"/>
      <c r="D183" s="80"/>
      <c r="E183" s="80"/>
      <c r="F183" s="80">
        <v>19</v>
      </c>
      <c r="G183" s="80"/>
      <c r="H183" s="80"/>
      <c r="I183" s="80"/>
      <c r="J183" s="116"/>
      <c r="K183" s="235"/>
      <c r="L183" s="134"/>
      <c r="M183" s="236"/>
      <c r="N183" s="90">
        <f>IF(F183=0,"",F183/E182)</f>
        <v>0.90476190476190477</v>
      </c>
      <c r="O183" s="91">
        <v>26</v>
      </c>
      <c r="P183" s="241">
        <f t="shared" si="14"/>
        <v>0.9285714285714286</v>
      </c>
      <c r="Q183" s="241">
        <f t="shared" si="15"/>
        <v>7.1428571428571397E-2</v>
      </c>
    </row>
    <row r="184" spans="1:19" ht="15.75" customHeight="1" x14ac:dyDescent="0.25">
      <c r="A184" s="79">
        <v>2002</v>
      </c>
      <c r="B184" s="80"/>
      <c r="C184" s="80"/>
      <c r="D184" s="80"/>
      <c r="E184" s="80"/>
      <c r="F184" s="80"/>
      <c r="G184" s="80">
        <v>19</v>
      </c>
      <c r="H184" s="80"/>
      <c r="I184" s="80"/>
      <c r="J184" s="116"/>
      <c r="K184" s="235"/>
      <c r="L184" s="134"/>
      <c r="M184" s="236"/>
      <c r="N184" s="90">
        <f>IF(G184=0,"",G184/F183)</f>
        <v>1</v>
      </c>
      <c r="O184" s="91">
        <v>25</v>
      </c>
      <c r="P184" s="241">
        <f t="shared" si="14"/>
        <v>0.96153846153846156</v>
      </c>
      <c r="Q184" s="241">
        <f t="shared" si="15"/>
        <v>3.8461538461538436E-2</v>
      </c>
    </row>
    <row r="185" spans="1:19" ht="15.75" customHeight="1" x14ac:dyDescent="0.25">
      <c r="A185" s="79">
        <v>2101</v>
      </c>
      <c r="B185" s="80"/>
      <c r="C185" s="80"/>
      <c r="D185" s="80"/>
      <c r="E185" s="80"/>
      <c r="F185" s="80"/>
      <c r="G185" s="80"/>
      <c r="H185" s="80">
        <v>19</v>
      </c>
      <c r="I185" s="80"/>
      <c r="J185" s="116"/>
      <c r="K185" s="235"/>
      <c r="L185" s="134"/>
      <c r="M185" s="236"/>
      <c r="N185" s="90">
        <f>IF(H185=0,"",H185/G184)</f>
        <v>1</v>
      </c>
      <c r="O185" s="91">
        <v>25</v>
      </c>
      <c r="P185" s="241">
        <f t="shared" si="14"/>
        <v>1</v>
      </c>
      <c r="Q185" s="241">
        <f t="shared" si="15"/>
        <v>0</v>
      </c>
    </row>
    <row r="186" spans="1:19" ht="15.75" customHeight="1" x14ac:dyDescent="0.25">
      <c r="A186" s="79">
        <v>2102</v>
      </c>
      <c r="B186" s="80"/>
      <c r="C186" s="80"/>
      <c r="D186" s="80"/>
      <c r="E186" s="80"/>
      <c r="F186" s="80"/>
      <c r="G186" s="80"/>
      <c r="H186" s="80"/>
      <c r="I186" s="80">
        <v>19</v>
      </c>
      <c r="J186" s="116">
        <v>15</v>
      </c>
      <c r="K186" s="235"/>
      <c r="L186" s="134"/>
      <c r="M186" s="236"/>
      <c r="N186" s="90">
        <f>IF(I186=0,"",I186/H185)</f>
        <v>1</v>
      </c>
      <c r="O186" s="91">
        <v>25</v>
      </c>
      <c r="P186" s="241">
        <f t="shared" si="14"/>
        <v>1</v>
      </c>
      <c r="Q186" s="241">
        <f t="shared" si="15"/>
        <v>0</v>
      </c>
    </row>
    <row r="187" spans="1:19" ht="15.75" customHeight="1" x14ac:dyDescent="0.25">
      <c r="A187" s="79">
        <v>2201</v>
      </c>
      <c r="B187" s="80"/>
      <c r="C187" s="80"/>
      <c r="D187" s="80"/>
      <c r="E187" s="80"/>
      <c r="F187" s="80"/>
      <c r="G187" s="80"/>
      <c r="H187" s="80"/>
      <c r="I187" s="80">
        <v>7</v>
      </c>
      <c r="J187" s="116">
        <v>4</v>
      </c>
      <c r="K187" s="235"/>
      <c r="L187" s="134"/>
      <c r="M187" s="134"/>
      <c r="N187" s="246"/>
      <c r="O187" s="91">
        <v>9</v>
      </c>
      <c r="P187" s="247"/>
      <c r="Q187" s="246"/>
    </row>
    <row r="188" spans="1:19" ht="15.75" customHeight="1" x14ac:dyDescent="0.25">
      <c r="A188" s="79">
        <v>2202</v>
      </c>
      <c r="B188" s="80"/>
      <c r="C188" s="80"/>
      <c r="D188" s="80"/>
      <c r="E188" s="80"/>
      <c r="F188" s="80"/>
      <c r="G188" s="80"/>
      <c r="H188" s="80"/>
      <c r="I188" s="80">
        <v>3</v>
      </c>
      <c r="J188" s="116">
        <v>3</v>
      </c>
      <c r="K188" s="235"/>
      <c r="L188" s="134"/>
      <c r="M188" s="134"/>
      <c r="N188" s="246"/>
      <c r="O188" s="91">
        <v>3</v>
      </c>
      <c r="P188" s="247"/>
      <c r="Q188" s="246"/>
    </row>
    <row r="189" spans="1:19" ht="15.75" customHeight="1" x14ac:dyDescent="0.25">
      <c r="A189" s="79">
        <v>2301</v>
      </c>
      <c r="B189" s="80"/>
      <c r="C189" s="80"/>
      <c r="D189" s="80"/>
      <c r="E189" s="80"/>
      <c r="F189" s="80"/>
      <c r="G189" s="80"/>
      <c r="H189" s="80"/>
      <c r="I189" s="80"/>
      <c r="J189" s="116"/>
      <c r="K189" s="235"/>
      <c r="L189" s="134"/>
      <c r="M189" s="134"/>
      <c r="N189" s="246"/>
      <c r="O189" s="96"/>
      <c r="P189" s="247"/>
      <c r="Q189" s="246"/>
    </row>
    <row r="190" spans="1:19" ht="15.75" customHeight="1" x14ac:dyDescent="0.25">
      <c r="A190" s="79">
        <v>2302</v>
      </c>
      <c r="B190" s="80"/>
      <c r="C190" s="80"/>
      <c r="D190" s="80"/>
      <c r="E190" s="80"/>
      <c r="F190" s="80"/>
      <c r="G190" s="80"/>
      <c r="H190" s="80"/>
      <c r="I190" s="80"/>
      <c r="J190" s="116"/>
      <c r="K190" s="235"/>
      <c r="L190" s="134"/>
      <c r="M190" s="134"/>
      <c r="N190" s="246"/>
      <c r="O190" s="96"/>
      <c r="P190" s="247"/>
      <c r="Q190" s="246"/>
    </row>
    <row r="191" spans="1:19" ht="15.75" customHeight="1" x14ac:dyDescent="0.25">
      <c r="A191" s="79">
        <v>2401</v>
      </c>
      <c r="B191" s="80"/>
      <c r="C191" s="80"/>
      <c r="D191" s="80"/>
      <c r="E191" s="80"/>
      <c r="F191" s="80"/>
      <c r="G191" s="80"/>
      <c r="H191" s="80"/>
      <c r="I191" s="80"/>
      <c r="J191" s="116"/>
      <c r="K191" s="235"/>
      <c r="L191" s="134"/>
      <c r="M191" s="237"/>
      <c r="N191" s="246"/>
      <c r="O191" s="96"/>
      <c r="P191" s="247"/>
      <c r="Q191" s="246"/>
    </row>
    <row r="192" spans="1:19" ht="15.75" customHeight="1" x14ac:dyDescent="0.25">
      <c r="A192" s="79">
        <v>2402</v>
      </c>
      <c r="B192" s="80"/>
      <c r="C192" s="80"/>
      <c r="D192" s="80"/>
      <c r="E192" s="80"/>
      <c r="F192" s="80"/>
      <c r="G192" s="80"/>
      <c r="H192" s="80"/>
      <c r="I192" s="80"/>
      <c r="J192" s="116"/>
      <c r="K192" s="235"/>
      <c r="L192" s="134"/>
      <c r="M192" s="237"/>
      <c r="N192" s="134"/>
      <c r="O192" s="237"/>
      <c r="P192" s="256"/>
      <c r="Q192" s="246"/>
    </row>
    <row r="193" spans="1:19" ht="15.75" customHeight="1" x14ac:dyDescent="0.25">
      <c r="A193" s="79">
        <v>2501</v>
      </c>
      <c r="B193" s="80"/>
      <c r="C193" s="80"/>
      <c r="D193" s="80"/>
      <c r="E193" s="80"/>
      <c r="F193" s="80"/>
      <c r="G193" s="80"/>
      <c r="H193" s="80"/>
      <c r="I193" s="80"/>
      <c r="J193" s="116"/>
      <c r="K193" s="235"/>
      <c r="L193" s="134"/>
      <c r="M193" s="237"/>
      <c r="N193" s="228" t="s">
        <v>80</v>
      </c>
      <c r="O193" s="102">
        <v>12</v>
      </c>
      <c r="P193" s="103">
        <f>IF(SUM(J182:J189)=0,"",SUM(J182:J189))</f>
        <v>22</v>
      </c>
      <c r="Q193" s="230" t="s">
        <v>10</v>
      </c>
    </row>
    <row r="194" spans="1:19" ht="15.75" customHeight="1" x14ac:dyDescent="0.25">
      <c r="A194" s="79">
        <v>2502</v>
      </c>
      <c r="B194" s="80"/>
      <c r="C194" s="80"/>
      <c r="D194" s="80"/>
      <c r="E194" s="80"/>
      <c r="F194" s="80"/>
      <c r="G194" s="80"/>
      <c r="H194" s="80"/>
      <c r="I194" s="80"/>
      <c r="J194" s="116"/>
      <c r="K194" s="235"/>
      <c r="L194" s="134"/>
      <c r="M194" s="237"/>
      <c r="N194" s="229" t="s">
        <v>81</v>
      </c>
      <c r="O194" s="104">
        <f>IF(O193/B179=0,"",O193/B179)</f>
        <v>0.33333333333333331</v>
      </c>
      <c r="P194" s="105">
        <f>IF(O193/P193=0,"",O193/P193)</f>
        <v>0.54545454545454541</v>
      </c>
      <c r="Q194" s="231" t="s">
        <v>82</v>
      </c>
    </row>
    <row r="195" spans="1:19" ht="15.75" customHeight="1" x14ac:dyDescent="0.25">
      <c r="A195" s="79">
        <v>2601</v>
      </c>
      <c r="B195" s="80"/>
      <c r="C195" s="80"/>
      <c r="D195" s="80"/>
      <c r="E195" s="80"/>
      <c r="F195" s="80"/>
      <c r="G195" s="80"/>
      <c r="H195" s="80"/>
      <c r="I195" s="80"/>
      <c r="J195" s="116"/>
      <c r="K195" s="238"/>
      <c r="L195" s="239"/>
      <c r="M195" s="240"/>
      <c r="N195" s="109"/>
      <c r="O195" s="110"/>
      <c r="P195" s="110"/>
      <c r="Q195" s="111"/>
    </row>
    <row r="196" spans="1:19" ht="18" customHeight="1" x14ac:dyDescent="0.25">
      <c r="A196" s="33"/>
      <c r="B196" s="327" t="s">
        <v>108</v>
      </c>
      <c r="C196" s="327"/>
      <c r="D196" s="327"/>
      <c r="E196" s="327"/>
      <c r="F196" s="327"/>
      <c r="G196" s="327"/>
      <c r="H196" s="327"/>
      <c r="I196" s="327"/>
      <c r="J196" s="112">
        <f>SUM(J186:J192)</f>
        <v>22</v>
      </c>
      <c r="K196" s="113">
        <f>IF(J186=0,"",J186/B179)</f>
        <v>0.41666666666666669</v>
      </c>
      <c r="L196" s="113">
        <f>IF(J196=0,"",J196/B179)</f>
        <v>0.61111111111111116</v>
      </c>
      <c r="M196" s="113">
        <f>IF(J188=0,"",L196-K196)</f>
        <v>0.19444444444444448</v>
      </c>
      <c r="N196" s="5"/>
      <c r="O196" s="25"/>
      <c r="P196" s="24"/>
      <c r="Q196" s="5"/>
    </row>
    <row r="197" spans="1:19" ht="12.75" customHeight="1" x14ac:dyDescent="0.2">
      <c r="K197" s="5"/>
      <c r="L197" s="5"/>
      <c r="N197" s="5"/>
      <c r="O197" s="6"/>
      <c r="P197" s="6"/>
      <c r="Q197" s="5"/>
    </row>
    <row r="198" spans="1:19" ht="12.75" customHeight="1" x14ac:dyDescent="0.2">
      <c r="K198" s="5"/>
      <c r="L198" s="5"/>
      <c r="N198" s="5"/>
      <c r="O198" s="6"/>
      <c r="P198" s="6"/>
      <c r="Q198" s="5"/>
    </row>
    <row r="199" spans="1:19" s="197" customFormat="1" ht="26.25" customHeight="1" x14ac:dyDescent="0.4">
      <c r="A199" s="224"/>
      <c r="B199" s="318" t="s">
        <v>96</v>
      </c>
      <c r="C199" s="318"/>
      <c r="D199" s="318"/>
      <c r="E199" s="318"/>
      <c r="F199" s="318"/>
      <c r="G199" s="318"/>
      <c r="H199" s="318"/>
      <c r="I199" s="318"/>
      <c r="J199" s="201" t="s">
        <v>114</v>
      </c>
      <c r="K199" s="25"/>
      <c r="L199" s="5"/>
      <c r="M199" s="5"/>
      <c r="N199" s="25"/>
      <c r="O199" s="5"/>
      <c r="P199" s="25"/>
      <c r="Q199" s="25"/>
    </row>
    <row r="200" spans="1:19" ht="20.25" customHeight="1" x14ac:dyDescent="0.2">
      <c r="A200" s="330" t="s">
        <v>9</v>
      </c>
      <c r="B200" s="311" t="s">
        <v>97</v>
      </c>
      <c r="C200" s="312"/>
      <c r="D200" s="312"/>
      <c r="E200" s="312"/>
      <c r="F200" s="312"/>
      <c r="G200" s="312"/>
      <c r="H200" s="312"/>
      <c r="I200" s="313"/>
      <c r="J200" s="314" t="s">
        <v>10</v>
      </c>
      <c r="K200" s="307" t="s">
        <v>2</v>
      </c>
      <c r="L200" s="307" t="s">
        <v>3</v>
      </c>
      <c r="M200" s="316" t="s">
        <v>4</v>
      </c>
      <c r="N200" s="307" t="s">
        <v>5</v>
      </c>
      <c r="O200" s="317" t="s">
        <v>6</v>
      </c>
      <c r="P200" s="317" t="s">
        <v>7</v>
      </c>
      <c r="Q200" s="307" t="s">
        <v>8</v>
      </c>
    </row>
    <row r="201" spans="1:19" ht="15.75" customHeight="1" x14ac:dyDescent="0.25">
      <c r="A201" s="308"/>
      <c r="B201" s="79" t="s">
        <v>98</v>
      </c>
      <c r="C201" s="79" t="s">
        <v>99</v>
      </c>
      <c r="D201" s="79" t="s">
        <v>100</v>
      </c>
      <c r="E201" s="79" t="s">
        <v>101</v>
      </c>
      <c r="F201" s="79" t="s">
        <v>102</v>
      </c>
      <c r="G201" s="79" t="s">
        <v>103</v>
      </c>
      <c r="H201" s="79" t="s">
        <v>104</v>
      </c>
      <c r="I201" s="79" t="s">
        <v>105</v>
      </c>
      <c r="J201" s="315"/>
      <c r="K201" s="308"/>
      <c r="L201" s="308"/>
      <c r="M201" s="308"/>
      <c r="N201" s="308"/>
      <c r="O201" s="308"/>
      <c r="P201" s="308"/>
      <c r="Q201" s="308"/>
    </row>
    <row r="202" spans="1:19" ht="15.75" customHeight="1" x14ac:dyDescent="0.25">
      <c r="A202" s="79">
        <v>1802</v>
      </c>
      <c r="B202" s="80">
        <v>36</v>
      </c>
      <c r="C202" s="80"/>
      <c r="D202" s="80"/>
      <c r="E202" s="80"/>
      <c r="F202" s="80"/>
      <c r="G202" s="80"/>
      <c r="H202" s="80"/>
      <c r="I202" s="80"/>
      <c r="J202" s="116"/>
      <c r="K202" s="232"/>
      <c r="L202" s="233"/>
      <c r="M202" s="234"/>
      <c r="N202" s="242"/>
      <c r="O202" s="85">
        <f>B202</f>
        <v>36</v>
      </c>
      <c r="P202" s="243"/>
      <c r="Q202" s="242"/>
    </row>
    <row r="203" spans="1:19" ht="15.75" customHeight="1" x14ac:dyDescent="0.25">
      <c r="A203" s="79">
        <v>1901</v>
      </c>
      <c r="B203" s="80"/>
      <c r="C203" s="80">
        <v>34</v>
      </c>
      <c r="D203" s="80"/>
      <c r="E203" s="80"/>
      <c r="F203" s="80"/>
      <c r="G203" s="80"/>
      <c r="H203" s="80"/>
      <c r="I203" s="80"/>
      <c r="J203" s="116"/>
      <c r="K203" s="235"/>
      <c r="L203" s="134"/>
      <c r="M203" s="236"/>
      <c r="N203" s="90">
        <f>IF(C203=0,"",C203/B202)</f>
        <v>0.94444444444444442</v>
      </c>
      <c r="O203" s="91">
        <v>35</v>
      </c>
      <c r="P203" s="241">
        <f t="shared" ref="P203:P209" si="16">IF(O203=0,"",O203/O202)</f>
        <v>0.97222222222222221</v>
      </c>
      <c r="Q203" s="241">
        <f t="shared" ref="Q203:Q209" si="17">IF(O203=0,"",100%-P203)</f>
        <v>2.777777777777779E-2</v>
      </c>
    </row>
    <row r="204" spans="1:19" ht="15.75" customHeight="1" x14ac:dyDescent="0.25">
      <c r="A204" s="79">
        <v>1902</v>
      </c>
      <c r="B204" s="80"/>
      <c r="C204" s="80"/>
      <c r="D204" s="80">
        <v>29</v>
      </c>
      <c r="E204" s="80"/>
      <c r="F204" s="80"/>
      <c r="G204" s="80"/>
      <c r="H204" s="80"/>
      <c r="I204" s="80"/>
      <c r="J204" s="116"/>
      <c r="K204" s="235"/>
      <c r="L204" s="134"/>
      <c r="M204" s="236"/>
      <c r="N204" s="90">
        <f>IF(D204=0,"",D204/C203)</f>
        <v>0.8529411764705882</v>
      </c>
      <c r="O204" s="91">
        <v>30</v>
      </c>
      <c r="P204" s="241">
        <f t="shared" si="16"/>
        <v>0.8571428571428571</v>
      </c>
      <c r="Q204" s="241">
        <f t="shared" si="17"/>
        <v>0.1428571428571429</v>
      </c>
      <c r="S204" s="93">
        <f>O204/O202</f>
        <v>0.83333333333333337</v>
      </c>
    </row>
    <row r="205" spans="1:19" ht="15.75" customHeight="1" x14ac:dyDescent="0.25">
      <c r="A205" s="79">
        <v>2001</v>
      </c>
      <c r="B205" s="80"/>
      <c r="C205" s="80"/>
      <c r="D205" s="80"/>
      <c r="E205" s="80">
        <v>22</v>
      </c>
      <c r="F205" s="80"/>
      <c r="G205" s="80"/>
      <c r="H205" s="80"/>
      <c r="I205" s="80"/>
      <c r="J205" s="116"/>
      <c r="K205" s="235"/>
      <c r="L205" s="134"/>
      <c r="M205" s="236"/>
      <c r="N205" s="90">
        <f>IF(E205=0,"",E205/D204)</f>
        <v>0.75862068965517238</v>
      </c>
      <c r="O205" s="91">
        <v>29</v>
      </c>
      <c r="P205" s="241">
        <f t="shared" si="16"/>
        <v>0.96666666666666667</v>
      </c>
      <c r="Q205" s="241">
        <f t="shared" si="17"/>
        <v>3.3333333333333326E-2</v>
      </c>
    </row>
    <row r="206" spans="1:19" ht="15.75" customHeight="1" x14ac:dyDescent="0.25">
      <c r="A206" s="79">
        <v>2002</v>
      </c>
      <c r="B206" s="80"/>
      <c r="C206" s="80"/>
      <c r="D206" s="80"/>
      <c r="E206" s="80"/>
      <c r="F206" s="80">
        <v>21</v>
      </c>
      <c r="G206" s="80"/>
      <c r="H206" s="80"/>
      <c r="I206" s="80"/>
      <c r="J206" s="116"/>
      <c r="K206" s="235"/>
      <c r="L206" s="134"/>
      <c r="M206" s="236"/>
      <c r="N206" s="90">
        <f>IF(F206=0,"",F206/E205)</f>
        <v>0.95454545454545459</v>
      </c>
      <c r="O206" s="91">
        <v>29</v>
      </c>
      <c r="P206" s="241">
        <f t="shared" si="16"/>
        <v>1</v>
      </c>
      <c r="Q206" s="241">
        <f t="shared" si="17"/>
        <v>0</v>
      </c>
    </row>
    <row r="207" spans="1:19" ht="15.75" customHeight="1" x14ac:dyDescent="0.25">
      <c r="A207" s="79">
        <v>2101</v>
      </c>
      <c r="B207" s="80"/>
      <c r="C207" s="80"/>
      <c r="D207" s="80"/>
      <c r="E207" s="80"/>
      <c r="F207" s="80"/>
      <c r="G207" s="80">
        <v>21</v>
      </c>
      <c r="H207" s="80"/>
      <c r="I207" s="80"/>
      <c r="J207" s="116"/>
      <c r="K207" s="235"/>
      <c r="L207" s="134"/>
      <c r="M207" s="236"/>
      <c r="N207" s="90">
        <f>IF(G207=0,"",G207/F206)</f>
        <v>1</v>
      </c>
      <c r="O207" s="91">
        <v>29</v>
      </c>
      <c r="P207" s="241">
        <f t="shared" si="16"/>
        <v>1</v>
      </c>
      <c r="Q207" s="241">
        <f t="shared" si="17"/>
        <v>0</v>
      </c>
    </row>
    <row r="208" spans="1:19" ht="15.75" customHeight="1" x14ac:dyDescent="0.25">
      <c r="A208" s="79">
        <v>2102</v>
      </c>
      <c r="B208" s="80"/>
      <c r="C208" s="80"/>
      <c r="D208" s="80"/>
      <c r="E208" s="80"/>
      <c r="F208" s="80"/>
      <c r="G208" s="80"/>
      <c r="H208" s="80">
        <v>21</v>
      </c>
      <c r="I208" s="80"/>
      <c r="J208" s="116"/>
      <c r="K208" s="235"/>
      <c r="L208" s="134"/>
      <c r="M208" s="236"/>
      <c r="N208" s="90">
        <f>IF(H208=0,"",H208/G207)</f>
        <v>1</v>
      </c>
      <c r="O208" s="91">
        <v>27</v>
      </c>
      <c r="P208" s="241">
        <f t="shared" si="16"/>
        <v>0.93103448275862066</v>
      </c>
      <c r="Q208" s="241">
        <f t="shared" si="17"/>
        <v>6.8965517241379337E-2</v>
      </c>
    </row>
    <row r="209" spans="1:17" ht="15.75" customHeight="1" x14ac:dyDescent="0.25">
      <c r="A209" s="79">
        <v>2201</v>
      </c>
      <c r="B209" s="80"/>
      <c r="C209" s="80"/>
      <c r="D209" s="80"/>
      <c r="E209" s="80"/>
      <c r="F209" s="80"/>
      <c r="G209" s="80"/>
      <c r="H209" s="80"/>
      <c r="I209" s="80">
        <v>18</v>
      </c>
      <c r="J209" s="116">
        <v>18</v>
      </c>
      <c r="K209" s="235"/>
      <c r="L209" s="134"/>
      <c r="M209" s="236"/>
      <c r="N209" s="90">
        <f>IF(I209=0,"",I209/H208)</f>
        <v>0.8571428571428571</v>
      </c>
      <c r="O209" s="91">
        <v>27</v>
      </c>
      <c r="P209" s="241">
        <f t="shared" si="16"/>
        <v>1</v>
      </c>
      <c r="Q209" s="241">
        <f t="shared" si="17"/>
        <v>0</v>
      </c>
    </row>
    <row r="210" spans="1:17" ht="15.75" customHeight="1" x14ac:dyDescent="0.25">
      <c r="A210" s="79">
        <v>2202</v>
      </c>
      <c r="B210" s="80"/>
      <c r="C210" s="80"/>
      <c r="D210" s="80"/>
      <c r="E210" s="80"/>
      <c r="F210" s="80"/>
      <c r="G210" s="80"/>
      <c r="H210" s="80"/>
      <c r="I210" s="80">
        <v>5</v>
      </c>
      <c r="J210" s="116">
        <v>3</v>
      </c>
      <c r="K210" s="235"/>
      <c r="L210" s="134"/>
      <c r="M210" s="134"/>
      <c r="N210" s="246"/>
      <c r="O210" s="91">
        <v>8</v>
      </c>
      <c r="P210" s="247"/>
      <c r="Q210" s="246"/>
    </row>
    <row r="211" spans="1:17" ht="15.75" customHeight="1" x14ac:dyDescent="0.25">
      <c r="A211" s="79">
        <v>2301</v>
      </c>
      <c r="B211" s="80"/>
      <c r="C211" s="80"/>
      <c r="D211" s="80"/>
      <c r="E211" s="80"/>
      <c r="F211" s="80"/>
      <c r="G211" s="80"/>
      <c r="H211" s="80"/>
      <c r="I211" s="80">
        <v>3</v>
      </c>
      <c r="J211" s="116"/>
      <c r="K211" s="235"/>
      <c r="L211" s="134"/>
      <c r="M211" s="134"/>
      <c r="N211" s="246"/>
      <c r="O211" s="91">
        <v>3</v>
      </c>
      <c r="P211" s="247"/>
      <c r="Q211" s="246"/>
    </row>
    <row r="212" spans="1:17" ht="15.75" customHeight="1" x14ac:dyDescent="0.25">
      <c r="A212" s="79">
        <v>2302</v>
      </c>
      <c r="B212" s="80"/>
      <c r="C212" s="80"/>
      <c r="D212" s="80"/>
      <c r="E212" s="80"/>
      <c r="F212" s="80"/>
      <c r="G212" s="80"/>
      <c r="H212" s="80"/>
      <c r="I212" s="80">
        <v>3</v>
      </c>
      <c r="J212" s="116">
        <v>2</v>
      </c>
      <c r="K212" s="235"/>
      <c r="L212" s="134"/>
      <c r="M212" s="134"/>
      <c r="N212" s="246"/>
      <c r="O212" s="96">
        <v>3</v>
      </c>
      <c r="P212" s="247"/>
      <c r="Q212" s="246"/>
    </row>
    <row r="213" spans="1:17" ht="15.75" customHeight="1" x14ac:dyDescent="0.25">
      <c r="A213" s="79">
        <v>2401</v>
      </c>
      <c r="B213" s="80"/>
      <c r="C213" s="80"/>
      <c r="D213" s="80"/>
      <c r="E213" s="80"/>
      <c r="F213" s="80"/>
      <c r="G213" s="80"/>
      <c r="H213" s="80"/>
      <c r="I213" s="80">
        <v>1</v>
      </c>
      <c r="J213" s="116"/>
      <c r="K213" s="235"/>
      <c r="L213" s="134"/>
      <c r="M213" s="134"/>
      <c r="N213" s="246"/>
      <c r="O213" s="96">
        <v>1</v>
      </c>
      <c r="P213" s="247"/>
      <c r="Q213" s="246"/>
    </row>
    <row r="214" spans="1:17" ht="15.75" customHeight="1" x14ac:dyDescent="0.25">
      <c r="A214" s="79">
        <v>2402</v>
      </c>
      <c r="B214" s="80"/>
      <c r="C214" s="80"/>
      <c r="D214" s="80"/>
      <c r="E214" s="80"/>
      <c r="F214" s="80"/>
      <c r="G214" s="80"/>
      <c r="H214" s="80"/>
      <c r="I214" s="80"/>
      <c r="J214" s="116"/>
      <c r="K214" s="235"/>
      <c r="L214" s="134"/>
      <c r="M214" s="237"/>
      <c r="N214" s="134"/>
      <c r="O214" s="237"/>
      <c r="P214" s="256"/>
      <c r="Q214" s="246"/>
    </row>
    <row r="215" spans="1:17" ht="15.75" customHeight="1" x14ac:dyDescent="0.25">
      <c r="A215" s="79">
        <v>2501</v>
      </c>
      <c r="B215" s="80"/>
      <c r="C215" s="80"/>
      <c r="D215" s="80"/>
      <c r="E215" s="80"/>
      <c r="F215" s="80"/>
      <c r="G215" s="80"/>
      <c r="H215" s="80"/>
      <c r="I215" s="80"/>
      <c r="J215" s="116"/>
      <c r="K215" s="235"/>
      <c r="L215" s="134"/>
      <c r="M215" s="237"/>
      <c r="N215" s="228" t="s">
        <v>80</v>
      </c>
      <c r="O215" s="102">
        <v>16</v>
      </c>
      <c r="P215" s="103">
        <f>IF(SUM(J205:J212)=0,"",SUM(J205:J212))</f>
        <v>23</v>
      </c>
      <c r="Q215" s="230" t="s">
        <v>10</v>
      </c>
    </row>
    <row r="216" spans="1:17" ht="15.75" customHeight="1" x14ac:dyDescent="0.25">
      <c r="A216" s="79">
        <v>2502</v>
      </c>
      <c r="B216" s="80"/>
      <c r="C216" s="80"/>
      <c r="D216" s="80"/>
      <c r="E216" s="80"/>
      <c r="F216" s="80"/>
      <c r="G216" s="80"/>
      <c r="H216" s="80"/>
      <c r="I216" s="80"/>
      <c r="J216" s="116"/>
      <c r="K216" s="235"/>
      <c r="L216" s="134"/>
      <c r="M216" s="237"/>
      <c r="N216" s="229" t="s">
        <v>81</v>
      </c>
      <c r="O216" s="104">
        <f>IF(O215/B202=0,"",O215/B202)</f>
        <v>0.44444444444444442</v>
      </c>
      <c r="P216" s="105">
        <f>IF(O215/P215=0,"",O215/P215)</f>
        <v>0.69565217391304346</v>
      </c>
      <c r="Q216" s="231" t="s">
        <v>82</v>
      </c>
    </row>
    <row r="217" spans="1:17" ht="15.75" customHeight="1" x14ac:dyDescent="0.25">
      <c r="A217" s="79">
        <v>2601</v>
      </c>
      <c r="B217" s="80"/>
      <c r="C217" s="80"/>
      <c r="D217" s="80"/>
      <c r="E217" s="80"/>
      <c r="F217" s="80"/>
      <c r="G217" s="80"/>
      <c r="H217" s="80"/>
      <c r="I217" s="80"/>
      <c r="J217" s="116"/>
      <c r="K217" s="238"/>
      <c r="L217" s="239"/>
      <c r="M217" s="240"/>
      <c r="N217" s="109"/>
      <c r="O217" s="110"/>
      <c r="P217" s="110"/>
      <c r="Q217" s="111"/>
    </row>
    <row r="218" spans="1:17" ht="18" customHeight="1" x14ac:dyDescent="0.25">
      <c r="A218" s="33"/>
      <c r="B218" s="327" t="s">
        <v>108</v>
      </c>
      <c r="C218" s="327"/>
      <c r="D218" s="327"/>
      <c r="E218" s="327"/>
      <c r="F218" s="327"/>
      <c r="G218" s="327"/>
      <c r="H218" s="327"/>
      <c r="I218" s="327"/>
      <c r="J218" s="112">
        <f>SUM(J209:J214)</f>
        <v>23</v>
      </c>
      <c r="K218" s="113">
        <f>IF(J209=0,"",J209/B202)</f>
        <v>0.5</v>
      </c>
      <c r="L218" s="113">
        <f>IF(J218=0,"",J218/B202)</f>
        <v>0.63888888888888884</v>
      </c>
      <c r="M218" s="113">
        <f>L218-K218</f>
        <v>0.13888888888888884</v>
      </c>
      <c r="N218" s="5"/>
      <c r="O218" s="25"/>
      <c r="P218" s="24"/>
      <c r="Q218" s="5"/>
    </row>
    <row r="219" spans="1:17" ht="12.75" customHeight="1" x14ac:dyDescent="0.2">
      <c r="K219" s="5"/>
      <c r="L219" s="5"/>
      <c r="N219" s="5"/>
      <c r="O219" s="6"/>
      <c r="P219" s="6"/>
      <c r="Q219" s="5"/>
    </row>
    <row r="220" spans="1:17" ht="12.75" customHeight="1" x14ac:dyDescent="0.2">
      <c r="K220" s="5"/>
      <c r="L220" s="5"/>
      <c r="N220" s="5"/>
      <c r="O220" s="6"/>
      <c r="P220" s="6"/>
      <c r="Q220" s="5"/>
    </row>
    <row r="221" spans="1:17" s="197" customFormat="1" ht="26.25" customHeight="1" x14ac:dyDescent="0.4">
      <c r="A221" s="224"/>
      <c r="B221" s="318" t="s">
        <v>96</v>
      </c>
      <c r="C221" s="318"/>
      <c r="D221" s="318"/>
      <c r="E221" s="318"/>
      <c r="F221" s="318"/>
      <c r="G221" s="318"/>
      <c r="H221" s="318"/>
      <c r="I221" s="318"/>
      <c r="J221" s="201" t="s">
        <v>115</v>
      </c>
      <c r="K221" s="25"/>
      <c r="L221" s="5"/>
      <c r="M221" s="5"/>
      <c r="N221" s="25"/>
      <c r="O221" s="5"/>
      <c r="P221" s="25"/>
      <c r="Q221" s="25"/>
    </row>
    <row r="222" spans="1:17" ht="20.25" customHeight="1" x14ac:dyDescent="0.2">
      <c r="A222" s="330" t="s">
        <v>9</v>
      </c>
      <c r="B222" s="311" t="s">
        <v>97</v>
      </c>
      <c r="C222" s="312"/>
      <c r="D222" s="312"/>
      <c r="E222" s="312"/>
      <c r="F222" s="312"/>
      <c r="G222" s="312"/>
      <c r="H222" s="312"/>
      <c r="I222" s="313"/>
      <c r="J222" s="314" t="s">
        <v>10</v>
      </c>
      <c r="K222" s="307" t="s">
        <v>2</v>
      </c>
      <c r="L222" s="307" t="s">
        <v>3</v>
      </c>
      <c r="M222" s="316" t="s">
        <v>4</v>
      </c>
      <c r="N222" s="307" t="s">
        <v>5</v>
      </c>
      <c r="O222" s="317" t="s">
        <v>6</v>
      </c>
      <c r="P222" s="317" t="s">
        <v>7</v>
      </c>
      <c r="Q222" s="307" t="s">
        <v>8</v>
      </c>
    </row>
    <row r="223" spans="1:17" ht="15.75" customHeight="1" x14ac:dyDescent="0.25">
      <c r="A223" s="308"/>
      <c r="B223" s="79" t="s">
        <v>98</v>
      </c>
      <c r="C223" s="79" t="s">
        <v>99</v>
      </c>
      <c r="D223" s="79" t="s">
        <v>100</v>
      </c>
      <c r="E223" s="79" t="s">
        <v>101</v>
      </c>
      <c r="F223" s="79" t="s">
        <v>102</v>
      </c>
      <c r="G223" s="79" t="s">
        <v>103</v>
      </c>
      <c r="H223" s="79" t="s">
        <v>104</v>
      </c>
      <c r="I223" s="79" t="s">
        <v>105</v>
      </c>
      <c r="J223" s="315"/>
      <c r="K223" s="308"/>
      <c r="L223" s="308"/>
      <c r="M223" s="308"/>
      <c r="N223" s="308"/>
      <c r="O223" s="308"/>
      <c r="P223" s="308"/>
      <c r="Q223" s="308"/>
    </row>
    <row r="224" spans="1:17" ht="15.75" customHeight="1" x14ac:dyDescent="0.25">
      <c r="A224" s="79">
        <v>1901</v>
      </c>
      <c r="B224" s="80">
        <v>39</v>
      </c>
      <c r="C224" s="80"/>
      <c r="D224" s="80"/>
      <c r="E224" s="80"/>
      <c r="F224" s="80"/>
      <c r="G224" s="80"/>
      <c r="H224" s="80"/>
      <c r="I224" s="80"/>
      <c r="J224" s="116"/>
      <c r="K224" s="232"/>
      <c r="L224" s="233"/>
      <c r="M224" s="234"/>
      <c r="N224" s="242"/>
      <c r="O224" s="85">
        <f>B224</f>
        <v>39</v>
      </c>
      <c r="P224" s="243"/>
      <c r="Q224" s="242"/>
    </row>
    <row r="225" spans="1:19" ht="15.75" customHeight="1" x14ac:dyDescent="0.25">
      <c r="A225" s="79">
        <v>1902</v>
      </c>
      <c r="B225" s="80"/>
      <c r="C225" s="80">
        <v>37</v>
      </c>
      <c r="D225" s="80"/>
      <c r="E225" s="80"/>
      <c r="F225" s="80"/>
      <c r="G225" s="80"/>
      <c r="H225" s="80"/>
      <c r="I225" s="80"/>
      <c r="J225" s="116"/>
      <c r="K225" s="235"/>
      <c r="L225" s="134"/>
      <c r="M225" s="236"/>
      <c r="N225" s="90">
        <f>IF(C225=0,"",C225/B224)</f>
        <v>0.94871794871794868</v>
      </c>
      <c r="O225" s="91">
        <v>37</v>
      </c>
      <c r="P225" s="241">
        <f t="shared" ref="P225:P231" si="18">IF(O225=0,"",O225/O224)</f>
        <v>0.94871794871794868</v>
      </c>
      <c r="Q225" s="241">
        <f t="shared" ref="Q225:Q231" si="19">IF(O225=0,"",100%-P225)</f>
        <v>5.1282051282051322E-2</v>
      </c>
    </row>
    <row r="226" spans="1:19" ht="15.75" customHeight="1" x14ac:dyDescent="0.25">
      <c r="A226" s="79">
        <v>2001</v>
      </c>
      <c r="B226" s="80"/>
      <c r="C226" s="80"/>
      <c r="D226" s="80">
        <v>26</v>
      </c>
      <c r="E226" s="80"/>
      <c r="F226" s="80"/>
      <c r="G226" s="80"/>
      <c r="H226" s="80"/>
      <c r="I226" s="80"/>
      <c r="J226" s="116"/>
      <c r="K226" s="235"/>
      <c r="L226" s="134"/>
      <c r="M226" s="236"/>
      <c r="N226" s="90">
        <f>IF(D226=0,"",D226/C225)</f>
        <v>0.70270270270270274</v>
      </c>
      <c r="O226" s="91">
        <v>34</v>
      </c>
      <c r="P226" s="241">
        <f t="shared" si="18"/>
        <v>0.91891891891891897</v>
      </c>
      <c r="Q226" s="241">
        <f t="shared" si="19"/>
        <v>8.108108108108103E-2</v>
      </c>
      <c r="S226" s="93">
        <f>O226/O224</f>
        <v>0.87179487179487181</v>
      </c>
    </row>
    <row r="227" spans="1:19" ht="15.75" customHeight="1" x14ac:dyDescent="0.25">
      <c r="A227" s="79">
        <v>2002</v>
      </c>
      <c r="B227" s="80"/>
      <c r="C227" s="80"/>
      <c r="D227" s="80"/>
      <c r="E227" s="80">
        <v>22</v>
      </c>
      <c r="F227" s="80"/>
      <c r="G227" s="80"/>
      <c r="H227" s="80"/>
      <c r="I227" s="80"/>
      <c r="J227" s="116"/>
      <c r="K227" s="235"/>
      <c r="L227" s="134"/>
      <c r="M227" s="236"/>
      <c r="N227" s="90">
        <f>IF(E227=0,"",E227/D226)</f>
        <v>0.84615384615384615</v>
      </c>
      <c r="O227" s="91">
        <v>30</v>
      </c>
      <c r="P227" s="241">
        <f t="shared" si="18"/>
        <v>0.88235294117647056</v>
      </c>
      <c r="Q227" s="241">
        <f t="shared" si="19"/>
        <v>0.11764705882352944</v>
      </c>
    </row>
    <row r="228" spans="1:19" ht="15.75" customHeight="1" x14ac:dyDescent="0.25">
      <c r="A228" s="79">
        <v>2101</v>
      </c>
      <c r="B228" s="80"/>
      <c r="C228" s="80"/>
      <c r="D228" s="80"/>
      <c r="E228" s="80"/>
      <c r="F228" s="80">
        <v>21</v>
      </c>
      <c r="G228" s="80"/>
      <c r="H228" s="80"/>
      <c r="I228" s="80"/>
      <c r="J228" s="116">
        <v>1</v>
      </c>
      <c r="K228" s="235"/>
      <c r="L228" s="134"/>
      <c r="M228" s="236"/>
      <c r="N228" s="90">
        <f>IF(F228=0,"",F228/E227)</f>
        <v>0.95454545454545459</v>
      </c>
      <c r="O228" s="91">
        <v>28</v>
      </c>
      <c r="P228" s="241">
        <f t="shared" si="18"/>
        <v>0.93333333333333335</v>
      </c>
      <c r="Q228" s="241">
        <f t="shared" si="19"/>
        <v>6.6666666666666652E-2</v>
      </c>
    </row>
    <row r="229" spans="1:19" ht="15.75" customHeight="1" x14ac:dyDescent="0.25">
      <c r="A229" s="79">
        <v>2102</v>
      </c>
      <c r="B229" s="80"/>
      <c r="C229" s="80"/>
      <c r="D229" s="80"/>
      <c r="E229" s="80"/>
      <c r="F229" s="80"/>
      <c r="G229" s="80">
        <v>19</v>
      </c>
      <c r="H229" s="80"/>
      <c r="I229" s="80"/>
      <c r="J229" s="116"/>
      <c r="K229" s="235"/>
      <c r="L229" s="134"/>
      <c r="M229" s="236"/>
      <c r="N229" s="90">
        <f>IF(G229=0,"",G229/F228)</f>
        <v>0.90476190476190477</v>
      </c>
      <c r="O229" s="91">
        <v>26</v>
      </c>
      <c r="P229" s="241">
        <f t="shared" si="18"/>
        <v>0.9285714285714286</v>
      </c>
      <c r="Q229" s="241">
        <f t="shared" si="19"/>
        <v>7.1428571428571397E-2</v>
      </c>
    </row>
    <row r="230" spans="1:19" ht="15.75" customHeight="1" x14ac:dyDescent="0.25">
      <c r="A230" s="79">
        <v>2201</v>
      </c>
      <c r="B230" s="80"/>
      <c r="C230" s="80"/>
      <c r="D230" s="80"/>
      <c r="E230" s="80"/>
      <c r="F230" s="80"/>
      <c r="G230" s="80"/>
      <c r="H230" s="80">
        <v>19</v>
      </c>
      <c r="I230" s="80"/>
      <c r="J230" s="116"/>
      <c r="K230" s="235"/>
      <c r="L230" s="134"/>
      <c r="M230" s="236"/>
      <c r="N230" s="90">
        <f>IF(H230=0,"",H230/G229)</f>
        <v>1</v>
      </c>
      <c r="O230" s="91">
        <v>25</v>
      </c>
      <c r="P230" s="241">
        <f t="shared" si="18"/>
        <v>0.96153846153846156</v>
      </c>
      <c r="Q230" s="241">
        <f t="shared" si="19"/>
        <v>3.8461538461538436E-2</v>
      </c>
    </row>
    <row r="231" spans="1:19" ht="15.75" customHeight="1" x14ac:dyDescent="0.25">
      <c r="A231" s="79">
        <v>2202</v>
      </c>
      <c r="B231" s="80"/>
      <c r="C231" s="80"/>
      <c r="D231" s="80"/>
      <c r="E231" s="80"/>
      <c r="F231" s="80"/>
      <c r="G231" s="80"/>
      <c r="H231" s="80"/>
      <c r="I231" s="80">
        <v>19</v>
      </c>
      <c r="J231" s="116">
        <v>15</v>
      </c>
      <c r="K231" s="235"/>
      <c r="L231" s="134"/>
      <c r="M231" s="236"/>
      <c r="N231" s="90">
        <f>IF(I231=0,"",I231/H230)</f>
        <v>1</v>
      </c>
      <c r="O231" s="91">
        <v>25</v>
      </c>
      <c r="P231" s="241">
        <f t="shared" si="18"/>
        <v>1</v>
      </c>
      <c r="Q231" s="241">
        <f t="shared" si="19"/>
        <v>0</v>
      </c>
    </row>
    <row r="232" spans="1:19" ht="15.75" customHeight="1" x14ac:dyDescent="0.25">
      <c r="A232" s="79">
        <v>2301</v>
      </c>
      <c r="B232" s="80"/>
      <c r="C232" s="80"/>
      <c r="D232" s="80"/>
      <c r="E232" s="80"/>
      <c r="F232" s="80"/>
      <c r="G232" s="80"/>
      <c r="H232" s="80"/>
      <c r="I232" s="80">
        <v>3</v>
      </c>
      <c r="J232" s="116">
        <v>3</v>
      </c>
      <c r="K232" s="235"/>
      <c r="L232" s="134"/>
      <c r="M232" s="134"/>
      <c r="N232" s="246"/>
      <c r="O232" s="91">
        <v>8</v>
      </c>
      <c r="P232" s="247"/>
      <c r="Q232" s="246"/>
    </row>
    <row r="233" spans="1:19" ht="15.75" customHeight="1" x14ac:dyDescent="0.25">
      <c r="A233" s="79">
        <v>2302</v>
      </c>
      <c r="B233" s="80"/>
      <c r="C233" s="80"/>
      <c r="D233" s="80"/>
      <c r="E233" s="80"/>
      <c r="F233" s="80"/>
      <c r="G233" s="80"/>
      <c r="H233" s="80"/>
      <c r="I233" s="80">
        <v>2</v>
      </c>
      <c r="J233" s="116">
        <v>2</v>
      </c>
      <c r="K233" s="235"/>
      <c r="L233" s="134"/>
      <c r="M233" s="134"/>
      <c r="N233" s="246"/>
      <c r="O233" s="91">
        <v>6</v>
      </c>
      <c r="P233" s="247"/>
      <c r="Q233" s="246"/>
    </row>
    <row r="234" spans="1:19" ht="15.75" customHeight="1" x14ac:dyDescent="0.25">
      <c r="A234" s="79">
        <v>2401</v>
      </c>
      <c r="B234" s="80"/>
      <c r="C234" s="80"/>
      <c r="D234" s="80"/>
      <c r="E234" s="80"/>
      <c r="F234" s="80"/>
      <c r="G234" s="80"/>
      <c r="H234" s="80"/>
      <c r="I234" s="80">
        <v>2</v>
      </c>
      <c r="J234" s="116"/>
      <c r="K234" s="235"/>
      <c r="L234" s="134"/>
      <c r="M234" s="134"/>
      <c r="N234" s="246"/>
      <c r="O234" s="96">
        <v>4</v>
      </c>
      <c r="P234" s="247"/>
      <c r="Q234" s="246"/>
    </row>
    <row r="235" spans="1:19" ht="15.75" customHeight="1" x14ac:dyDescent="0.25">
      <c r="A235" s="79">
        <v>2402</v>
      </c>
      <c r="B235" s="80"/>
      <c r="C235" s="80"/>
      <c r="D235" s="80"/>
      <c r="E235" s="80"/>
      <c r="F235" s="80"/>
      <c r="G235" s="80"/>
      <c r="H235" s="80"/>
      <c r="I235" s="80">
        <v>4</v>
      </c>
      <c r="J235" s="116">
        <v>3</v>
      </c>
      <c r="K235" s="235"/>
      <c r="L235" s="134"/>
      <c r="M235" s="134"/>
      <c r="N235" s="246"/>
      <c r="O235" s="96">
        <v>4</v>
      </c>
      <c r="P235" s="247"/>
      <c r="Q235" s="246"/>
    </row>
    <row r="236" spans="1:19" ht="15.75" customHeight="1" x14ac:dyDescent="0.25">
      <c r="A236" s="79">
        <v>2501</v>
      </c>
      <c r="B236" s="80"/>
      <c r="C236" s="80"/>
      <c r="D236" s="80"/>
      <c r="E236" s="80"/>
      <c r="F236" s="80"/>
      <c r="G236" s="80"/>
      <c r="H236" s="80"/>
      <c r="I236" s="80"/>
      <c r="J236" s="116"/>
      <c r="K236" s="235"/>
      <c r="L236" s="134"/>
      <c r="M236" s="237"/>
      <c r="N236" s="134"/>
      <c r="O236" s="237"/>
      <c r="P236" s="256"/>
      <c r="Q236" s="246"/>
    </row>
    <row r="237" spans="1:19" ht="15.75" customHeight="1" x14ac:dyDescent="0.25">
      <c r="A237" s="79">
        <v>2502</v>
      </c>
      <c r="B237" s="80"/>
      <c r="C237" s="80"/>
      <c r="D237" s="80"/>
      <c r="E237" s="80"/>
      <c r="F237" s="80"/>
      <c r="G237" s="80"/>
      <c r="H237" s="80"/>
      <c r="I237" s="80"/>
      <c r="J237" s="116"/>
      <c r="K237" s="235"/>
      <c r="L237" s="134"/>
      <c r="M237" s="237"/>
      <c r="N237" s="228" t="s">
        <v>80</v>
      </c>
      <c r="O237" s="102">
        <v>10</v>
      </c>
      <c r="P237" s="103">
        <f>J240</f>
        <v>24</v>
      </c>
      <c r="Q237" s="230" t="s">
        <v>10</v>
      </c>
    </row>
    <row r="238" spans="1:19" ht="15.75" customHeight="1" x14ac:dyDescent="0.25">
      <c r="A238" s="79">
        <v>2601</v>
      </c>
      <c r="B238" s="80"/>
      <c r="C238" s="80"/>
      <c r="D238" s="80"/>
      <c r="E238" s="80"/>
      <c r="F238" s="80"/>
      <c r="G238" s="80"/>
      <c r="H238" s="80"/>
      <c r="I238" s="80"/>
      <c r="J238" s="116"/>
      <c r="K238" s="235"/>
      <c r="L238" s="134"/>
      <c r="M238" s="237"/>
      <c r="N238" s="229" t="s">
        <v>81</v>
      </c>
      <c r="O238" s="104">
        <f>IF(O237/B224=0,"",O237/B224)</f>
        <v>0.25641025641025639</v>
      </c>
      <c r="P238" s="105">
        <f>IF(O237/P237=0,"",O237/P237)</f>
        <v>0.41666666666666669</v>
      </c>
      <c r="Q238" s="231" t="s">
        <v>82</v>
      </c>
    </row>
    <row r="239" spans="1:19" ht="15.75" customHeight="1" x14ac:dyDescent="0.25">
      <c r="A239" s="79">
        <v>2602</v>
      </c>
      <c r="B239" s="80"/>
      <c r="C239" s="80"/>
      <c r="D239" s="80"/>
      <c r="E239" s="80"/>
      <c r="F239" s="80"/>
      <c r="G239" s="80"/>
      <c r="H239" s="80"/>
      <c r="I239" s="80"/>
      <c r="J239" s="116"/>
      <c r="K239" s="238"/>
      <c r="L239" s="239"/>
      <c r="M239" s="240"/>
      <c r="N239" s="109"/>
      <c r="O239" s="110"/>
      <c r="P239" s="110"/>
      <c r="Q239" s="111"/>
    </row>
    <row r="240" spans="1:19" ht="18" customHeight="1" x14ac:dyDescent="0.25">
      <c r="A240" s="33"/>
      <c r="B240" s="327" t="s">
        <v>108</v>
      </c>
      <c r="C240" s="327"/>
      <c r="D240" s="327"/>
      <c r="E240" s="327"/>
      <c r="F240" s="327"/>
      <c r="G240" s="327"/>
      <c r="H240" s="327"/>
      <c r="I240" s="327"/>
      <c r="J240" s="112">
        <f>SUM(J228:J236)</f>
        <v>24</v>
      </c>
      <c r="K240" s="113">
        <f>SUM(J227:J231)/B224</f>
        <v>0.41025641025641024</v>
      </c>
      <c r="L240" s="113">
        <f>IF(J240=0,"",J240/B224)</f>
        <v>0.61538461538461542</v>
      </c>
      <c r="M240" s="113">
        <f>L240-K240</f>
        <v>0.20512820512820518</v>
      </c>
      <c r="N240" s="5"/>
      <c r="O240" s="25"/>
      <c r="P240" s="24"/>
      <c r="Q240" s="5"/>
    </row>
    <row r="241" spans="1:19" ht="12.75" x14ac:dyDescent="0.2">
      <c r="K241" s="5"/>
      <c r="L241" s="5"/>
      <c r="N241" s="5"/>
      <c r="O241" s="6"/>
      <c r="P241" s="6"/>
      <c r="Q241" s="5"/>
    </row>
    <row r="242" spans="1:19" ht="12.75" customHeight="1" x14ac:dyDescent="0.2">
      <c r="K242" s="5"/>
      <c r="L242" s="5"/>
      <c r="N242" s="5"/>
      <c r="O242" s="6"/>
      <c r="P242" s="6"/>
      <c r="Q242" s="5"/>
    </row>
    <row r="243" spans="1:19" s="197" customFormat="1" ht="26.25" customHeight="1" x14ac:dyDescent="0.4">
      <c r="A243" s="224"/>
      <c r="B243" s="318" t="s">
        <v>96</v>
      </c>
      <c r="C243" s="318"/>
      <c r="D243" s="318"/>
      <c r="E243" s="318"/>
      <c r="F243" s="318"/>
      <c r="G243" s="318"/>
      <c r="H243" s="318"/>
      <c r="I243" s="318"/>
      <c r="J243" s="201" t="s">
        <v>116</v>
      </c>
      <c r="K243" s="25"/>
      <c r="L243" s="5"/>
      <c r="M243" s="5"/>
      <c r="N243" s="25"/>
      <c r="O243" s="5"/>
      <c r="P243" s="25"/>
      <c r="Q243" s="25"/>
    </row>
    <row r="244" spans="1:19" ht="20.25" customHeight="1" x14ac:dyDescent="0.2">
      <c r="A244" s="330" t="s">
        <v>9</v>
      </c>
      <c r="B244" s="311" t="s">
        <v>97</v>
      </c>
      <c r="C244" s="312"/>
      <c r="D244" s="312"/>
      <c r="E244" s="312"/>
      <c r="F244" s="312"/>
      <c r="G244" s="312"/>
      <c r="H244" s="312"/>
      <c r="I244" s="313"/>
      <c r="J244" s="314" t="s">
        <v>10</v>
      </c>
      <c r="K244" s="307" t="s">
        <v>2</v>
      </c>
      <c r="L244" s="307" t="s">
        <v>3</v>
      </c>
      <c r="M244" s="316" t="s">
        <v>4</v>
      </c>
      <c r="N244" s="307" t="s">
        <v>5</v>
      </c>
      <c r="O244" s="317" t="s">
        <v>6</v>
      </c>
      <c r="P244" s="317" t="s">
        <v>7</v>
      </c>
      <c r="Q244" s="307" t="s">
        <v>8</v>
      </c>
    </row>
    <row r="245" spans="1:19" ht="15.75" customHeight="1" x14ac:dyDescent="0.25">
      <c r="A245" s="308"/>
      <c r="B245" s="79" t="s">
        <v>98</v>
      </c>
      <c r="C245" s="79" t="s">
        <v>99</v>
      </c>
      <c r="D245" s="79" t="s">
        <v>100</v>
      </c>
      <c r="E245" s="79" t="s">
        <v>101</v>
      </c>
      <c r="F245" s="79" t="s">
        <v>102</v>
      </c>
      <c r="G245" s="79" t="s">
        <v>103</v>
      </c>
      <c r="H245" s="79" t="s">
        <v>104</v>
      </c>
      <c r="I245" s="79" t="s">
        <v>105</v>
      </c>
      <c r="J245" s="315"/>
      <c r="K245" s="308"/>
      <c r="L245" s="308"/>
      <c r="M245" s="308"/>
      <c r="N245" s="308"/>
      <c r="O245" s="308"/>
      <c r="P245" s="308"/>
      <c r="Q245" s="308"/>
    </row>
    <row r="246" spans="1:19" ht="15.75" customHeight="1" x14ac:dyDescent="0.25">
      <c r="A246" s="79">
        <v>1902</v>
      </c>
      <c r="B246" s="80">
        <v>39</v>
      </c>
      <c r="C246" s="80"/>
      <c r="D246" s="80"/>
      <c r="E246" s="80"/>
      <c r="F246" s="80"/>
      <c r="G246" s="80"/>
      <c r="H246" s="80"/>
      <c r="I246" s="80"/>
      <c r="J246" s="116"/>
      <c r="K246" s="232"/>
      <c r="L246" s="233"/>
      <c r="M246" s="234"/>
      <c r="N246" s="242"/>
      <c r="O246" s="85">
        <f>B246</f>
        <v>39</v>
      </c>
      <c r="P246" s="243"/>
      <c r="Q246" s="242"/>
    </row>
    <row r="247" spans="1:19" ht="15.75" customHeight="1" x14ac:dyDescent="0.25">
      <c r="A247" s="79">
        <v>2001</v>
      </c>
      <c r="B247" s="80"/>
      <c r="C247" s="80">
        <v>38</v>
      </c>
      <c r="D247" s="80"/>
      <c r="E247" s="80"/>
      <c r="F247" s="80"/>
      <c r="G247" s="80"/>
      <c r="H247" s="80"/>
      <c r="I247" s="80"/>
      <c r="J247" s="116"/>
      <c r="K247" s="235"/>
      <c r="L247" s="134"/>
      <c r="M247" s="236"/>
      <c r="N247" s="90">
        <f>IF(C247=0,"",C247/B246)</f>
        <v>0.97435897435897434</v>
      </c>
      <c r="O247" s="91">
        <v>39</v>
      </c>
      <c r="P247" s="241">
        <f t="shared" ref="P247:P253" si="20">IF(O247=0,"",O247/O246)</f>
        <v>1</v>
      </c>
      <c r="Q247" s="241">
        <f t="shared" ref="Q247:Q253" si="21">IF(O247=0,"",100%-P247)</f>
        <v>0</v>
      </c>
    </row>
    <row r="248" spans="1:19" ht="15.75" customHeight="1" x14ac:dyDescent="0.25">
      <c r="A248" s="79">
        <v>2002</v>
      </c>
      <c r="B248" s="80"/>
      <c r="C248" s="80"/>
      <c r="D248" s="80">
        <v>28</v>
      </c>
      <c r="E248" s="80"/>
      <c r="F248" s="80"/>
      <c r="G248" s="80"/>
      <c r="H248" s="80"/>
      <c r="I248" s="80"/>
      <c r="J248" s="116"/>
      <c r="K248" s="235"/>
      <c r="L248" s="134"/>
      <c r="M248" s="236"/>
      <c r="N248" s="90">
        <f>IF(D248=0,"",D248/C247)</f>
        <v>0.73684210526315785</v>
      </c>
      <c r="O248" s="91">
        <v>30</v>
      </c>
      <c r="P248" s="241">
        <f t="shared" si="20"/>
        <v>0.76923076923076927</v>
      </c>
      <c r="Q248" s="241">
        <f t="shared" si="21"/>
        <v>0.23076923076923073</v>
      </c>
      <c r="S248" s="93">
        <f>O248/O246</f>
        <v>0.76923076923076927</v>
      </c>
    </row>
    <row r="249" spans="1:19" ht="15.75" customHeight="1" x14ac:dyDescent="0.25">
      <c r="A249" s="79">
        <v>2101</v>
      </c>
      <c r="B249" s="80"/>
      <c r="C249" s="80"/>
      <c r="D249" s="80"/>
      <c r="E249" s="80">
        <v>26</v>
      </c>
      <c r="F249" s="80"/>
      <c r="G249" s="80"/>
      <c r="H249" s="80"/>
      <c r="I249" s="80"/>
      <c r="J249" s="116">
        <v>1</v>
      </c>
      <c r="K249" s="235"/>
      <c r="L249" s="134"/>
      <c r="M249" s="236"/>
      <c r="N249" s="90">
        <f>IF(E249=0,"",E249/D248)</f>
        <v>0.9285714285714286</v>
      </c>
      <c r="O249" s="91">
        <v>29</v>
      </c>
      <c r="P249" s="241">
        <f t="shared" si="20"/>
        <v>0.96666666666666667</v>
      </c>
      <c r="Q249" s="241">
        <f t="shared" si="21"/>
        <v>3.3333333333333326E-2</v>
      </c>
    </row>
    <row r="250" spans="1:19" ht="15.75" customHeight="1" x14ac:dyDescent="0.25">
      <c r="A250" s="79">
        <v>2102</v>
      </c>
      <c r="B250" s="80"/>
      <c r="C250" s="80"/>
      <c r="D250" s="80"/>
      <c r="E250" s="80"/>
      <c r="F250" s="80">
        <v>21</v>
      </c>
      <c r="G250" s="80"/>
      <c r="H250" s="80"/>
      <c r="I250" s="80"/>
      <c r="J250" s="116"/>
      <c r="K250" s="235"/>
      <c r="L250" s="134"/>
      <c r="M250" s="236"/>
      <c r="N250" s="90">
        <f>IF(F250=0,"",F250/E249)</f>
        <v>0.80769230769230771</v>
      </c>
      <c r="O250" s="91">
        <v>25</v>
      </c>
      <c r="P250" s="241">
        <f t="shared" si="20"/>
        <v>0.86206896551724133</v>
      </c>
      <c r="Q250" s="241">
        <f t="shared" si="21"/>
        <v>0.13793103448275867</v>
      </c>
    </row>
    <row r="251" spans="1:19" ht="15.75" customHeight="1" x14ac:dyDescent="0.25">
      <c r="A251" s="79">
        <v>2201</v>
      </c>
      <c r="B251" s="80"/>
      <c r="C251" s="80"/>
      <c r="D251" s="80"/>
      <c r="E251" s="80"/>
      <c r="F251" s="80"/>
      <c r="G251" s="80">
        <v>18</v>
      </c>
      <c r="H251" s="80"/>
      <c r="I251" s="80"/>
      <c r="J251" s="116"/>
      <c r="K251" s="235"/>
      <c r="L251" s="134"/>
      <c r="M251" s="236"/>
      <c r="N251" s="90">
        <f>IF(G251=0,"",G251/F250)</f>
        <v>0.8571428571428571</v>
      </c>
      <c r="O251" s="91">
        <v>25</v>
      </c>
      <c r="P251" s="241">
        <f t="shared" si="20"/>
        <v>1</v>
      </c>
      <c r="Q251" s="241">
        <f t="shared" si="21"/>
        <v>0</v>
      </c>
    </row>
    <row r="252" spans="1:19" ht="15.75" customHeight="1" x14ac:dyDescent="0.25">
      <c r="A252" s="79">
        <v>2202</v>
      </c>
      <c r="B252" s="80"/>
      <c r="C252" s="80"/>
      <c r="D252" s="80"/>
      <c r="E252" s="80"/>
      <c r="F252" s="80"/>
      <c r="G252" s="80"/>
      <c r="H252" s="80">
        <v>18</v>
      </c>
      <c r="I252" s="80"/>
      <c r="J252" s="116"/>
      <c r="K252" s="235"/>
      <c r="L252" s="134"/>
      <c r="M252" s="236"/>
      <c r="N252" s="90">
        <f>IF(H252=0,"",H252/G251)</f>
        <v>1</v>
      </c>
      <c r="O252" s="91">
        <v>25</v>
      </c>
      <c r="P252" s="241">
        <f t="shared" si="20"/>
        <v>1</v>
      </c>
      <c r="Q252" s="241">
        <f t="shared" si="21"/>
        <v>0</v>
      </c>
    </row>
    <row r="253" spans="1:19" ht="15.75" customHeight="1" x14ac:dyDescent="0.25">
      <c r="A253" s="79">
        <v>2301</v>
      </c>
      <c r="B253" s="80"/>
      <c r="C253" s="80"/>
      <c r="D253" s="80"/>
      <c r="E253" s="80"/>
      <c r="F253" s="80"/>
      <c r="G253" s="80"/>
      <c r="H253" s="80"/>
      <c r="I253" s="80">
        <v>18</v>
      </c>
      <c r="J253" s="116">
        <v>14</v>
      </c>
      <c r="K253" s="235"/>
      <c r="L253" s="134"/>
      <c r="M253" s="236"/>
      <c r="N253" s="90">
        <f>IF(I253=0,"",I253/H252)</f>
        <v>1</v>
      </c>
      <c r="O253" s="91">
        <v>25</v>
      </c>
      <c r="P253" s="241">
        <f t="shared" si="20"/>
        <v>1</v>
      </c>
      <c r="Q253" s="241">
        <f t="shared" si="21"/>
        <v>0</v>
      </c>
    </row>
    <row r="254" spans="1:19" ht="15.75" customHeight="1" x14ac:dyDescent="0.25">
      <c r="A254" s="79">
        <v>2302</v>
      </c>
      <c r="B254" s="80"/>
      <c r="C254" s="80"/>
      <c r="D254" s="80"/>
      <c r="E254" s="80"/>
      <c r="F254" s="80"/>
      <c r="G254" s="80"/>
      <c r="H254" s="80"/>
      <c r="I254" s="80">
        <v>8</v>
      </c>
      <c r="J254" s="116">
        <v>4</v>
      </c>
      <c r="K254" s="235"/>
      <c r="L254" s="134"/>
      <c r="M254" s="134"/>
      <c r="N254" s="246"/>
      <c r="O254" s="91">
        <v>11</v>
      </c>
      <c r="P254" s="247"/>
      <c r="Q254" s="246"/>
    </row>
    <row r="255" spans="1:19" ht="15.75" customHeight="1" x14ac:dyDescent="0.25">
      <c r="A255" s="79">
        <v>2401</v>
      </c>
      <c r="B255" s="80"/>
      <c r="C255" s="80"/>
      <c r="D255" s="80"/>
      <c r="E255" s="80"/>
      <c r="F255" s="80"/>
      <c r="G255" s="80"/>
      <c r="H255" s="80"/>
      <c r="I255" s="80">
        <v>4</v>
      </c>
      <c r="J255" s="116">
        <v>2</v>
      </c>
      <c r="K255" s="235"/>
      <c r="L255" s="134"/>
      <c r="M255" s="134"/>
      <c r="N255" s="246"/>
      <c r="O255" s="91">
        <v>6</v>
      </c>
      <c r="P255" s="247"/>
      <c r="Q255" s="246"/>
    </row>
    <row r="256" spans="1:19" ht="15.75" customHeight="1" x14ac:dyDescent="0.25">
      <c r="A256" s="79">
        <v>2402</v>
      </c>
      <c r="B256" s="80"/>
      <c r="C256" s="80"/>
      <c r="D256" s="80"/>
      <c r="E256" s="80"/>
      <c r="F256" s="80"/>
      <c r="G256" s="80"/>
      <c r="H256" s="80"/>
      <c r="I256" s="80">
        <v>4</v>
      </c>
      <c r="J256" s="116">
        <v>2</v>
      </c>
      <c r="K256" s="235"/>
      <c r="L256" s="134"/>
      <c r="M256" s="134"/>
      <c r="N256" s="246"/>
      <c r="O256" s="96">
        <v>4</v>
      </c>
      <c r="P256" s="247"/>
      <c r="Q256" s="246"/>
    </row>
    <row r="257" spans="1:19" ht="15.75" customHeight="1" x14ac:dyDescent="0.25">
      <c r="A257" s="79">
        <v>2501</v>
      </c>
      <c r="B257" s="80"/>
      <c r="C257" s="80"/>
      <c r="D257" s="80"/>
      <c r="E257" s="80"/>
      <c r="F257" s="80"/>
      <c r="G257" s="80"/>
      <c r="H257" s="80"/>
      <c r="I257" s="80">
        <v>1</v>
      </c>
      <c r="J257" s="116"/>
      <c r="K257" s="235"/>
      <c r="L257" s="134"/>
      <c r="M257" s="134"/>
      <c r="N257" s="246"/>
      <c r="O257" s="96">
        <v>2</v>
      </c>
      <c r="P257" s="247"/>
      <c r="Q257" s="246"/>
    </row>
    <row r="258" spans="1:19" ht="15.75" customHeight="1" x14ac:dyDescent="0.25">
      <c r="A258" s="79">
        <v>2502</v>
      </c>
      <c r="B258" s="80"/>
      <c r="C258" s="80"/>
      <c r="D258" s="80"/>
      <c r="E258" s="80"/>
      <c r="F258" s="80"/>
      <c r="G258" s="80"/>
      <c r="H258" s="80"/>
      <c r="I258" s="80">
        <v>1</v>
      </c>
      <c r="J258" s="116"/>
      <c r="K258" s="235"/>
      <c r="L258" s="134"/>
      <c r="M258" s="237"/>
      <c r="N258" s="134"/>
      <c r="O258" s="237"/>
      <c r="P258" s="256"/>
      <c r="Q258" s="246"/>
    </row>
    <row r="259" spans="1:19" ht="15.75" customHeight="1" x14ac:dyDescent="0.25">
      <c r="A259" s="79">
        <v>2601</v>
      </c>
      <c r="B259" s="80"/>
      <c r="C259" s="80"/>
      <c r="D259" s="80"/>
      <c r="E259" s="80"/>
      <c r="F259" s="80"/>
      <c r="G259" s="80"/>
      <c r="H259" s="80"/>
      <c r="I259" s="80"/>
      <c r="J259" s="116"/>
      <c r="K259" s="235"/>
      <c r="L259" s="134"/>
      <c r="M259" s="237"/>
      <c r="N259" s="228" t="s">
        <v>80</v>
      </c>
      <c r="O259" s="102">
        <v>4</v>
      </c>
      <c r="P259" s="103">
        <f>IF(SUM(J249:J256)=0,"",SUM(J249:J256))</f>
        <v>23</v>
      </c>
      <c r="Q259" s="230" t="s">
        <v>10</v>
      </c>
    </row>
    <row r="260" spans="1:19" ht="15.75" customHeight="1" x14ac:dyDescent="0.25">
      <c r="A260" s="79">
        <v>2602</v>
      </c>
      <c r="B260" s="80"/>
      <c r="C260" s="80"/>
      <c r="D260" s="80"/>
      <c r="E260" s="80"/>
      <c r="F260" s="80"/>
      <c r="G260" s="80"/>
      <c r="H260" s="80"/>
      <c r="I260" s="80"/>
      <c r="J260" s="116"/>
      <c r="K260" s="235"/>
      <c r="L260" s="134"/>
      <c r="M260" s="237"/>
      <c r="N260" s="229" t="s">
        <v>81</v>
      </c>
      <c r="O260" s="104">
        <f>IF(O259/B246=0,"",O259/B246)</f>
        <v>0.10256410256410256</v>
      </c>
      <c r="P260" s="105">
        <f>IF(O259/P259=0,"",O259/P259)</f>
        <v>0.17391304347826086</v>
      </c>
      <c r="Q260" s="231" t="s">
        <v>82</v>
      </c>
    </row>
    <row r="261" spans="1:19" ht="15.75" customHeight="1" x14ac:dyDescent="0.25">
      <c r="A261" s="79">
        <v>2701</v>
      </c>
      <c r="B261" s="80"/>
      <c r="C261" s="80"/>
      <c r="D261" s="80"/>
      <c r="E261" s="80"/>
      <c r="F261" s="80"/>
      <c r="G261" s="80"/>
      <c r="H261" s="80"/>
      <c r="I261" s="80"/>
      <c r="J261" s="116"/>
      <c r="K261" s="238"/>
      <c r="L261" s="239"/>
      <c r="M261" s="240"/>
      <c r="N261" s="109"/>
      <c r="O261" s="110"/>
      <c r="P261" s="110"/>
      <c r="Q261" s="111"/>
    </row>
    <row r="262" spans="1:19" ht="18" customHeight="1" x14ac:dyDescent="0.25">
      <c r="A262" s="33"/>
      <c r="B262" s="327" t="s">
        <v>108</v>
      </c>
      <c r="C262" s="327"/>
      <c r="D262" s="327"/>
      <c r="E262" s="327"/>
      <c r="F262" s="327"/>
      <c r="G262" s="327"/>
      <c r="H262" s="327"/>
      <c r="I262" s="327"/>
      <c r="J262" s="112">
        <f>SUM(J249:J258)</f>
        <v>23</v>
      </c>
      <c r="K262" s="113">
        <f>SUM(J249:J253)/B246</f>
        <v>0.38461538461538464</v>
      </c>
      <c r="L262" s="113">
        <f>IF(J262=0,"",J262/B246)</f>
        <v>0.58974358974358976</v>
      </c>
      <c r="M262" s="113">
        <f>L262-K262</f>
        <v>0.20512820512820512</v>
      </c>
      <c r="N262" s="5"/>
      <c r="O262" s="25"/>
      <c r="P262" s="24"/>
      <c r="Q262" s="5"/>
    </row>
    <row r="263" spans="1:19" ht="12.75" customHeight="1" x14ac:dyDescent="0.2">
      <c r="K263" s="5"/>
      <c r="L263" s="5"/>
      <c r="N263" s="5"/>
      <c r="O263" s="6"/>
      <c r="P263" s="6"/>
      <c r="Q263" s="5"/>
    </row>
    <row r="264" spans="1:19" ht="12.75" customHeight="1" x14ac:dyDescent="0.2">
      <c r="K264" s="5"/>
      <c r="L264" s="5"/>
      <c r="N264" s="5"/>
      <c r="O264" s="6"/>
      <c r="P264" s="6"/>
      <c r="Q264" s="5"/>
    </row>
    <row r="265" spans="1:19" s="197" customFormat="1" ht="26.25" customHeight="1" x14ac:dyDescent="0.4">
      <c r="A265" s="224"/>
      <c r="B265" s="318" t="s">
        <v>96</v>
      </c>
      <c r="C265" s="318"/>
      <c r="D265" s="318"/>
      <c r="E265" s="318"/>
      <c r="F265" s="318"/>
      <c r="G265" s="318"/>
      <c r="H265" s="318"/>
      <c r="I265" s="318"/>
      <c r="J265" s="201" t="s">
        <v>117</v>
      </c>
      <c r="K265" s="25"/>
      <c r="L265" s="5"/>
      <c r="M265" s="5"/>
      <c r="N265" s="25"/>
      <c r="O265" s="5"/>
      <c r="P265" s="25"/>
      <c r="Q265" s="25"/>
    </row>
    <row r="266" spans="1:19" ht="20.25" customHeight="1" x14ac:dyDescent="0.2">
      <c r="A266" s="330" t="s">
        <v>9</v>
      </c>
      <c r="B266" s="311" t="s">
        <v>97</v>
      </c>
      <c r="C266" s="312"/>
      <c r="D266" s="312"/>
      <c r="E266" s="312"/>
      <c r="F266" s="312"/>
      <c r="G266" s="312"/>
      <c r="H266" s="312"/>
      <c r="I266" s="313"/>
      <c r="J266" s="314" t="s">
        <v>10</v>
      </c>
      <c r="K266" s="307" t="s">
        <v>2</v>
      </c>
      <c r="L266" s="307" t="s">
        <v>3</v>
      </c>
      <c r="M266" s="316" t="s">
        <v>4</v>
      </c>
      <c r="N266" s="307" t="s">
        <v>5</v>
      </c>
      <c r="O266" s="317" t="s">
        <v>6</v>
      </c>
      <c r="P266" s="317" t="s">
        <v>7</v>
      </c>
      <c r="Q266" s="307" t="s">
        <v>8</v>
      </c>
    </row>
    <row r="267" spans="1:19" ht="15.75" customHeight="1" x14ac:dyDescent="0.25">
      <c r="A267" s="308"/>
      <c r="B267" s="79" t="s">
        <v>98</v>
      </c>
      <c r="C267" s="79" t="s">
        <v>99</v>
      </c>
      <c r="D267" s="79" t="s">
        <v>100</v>
      </c>
      <c r="E267" s="79" t="s">
        <v>101</v>
      </c>
      <c r="F267" s="79" t="s">
        <v>102</v>
      </c>
      <c r="G267" s="79" t="s">
        <v>103</v>
      </c>
      <c r="H267" s="79" t="s">
        <v>104</v>
      </c>
      <c r="I267" s="79" t="s">
        <v>105</v>
      </c>
      <c r="J267" s="315"/>
      <c r="K267" s="308"/>
      <c r="L267" s="308"/>
      <c r="M267" s="308"/>
      <c r="N267" s="308"/>
      <c r="O267" s="308"/>
      <c r="P267" s="308"/>
      <c r="Q267" s="308"/>
    </row>
    <row r="268" spans="1:19" ht="15.75" customHeight="1" x14ac:dyDescent="0.25">
      <c r="A268" s="79">
        <v>2001</v>
      </c>
      <c r="B268" s="80">
        <v>37</v>
      </c>
      <c r="C268" s="80"/>
      <c r="D268" s="80"/>
      <c r="E268" s="80"/>
      <c r="F268" s="80"/>
      <c r="G268" s="80"/>
      <c r="H268" s="80"/>
      <c r="I268" s="80"/>
      <c r="J268" s="116"/>
      <c r="K268" s="232"/>
      <c r="L268" s="233"/>
      <c r="M268" s="234"/>
      <c r="N268" s="242"/>
      <c r="O268" s="85">
        <f>B268</f>
        <v>37</v>
      </c>
      <c r="P268" s="243"/>
      <c r="Q268" s="242"/>
    </row>
    <row r="269" spans="1:19" ht="15.75" customHeight="1" x14ac:dyDescent="0.25">
      <c r="A269" s="79">
        <v>2002</v>
      </c>
      <c r="B269" s="80"/>
      <c r="C269" s="80">
        <v>29</v>
      </c>
      <c r="D269" s="80"/>
      <c r="E269" s="80"/>
      <c r="F269" s="80"/>
      <c r="G269" s="80"/>
      <c r="H269" s="80"/>
      <c r="I269" s="80"/>
      <c r="J269" s="116"/>
      <c r="K269" s="235"/>
      <c r="L269" s="134"/>
      <c r="M269" s="236"/>
      <c r="N269" s="90">
        <f>IF(C269=0,"",C269/B268)</f>
        <v>0.78378378378378377</v>
      </c>
      <c r="O269" s="91">
        <v>31</v>
      </c>
      <c r="P269" s="241">
        <f t="shared" ref="P269:P275" si="22">IF(O269=0,"",O269/O268)</f>
        <v>0.83783783783783783</v>
      </c>
      <c r="Q269" s="241">
        <f t="shared" ref="Q269:Q275" si="23">IF(O269=0,"",100%-P269)</f>
        <v>0.16216216216216217</v>
      </c>
    </row>
    <row r="270" spans="1:19" ht="15.75" customHeight="1" x14ac:dyDescent="0.25">
      <c r="A270" s="79">
        <v>2101</v>
      </c>
      <c r="B270" s="80"/>
      <c r="C270" s="80"/>
      <c r="D270" s="80">
        <v>24</v>
      </c>
      <c r="E270" s="80"/>
      <c r="F270" s="80"/>
      <c r="G270" s="80"/>
      <c r="H270" s="80"/>
      <c r="I270" s="80"/>
      <c r="J270" s="116"/>
      <c r="K270" s="235"/>
      <c r="L270" s="134"/>
      <c r="M270" s="236"/>
      <c r="N270" s="90">
        <f>IF(D270=0,"",D270/C269)</f>
        <v>0.82758620689655171</v>
      </c>
      <c r="O270" s="91">
        <v>26</v>
      </c>
      <c r="P270" s="241">
        <f t="shared" si="22"/>
        <v>0.83870967741935487</v>
      </c>
      <c r="Q270" s="241">
        <f t="shared" si="23"/>
        <v>0.16129032258064513</v>
      </c>
      <c r="S270" s="93">
        <f>O270/O268</f>
        <v>0.70270270270270274</v>
      </c>
    </row>
    <row r="271" spans="1:19" ht="15.75" customHeight="1" x14ac:dyDescent="0.25">
      <c r="A271" s="79">
        <v>2102</v>
      </c>
      <c r="B271" s="80"/>
      <c r="C271" s="80"/>
      <c r="D271" s="80"/>
      <c r="E271" s="80">
        <v>18</v>
      </c>
      <c r="F271" s="80"/>
      <c r="G271" s="80"/>
      <c r="H271" s="80"/>
      <c r="I271" s="80"/>
      <c r="J271" s="116"/>
      <c r="K271" s="235"/>
      <c r="L271" s="134"/>
      <c r="M271" s="236"/>
      <c r="N271" s="90">
        <f>IF(E271=0,"",E271/D270)</f>
        <v>0.75</v>
      </c>
      <c r="O271" s="91">
        <v>22</v>
      </c>
      <c r="P271" s="241">
        <f t="shared" si="22"/>
        <v>0.84615384615384615</v>
      </c>
      <c r="Q271" s="241">
        <f t="shared" si="23"/>
        <v>0.15384615384615385</v>
      </c>
    </row>
    <row r="272" spans="1:19" ht="15.75" customHeight="1" x14ac:dyDescent="0.25">
      <c r="A272" s="79">
        <v>2201</v>
      </c>
      <c r="B272" s="80"/>
      <c r="C272" s="80"/>
      <c r="D272" s="80"/>
      <c r="E272" s="80"/>
      <c r="F272" s="80">
        <v>17</v>
      </c>
      <c r="G272" s="80"/>
      <c r="H272" s="80"/>
      <c r="I272" s="80"/>
      <c r="J272" s="116"/>
      <c r="K272" s="235"/>
      <c r="L272" s="134"/>
      <c r="M272" s="236"/>
      <c r="N272" s="90">
        <f>IF(F272=0,"",F272/E271)</f>
        <v>0.94444444444444442</v>
      </c>
      <c r="O272" s="91">
        <v>22</v>
      </c>
      <c r="P272" s="241">
        <f t="shared" si="22"/>
        <v>1</v>
      </c>
      <c r="Q272" s="241">
        <f t="shared" si="23"/>
        <v>0</v>
      </c>
    </row>
    <row r="273" spans="1:17" ht="15.75" customHeight="1" x14ac:dyDescent="0.25">
      <c r="A273" s="79">
        <v>2202</v>
      </c>
      <c r="B273" s="80"/>
      <c r="C273" s="80"/>
      <c r="D273" s="80"/>
      <c r="E273" s="80"/>
      <c r="F273" s="80"/>
      <c r="G273" s="80">
        <v>14</v>
      </c>
      <c r="H273" s="80"/>
      <c r="I273" s="80"/>
      <c r="J273" s="116"/>
      <c r="K273" s="235"/>
      <c r="L273" s="134"/>
      <c r="M273" s="236"/>
      <c r="N273" s="90">
        <f>IF(G273=0,"",G273/F272)</f>
        <v>0.82352941176470584</v>
      </c>
      <c r="O273" s="91">
        <v>21</v>
      </c>
      <c r="P273" s="241">
        <f t="shared" si="22"/>
        <v>0.95454545454545459</v>
      </c>
      <c r="Q273" s="241">
        <f t="shared" si="23"/>
        <v>4.5454545454545414E-2</v>
      </c>
    </row>
    <row r="274" spans="1:17" ht="15.75" customHeight="1" x14ac:dyDescent="0.25">
      <c r="A274" s="79">
        <v>2301</v>
      </c>
      <c r="B274" s="80"/>
      <c r="C274" s="80"/>
      <c r="D274" s="80"/>
      <c r="E274" s="80"/>
      <c r="F274" s="80"/>
      <c r="G274" s="80"/>
      <c r="H274" s="80">
        <v>14</v>
      </c>
      <c r="I274" s="80"/>
      <c r="J274" s="116"/>
      <c r="K274" s="235"/>
      <c r="L274" s="134"/>
      <c r="M274" s="236"/>
      <c r="N274" s="90">
        <f>IF(H274=0,"",H274/G273)</f>
        <v>1</v>
      </c>
      <c r="O274" s="91">
        <v>21</v>
      </c>
      <c r="P274" s="241">
        <f t="shared" si="22"/>
        <v>1</v>
      </c>
      <c r="Q274" s="241">
        <f t="shared" si="23"/>
        <v>0</v>
      </c>
    </row>
    <row r="275" spans="1:17" ht="15.75" customHeight="1" x14ac:dyDescent="0.25">
      <c r="A275" s="79">
        <v>2302</v>
      </c>
      <c r="B275" s="80"/>
      <c r="C275" s="80"/>
      <c r="D275" s="80"/>
      <c r="E275" s="80"/>
      <c r="F275" s="80"/>
      <c r="G275" s="80"/>
      <c r="H275" s="80"/>
      <c r="I275" s="80">
        <v>14</v>
      </c>
      <c r="J275" s="116">
        <v>10</v>
      </c>
      <c r="K275" s="235"/>
      <c r="L275" s="134"/>
      <c r="M275" s="236"/>
      <c r="N275" s="90">
        <f>IF(I275=0,"",I275/H274)</f>
        <v>1</v>
      </c>
      <c r="O275" s="91">
        <v>21</v>
      </c>
      <c r="P275" s="241">
        <f t="shared" si="22"/>
        <v>1</v>
      </c>
      <c r="Q275" s="241">
        <f t="shared" si="23"/>
        <v>0</v>
      </c>
    </row>
    <row r="276" spans="1:17" ht="15.75" customHeight="1" x14ac:dyDescent="0.25">
      <c r="A276" s="79">
        <v>2401</v>
      </c>
      <c r="B276" s="80"/>
      <c r="C276" s="80"/>
      <c r="D276" s="80"/>
      <c r="E276" s="80"/>
      <c r="F276" s="80"/>
      <c r="G276" s="80"/>
      <c r="H276" s="80"/>
      <c r="I276" s="80">
        <v>4</v>
      </c>
      <c r="J276" s="116"/>
      <c r="K276" s="235"/>
      <c r="L276" s="134"/>
      <c r="M276" s="134"/>
      <c r="N276" s="246"/>
      <c r="O276" s="91">
        <v>7</v>
      </c>
      <c r="P276" s="247"/>
      <c r="Q276" s="246"/>
    </row>
    <row r="277" spans="1:17" ht="15.75" customHeight="1" x14ac:dyDescent="0.25">
      <c r="A277" s="79">
        <v>2402</v>
      </c>
      <c r="B277" s="80"/>
      <c r="C277" s="80"/>
      <c r="D277" s="80"/>
      <c r="E277" s="80"/>
      <c r="F277" s="80"/>
      <c r="G277" s="80"/>
      <c r="H277" s="80"/>
      <c r="I277" s="80">
        <v>3</v>
      </c>
      <c r="J277" s="116">
        <v>1</v>
      </c>
      <c r="K277" s="235"/>
      <c r="L277" s="134"/>
      <c r="M277" s="134"/>
      <c r="N277" s="246"/>
      <c r="O277" s="91">
        <v>4</v>
      </c>
      <c r="P277" s="247"/>
      <c r="Q277" s="246"/>
    </row>
    <row r="278" spans="1:17" ht="15.75" customHeight="1" x14ac:dyDescent="0.25">
      <c r="A278" s="79">
        <v>2501</v>
      </c>
      <c r="B278" s="80"/>
      <c r="C278" s="80"/>
      <c r="D278" s="80"/>
      <c r="E278" s="80"/>
      <c r="F278" s="80"/>
      <c r="G278" s="80"/>
      <c r="H278" s="80"/>
      <c r="I278" s="80">
        <v>1</v>
      </c>
      <c r="J278" s="116"/>
      <c r="K278" s="235"/>
      <c r="L278" s="134"/>
      <c r="M278" s="134"/>
      <c r="N278" s="246"/>
      <c r="O278" s="96">
        <v>2</v>
      </c>
      <c r="P278" s="247"/>
      <c r="Q278" s="246"/>
    </row>
    <row r="279" spans="1:17" ht="15.75" customHeight="1" x14ac:dyDescent="0.25">
      <c r="A279" s="79">
        <v>2502</v>
      </c>
      <c r="B279" s="80"/>
      <c r="C279" s="80"/>
      <c r="D279" s="80"/>
      <c r="E279" s="80"/>
      <c r="F279" s="80"/>
      <c r="G279" s="80"/>
      <c r="H279" s="80"/>
      <c r="I279" s="80">
        <v>1</v>
      </c>
      <c r="J279" s="116">
        <v>4</v>
      </c>
      <c r="K279" s="235"/>
      <c r="L279" s="134"/>
      <c r="M279" s="134"/>
      <c r="N279" s="246"/>
      <c r="O279" s="96">
        <v>4</v>
      </c>
      <c r="P279" s="247"/>
      <c r="Q279" s="246"/>
    </row>
    <row r="280" spans="1:17" ht="15.75" customHeight="1" x14ac:dyDescent="0.25">
      <c r="A280" s="79">
        <v>2601</v>
      </c>
      <c r="B280" s="80"/>
      <c r="C280" s="80"/>
      <c r="D280" s="80"/>
      <c r="E280" s="80"/>
      <c r="F280" s="80"/>
      <c r="G280" s="80"/>
      <c r="H280" s="80"/>
      <c r="I280" s="80"/>
      <c r="J280" s="116"/>
      <c r="K280" s="235"/>
      <c r="L280" s="134"/>
      <c r="M280" s="237"/>
      <c r="N280" s="134"/>
      <c r="O280" s="237"/>
      <c r="P280" s="256"/>
      <c r="Q280" s="246"/>
    </row>
    <row r="281" spans="1:17" ht="15.75" customHeight="1" x14ac:dyDescent="0.25">
      <c r="A281" s="79">
        <v>2602</v>
      </c>
      <c r="B281" s="80"/>
      <c r="C281" s="80"/>
      <c r="D281" s="80"/>
      <c r="E281" s="80"/>
      <c r="F281" s="80"/>
      <c r="G281" s="80"/>
      <c r="H281" s="80"/>
      <c r="I281" s="80"/>
      <c r="J281" s="116"/>
      <c r="K281" s="235"/>
      <c r="L281" s="134"/>
      <c r="M281" s="237"/>
      <c r="N281" s="228" t="s">
        <v>80</v>
      </c>
      <c r="O281" s="102">
        <v>4</v>
      </c>
      <c r="P281" s="103">
        <f>J284</f>
        <v>15</v>
      </c>
      <c r="Q281" s="230" t="s">
        <v>10</v>
      </c>
    </row>
    <row r="282" spans="1:17" ht="15.75" customHeight="1" x14ac:dyDescent="0.25">
      <c r="A282" s="79">
        <v>2701</v>
      </c>
      <c r="B282" s="80"/>
      <c r="C282" s="80"/>
      <c r="D282" s="80"/>
      <c r="E282" s="80"/>
      <c r="F282" s="80"/>
      <c r="G282" s="80"/>
      <c r="H282" s="80"/>
      <c r="I282" s="80"/>
      <c r="J282" s="116"/>
      <c r="K282" s="235"/>
      <c r="L282" s="134"/>
      <c r="M282" s="237"/>
      <c r="N282" s="229" t="s">
        <v>81</v>
      </c>
      <c r="O282" s="104">
        <f>IF(O281/B268=0,"",O281/B268)</f>
        <v>0.10810810810810811</v>
      </c>
      <c r="P282" s="105">
        <f>IF(O281/P281=0,"",O281/P281)</f>
        <v>0.26666666666666666</v>
      </c>
      <c r="Q282" s="231" t="s">
        <v>82</v>
      </c>
    </row>
    <row r="283" spans="1:17" ht="15.75" customHeight="1" x14ac:dyDescent="0.25">
      <c r="A283" s="79">
        <v>2702</v>
      </c>
      <c r="B283" s="80"/>
      <c r="C283" s="80"/>
      <c r="D283" s="80"/>
      <c r="E283" s="80"/>
      <c r="F283" s="80"/>
      <c r="G283" s="80"/>
      <c r="H283" s="80"/>
      <c r="I283" s="80"/>
      <c r="J283" s="116"/>
      <c r="K283" s="238"/>
      <c r="L283" s="239"/>
      <c r="M283" s="240"/>
      <c r="N283" s="109"/>
      <c r="O283" s="110"/>
      <c r="P283" s="110"/>
      <c r="Q283" s="111"/>
    </row>
    <row r="284" spans="1:17" ht="18" customHeight="1" x14ac:dyDescent="0.25">
      <c r="A284" s="33"/>
      <c r="B284" s="327" t="s">
        <v>108</v>
      </c>
      <c r="C284" s="327"/>
      <c r="D284" s="327"/>
      <c r="E284" s="327"/>
      <c r="F284" s="327"/>
      <c r="G284" s="327"/>
      <c r="H284" s="327"/>
      <c r="I284" s="327"/>
      <c r="J284" s="112">
        <f>SUM(J275:J280)</f>
        <v>15</v>
      </c>
      <c r="K284" s="113">
        <f>IF(J275=0,"",J275/B268)</f>
        <v>0.27027027027027029</v>
      </c>
      <c r="L284" s="113">
        <f>IF(J284=0,"",J284/B268)</f>
        <v>0.40540540540540543</v>
      </c>
      <c r="M284" s="113">
        <f>IF(J277=0,"",L284-K284)</f>
        <v>0.13513513513513514</v>
      </c>
      <c r="N284" s="5"/>
      <c r="O284" s="25"/>
      <c r="P284" s="24"/>
      <c r="Q284" s="5"/>
    </row>
    <row r="285" spans="1:17" ht="12.75" customHeight="1" x14ac:dyDescent="0.2">
      <c r="K285" s="5"/>
      <c r="L285" s="5"/>
      <c r="N285" s="5"/>
      <c r="O285" s="6"/>
      <c r="P285" s="6"/>
      <c r="Q285" s="5"/>
    </row>
    <row r="286" spans="1:17" ht="12.75" customHeight="1" x14ac:dyDescent="0.2">
      <c r="K286" s="5"/>
      <c r="L286" s="5"/>
      <c r="N286" s="5"/>
      <c r="O286" s="6"/>
      <c r="P286" s="6"/>
      <c r="Q286" s="5"/>
    </row>
    <row r="287" spans="1:17" s="203" customFormat="1" ht="26.25" customHeight="1" x14ac:dyDescent="0.4">
      <c r="A287" s="224"/>
      <c r="B287" s="318" t="s">
        <v>96</v>
      </c>
      <c r="C287" s="318"/>
      <c r="D287" s="318"/>
      <c r="E287" s="318"/>
      <c r="F287" s="318"/>
      <c r="G287" s="318"/>
      <c r="H287" s="318"/>
      <c r="I287" s="318"/>
      <c r="J287" s="257" t="s">
        <v>118</v>
      </c>
      <c r="K287" s="204"/>
      <c r="L287" s="258"/>
      <c r="M287" s="258"/>
      <c r="N287" s="204"/>
      <c r="O287" s="258"/>
      <c r="P287" s="204"/>
      <c r="Q287" s="204"/>
    </row>
    <row r="288" spans="1:17" ht="20.25" customHeight="1" x14ac:dyDescent="0.2">
      <c r="A288" s="330" t="s">
        <v>9</v>
      </c>
      <c r="B288" s="311" t="s">
        <v>97</v>
      </c>
      <c r="C288" s="312"/>
      <c r="D288" s="312"/>
      <c r="E288" s="312"/>
      <c r="F288" s="312"/>
      <c r="G288" s="312"/>
      <c r="H288" s="312"/>
      <c r="I288" s="313"/>
      <c r="J288" s="314" t="s">
        <v>10</v>
      </c>
      <c r="K288" s="307" t="s">
        <v>2</v>
      </c>
      <c r="L288" s="307" t="s">
        <v>3</v>
      </c>
      <c r="M288" s="316" t="s">
        <v>4</v>
      </c>
      <c r="N288" s="307" t="s">
        <v>5</v>
      </c>
      <c r="O288" s="317" t="s">
        <v>6</v>
      </c>
      <c r="P288" s="317" t="s">
        <v>7</v>
      </c>
      <c r="Q288" s="307" t="s">
        <v>8</v>
      </c>
    </row>
    <row r="289" spans="1:19" ht="15.75" customHeight="1" x14ac:dyDescent="0.25">
      <c r="A289" s="308"/>
      <c r="B289" s="79" t="s">
        <v>98</v>
      </c>
      <c r="C289" s="79" t="s">
        <v>99</v>
      </c>
      <c r="D289" s="79" t="s">
        <v>100</v>
      </c>
      <c r="E289" s="79" t="s">
        <v>101</v>
      </c>
      <c r="F289" s="79" t="s">
        <v>102</v>
      </c>
      <c r="G289" s="79" t="s">
        <v>103</v>
      </c>
      <c r="H289" s="79" t="s">
        <v>104</v>
      </c>
      <c r="I289" s="79" t="s">
        <v>105</v>
      </c>
      <c r="J289" s="315"/>
      <c r="K289" s="308"/>
      <c r="L289" s="308"/>
      <c r="M289" s="308"/>
      <c r="N289" s="308"/>
      <c r="O289" s="308"/>
      <c r="P289" s="308"/>
      <c r="Q289" s="308"/>
    </row>
    <row r="290" spans="1:19" ht="15.75" customHeight="1" x14ac:dyDescent="0.25">
      <c r="A290" s="79">
        <v>2002</v>
      </c>
      <c r="B290" s="80">
        <v>40</v>
      </c>
      <c r="C290" s="80"/>
      <c r="D290" s="80"/>
      <c r="E290" s="80"/>
      <c r="F290" s="80"/>
      <c r="G290" s="80"/>
      <c r="H290" s="80"/>
      <c r="I290" s="80"/>
      <c r="J290" s="116"/>
      <c r="K290" s="232"/>
      <c r="L290" s="233"/>
      <c r="M290" s="234"/>
      <c r="N290" s="242"/>
      <c r="O290" s="85">
        <f>B290</f>
        <v>40</v>
      </c>
      <c r="P290" s="243"/>
      <c r="Q290" s="242"/>
    </row>
    <row r="291" spans="1:19" ht="15.75" customHeight="1" x14ac:dyDescent="0.25">
      <c r="A291" s="79">
        <v>2101</v>
      </c>
      <c r="B291" s="80"/>
      <c r="C291" s="80">
        <v>38</v>
      </c>
      <c r="D291" s="80"/>
      <c r="E291" s="80"/>
      <c r="F291" s="80"/>
      <c r="G291" s="80"/>
      <c r="H291" s="80"/>
      <c r="I291" s="80"/>
      <c r="J291" s="116"/>
      <c r="K291" s="235"/>
      <c r="L291" s="134"/>
      <c r="M291" s="236"/>
      <c r="N291" s="90">
        <f>IF(C291=0,"",C291/B290)</f>
        <v>0.95</v>
      </c>
      <c r="O291" s="91">
        <v>39</v>
      </c>
      <c r="P291" s="241">
        <f t="shared" ref="P291:P297" si="24">IF(O291=0,"",O291/O290)</f>
        <v>0.97499999999999998</v>
      </c>
      <c r="Q291" s="241">
        <f t="shared" ref="Q291:Q297" si="25">IF(O291=0,"",100%-P291)</f>
        <v>2.5000000000000022E-2</v>
      </c>
    </row>
    <row r="292" spans="1:19" ht="15.75" customHeight="1" x14ac:dyDescent="0.25">
      <c r="A292" s="79">
        <v>2102</v>
      </c>
      <c r="B292" s="80"/>
      <c r="C292" s="80"/>
      <c r="D292" s="80">
        <v>34</v>
      </c>
      <c r="E292" s="80"/>
      <c r="F292" s="80"/>
      <c r="G292" s="80"/>
      <c r="H292" s="80"/>
      <c r="I292" s="80"/>
      <c r="J292" s="116"/>
      <c r="K292" s="235"/>
      <c r="L292" s="134"/>
      <c r="M292" s="236"/>
      <c r="N292" s="90">
        <f>IF(D292=0,"",D292/C291)</f>
        <v>0.89473684210526316</v>
      </c>
      <c r="O292" s="91">
        <v>37</v>
      </c>
      <c r="P292" s="241">
        <f t="shared" si="24"/>
        <v>0.94871794871794868</v>
      </c>
      <c r="Q292" s="241">
        <f t="shared" si="25"/>
        <v>5.1282051282051322E-2</v>
      </c>
      <c r="S292" s="93">
        <f>O292/O290</f>
        <v>0.92500000000000004</v>
      </c>
    </row>
    <row r="293" spans="1:19" ht="15.75" customHeight="1" x14ac:dyDescent="0.25">
      <c r="A293" s="79">
        <v>2201</v>
      </c>
      <c r="B293" s="80"/>
      <c r="C293" s="80"/>
      <c r="D293" s="80"/>
      <c r="E293" s="80">
        <v>29</v>
      </c>
      <c r="F293" s="80"/>
      <c r="G293" s="80"/>
      <c r="H293" s="80"/>
      <c r="I293" s="80"/>
      <c r="J293" s="116"/>
      <c r="K293" s="235"/>
      <c r="L293" s="134"/>
      <c r="M293" s="236"/>
      <c r="N293" s="90">
        <f>IF(E293=0,"",E293/D292)</f>
        <v>0.8529411764705882</v>
      </c>
      <c r="O293" s="91">
        <v>35</v>
      </c>
      <c r="P293" s="241">
        <f t="shared" si="24"/>
        <v>0.94594594594594594</v>
      </c>
      <c r="Q293" s="241">
        <f t="shared" si="25"/>
        <v>5.4054054054054057E-2</v>
      </c>
    </row>
    <row r="294" spans="1:19" ht="15.75" customHeight="1" x14ac:dyDescent="0.25">
      <c r="A294" s="79">
        <v>2202</v>
      </c>
      <c r="B294" s="80"/>
      <c r="C294" s="80"/>
      <c r="D294" s="80"/>
      <c r="E294" s="80"/>
      <c r="F294" s="80">
        <v>28</v>
      </c>
      <c r="G294" s="80"/>
      <c r="H294" s="80"/>
      <c r="I294" s="80"/>
      <c r="J294" s="116"/>
      <c r="K294" s="235"/>
      <c r="L294" s="134"/>
      <c r="M294" s="236"/>
      <c r="N294" s="90">
        <f>IF(F294=0,"",F294/E293)</f>
        <v>0.96551724137931039</v>
      </c>
      <c r="O294" s="91">
        <v>35</v>
      </c>
      <c r="P294" s="241">
        <f t="shared" si="24"/>
        <v>1</v>
      </c>
      <c r="Q294" s="241">
        <f t="shared" si="25"/>
        <v>0</v>
      </c>
    </row>
    <row r="295" spans="1:19" ht="15.75" customHeight="1" x14ac:dyDescent="0.25">
      <c r="A295" s="79">
        <v>2301</v>
      </c>
      <c r="B295" s="80"/>
      <c r="C295" s="80"/>
      <c r="D295" s="80"/>
      <c r="E295" s="80"/>
      <c r="F295" s="80"/>
      <c r="G295" s="80">
        <v>23</v>
      </c>
      <c r="H295" s="80"/>
      <c r="I295" s="80"/>
      <c r="J295" s="116"/>
      <c r="K295" s="235"/>
      <c r="L295" s="134"/>
      <c r="M295" s="236"/>
      <c r="N295" s="90">
        <f>IF(G295=0,"",G295/F294)</f>
        <v>0.8214285714285714</v>
      </c>
      <c r="O295" s="91">
        <v>35</v>
      </c>
      <c r="P295" s="241">
        <f t="shared" si="24"/>
        <v>1</v>
      </c>
      <c r="Q295" s="241">
        <f t="shared" si="25"/>
        <v>0</v>
      </c>
    </row>
    <row r="296" spans="1:19" ht="15.75" customHeight="1" x14ac:dyDescent="0.25">
      <c r="A296" s="79">
        <v>2302</v>
      </c>
      <c r="B296" s="80"/>
      <c r="C296" s="80"/>
      <c r="D296" s="80"/>
      <c r="E296" s="80"/>
      <c r="F296" s="80"/>
      <c r="G296" s="80"/>
      <c r="H296" s="80">
        <v>22</v>
      </c>
      <c r="I296" s="80"/>
      <c r="J296" s="116">
        <v>1</v>
      </c>
      <c r="K296" s="235"/>
      <c r="L296" s="134"/>
      <c r="M296" s="236"/>
      <c r="N296" s="90">
        <f>IF(H296=0,"",H296/G295)</f>
        <v>0.95652173913043481</v>
      </c>
      <c r="O296" s="91">
        <v>35</v>
      </c>
      <c r="P296" s="241">
        <f t="shared" si="24"/>
        <v>1</v>
      </c>
      <c r="Q296" s="241">
        <f t="shared" si="25"/>
        <v>0</v>
      </c>
    </row>
    <row r="297" spans="1:19" ht="15.75" customHeight="1" x14ac:dyDescent="0.25">
      <c r="A297" s="79">
        <v>2401</v>
      </c>
      <c r="B297" s="80"/>
      <c r="C297" s="80"/>
      <c r="D297" s="80"/>
      <c r="E297" s="80"/>
      <c r="F297" s="80"/>
      <c r="G297" s="80"/>
      <c r="H297" s="80"/>
      <c r="I297" s="80">
        <v>22</v>
      </c>
      <c r="J297" s="116">
        <v>16</v>
      </c>
      <c r="K297" s="235"/>
      <c r="L297" s="134"/>
      <c r="M297" s="236"/>
      <c r="N297" s="90">
        <f>IF(I297=0,"",I297/H296)</f>
        <v>1</v>
      </c>
      <c r="O297" s="91">
        <v>31</v>
      </c>
      <c r="P297" s="241">
        <f t="shared" si="24"/>
        <v>0.88571428571428568</v>
      </c>
      <c r="Q297" s="241">
        <f t="shared" si="25"/>
        <v>0.11428571428571432</v>
      </c>
    </row>
    <row r="298" spans="1:19" ht="15.75" customHeight="1" x14ac:dyDescent="0.25">
      <c r="A298" s="79">
        <v>2402</v>
      </c>
      <c r="B298" s="80"/>
      <c r="C298" s="80"/>
      <c r="D298" s="80"/>
      <c r="E298" s="80"/>
      <c r="F298" s="80"/>
      <c r="G298" s="80"/>
      <c r="H298" s="80"/>
      <c r="I298" s="80">
        <v>10</v>
      </c>
      <c r="J298" s="116">
        <v>6</v>
      </c>
      <c r="K298" s="235"/>
      <c r="L298" s="134"/>
      <c r="M298" s="134"/>
      <c r="N298" s="246"/>
      <c r="O298" s="91">
        <v>14</v>
      </c>
      <c r="P298" s="247"/>
      <c r="Q298" s="246"/>
    </row>
    <row r="299" spans="1:19" ht="15.75" customHeight="1" x14ac:dyDescent="0.25">
      <c r="A299" s="79">
        <v>2501</v>
      </c>
      <c r="B299" s="80"/>
      <c r="C299" s="80"/>
      <c r="D299" s="80"/>
      <c r="E299" s="80"/>
      <c r="F299" s="80"/>
      <c r="G299" s="80"/>
      <c r="H299" s="80"/>
      <c r="I299" s="80">
        <v>4</v>
      </c>
      <c r="J299" s="116">
        <v>3</v>
      </c>
      <c r="K299" s="235"/>
      <c r="L299" s="134"/>
      <c r="M299" s="134"/>
      <c r="N299" s="246"/>
      <c r="O299" s="91">
        <v>9</v>
      </c>
      <c r="P299" s="247"/>
      <c r="Q299" s="246"/>
    </row>
    <row r="300" spans="1:19" ht="15.75" customHeight="1" x14ac:dyDescent="0.25">
      <c r="A300" s="79">
        <v>2502</v>
      </c>
      <c r="B300" s="80"/>
      <c r="C300" s="80"/>
      <c r="D300" s="80"/>
      <c r="E300" s="80"/>
      <c r="F300" s="80"/>
      <c r="G300" s="80"/>
      <c r="H300" s="80"/>
      <c r="I300" s="80">
        <v>3</v>
      </c>
      <c r="J300" s="116">
        <v>2</v>
      </c>
      <c r="K300" s="235"/>
      <c r="L300" s="134"/>
      <c r="M300" s="237"/>
      <c r="N300" s="246"/>
      <c r="O300" s="96">
        <v>5</v>
      </c>
      <c r="P300" s="247"/>
      <c r="Q300" s="246"/>
    </row>
    <row r="301" spans="1:19" ht="15.75" customHeight="1" x14ac:dyDescent="0.25">
      <c r="A301" s="79">
        <v>2601</v>
      </c>
      <c r="B301" s="80"/>
      <c r="C301" s="80"/>
      <c r="D301" s="80"/>
      <c r="E301" s="80"/>
      <c r="F301" s="80"/>
      <c r="G301" s="80"/>
      <c r="H301" s="80"/>
      <c r="I301" s="80"/>
      <c r="J301" s="116"/>
      <c r="K301" s="235"/>
      <c r="L301" s="134"/>
      <c r="M301" s="237"/>
      <c r="N301" s="246"/>
      <c r="O301" s="96"/>
      <c r="P301" s="247"/>
      <c r="Q301" s="246"/>
    </row>
    <row r="302" spans="1:19" ht="15.75" customHeight="1" x14ac:dyDescent="0.25">
      <c r="A302" s="79">
        <v>2602</v>
      </c>
      <c r="B302" s="80"/>
      <c r="C302" s="80"/>
      <c r="D302" s="80"/>
      <c r="E302" s="80"/>
      <c r="F302" s="80"/>
      <c r="G302" s="80"/>
      <c r="H302" s="80"/>
      <c r="I302" s="80"/>
      <c r="J302" s="116"/>
      <c r="K302" s="235"/>
      <c r="L302" s="134"/>
      <c r="M302" s="237"/>
      <c r="N302" s="134"/>
      <c r="O302" s="237"/>
      <c r="P302" s="256"/>
      <c r="Q302" s="246"/>
    </row>
    <row r="303" spans="1:19" ht="15.75" customHeight="1" x14ac:dyDescent="0.25">
      <c r="A303" s="79">
        <v>2701</v>
      </c>
      <c r="B303" s="80"/>
      <c r="C303" s="80"/>
      <c r="D303" s="80"/>
      <c r="E303" s="80"/>
      <c r="F303" s="80"/>
      <c r="G303" s="80"/>
      <c r="H303" s="80"/>
      <c r="I303" s="80"/>
      <c r="J303" s="116"/>
      <c r="K303" s="235"/>
      <c r="L303" s="134"/>
      <c r="M303" s="237"/>
      <c r="N303" s="228" t="s">
        <v>80</v>
      </c>
      <c r="O303" s="102">
        <v>2</v>
      </c>
      <c r="P303" s="103">
        <f>IF(SUM(J293:J300)=0,"",SUM(J293:J300))</f>
        <v>28</v>
      </c>
      <c r="Q303" s="230" t="s">
        <v>10</v>
      </c>
    </row>
    <row r="304" spans="1:19" ht="15.75" customHeight="1" x14ac:dyDescent="0.25">
      <c r="A304" s="79">
        <v>2702</v>
      </c>
      <c r="B304" s="80"/>
      <c r="C304" s="80"/>
      <c r="D304" s="80"/>
      <c r="E304" s="80"/>
      <c r="F304" s="80"/>
      <c r="G304" s="80"/>
      <c r="H304" s="80"/>
      <c r="I304" s="80"/>
      <c r="J304" s="116"/>
      <c r="K304" s="235"/>
      <c r="L304" s="134"/>
      <c r="M304" s="237"/>
      <c r="N304" s="229" t="s">
        <v>81</v>
      </c>
      <c r="O304" s="104">
        <f>IF(O303/B290=0,"",O303/B290)</f>
        <v>0.05</v>
      </c>
      <c r="P304" s="105">
        <f>IF(O303/P303=0,"",O303/P303)</f>
        <v>7.1428571428571425E-2</v>
      </c>
      <c r="Q304" s="231" t="s">
        <v>82</v>
      </c>
    </row>
    <row r="305" spans="1:19" ht="15.75" customHeight="1" x14ac:dyDescent="0.25">
      <c r="A305" s="79">
        <v>2801</v>
      </c>
      <c r="B305" s="80"/>
      <c r="C305" s="80"/>
      <c r="D305" s="80"/>
      <c r="E305" s="80"/>
      <c r="F305" s="80"/>
      <c r="G305" s="80"/>
      <c r="H305" s="80"/>
      <c r="I305" s="80"/>
      <c r="J305" s="116"/>
      <c r="K305" s="238"/>
      <c r="L305" s="239"/>
      <c r="M305" s="240"/>
      <c r="N305" s="109"/>
      <c r="O305" s="110"/>
      <c r="P305" s="110"/>
      <c r="Q305" s="111"/>
    </row>
    <row r="306" spans="1:19" ht="18" customHeight="1" x14ac:dyDescent="0.25">
      <c r="A306" s="33"/>
      <c r="B306" s="327" t="s">
        <v>108</v>
      </c>
      <c r="C306" s="327"/>
      <c r="D306" s="327"/>
      <c r="E306" s="327"/>
      <c r="F306" s="327"/>
      <c r="G306" s="327"/>
      <c r="H306" s="327"/>
      <c r="I306" s="327"/>
      <c r="J306" s="112">
        <f>SUM(J296:J302)</f>
        <v>28</v>
      </c>
      <c r="K306" s="113">
        <f>((SUM(J296:J297))/B290)</f>
        <v>0.42499999999999999</v>
      </c>
      <c r="L306" s="113">
        <f>IF(J306=0,"",J306/B290)</f>
        <v>0.7</v>
      </c>
      <c r="M306" s="113">
        <f>IF((SUM(J296:J297))=0,"",L306-K306)</f>
        <v>0.27499999999999997</v>
      </c>
      <c r="N306" s="5"/>
      <c r="O306" s="25"/>
      <c r="P306" s="24"/>
      <c r="Q306" s="5"/>
    </row>
    <row r="307" spans="1:19" ht="12.75" customHeight="1" x14ac:dyDescent="0.2">
      <c r="K307" s="5"/>
      <c r="L307" s="5"/>
      <c r="N307" s="5"/>
      <c r="O307" s="6"/>
      <c r="P307" s="6"/>
      <c r="Q307" s="5"/>
    </row>
    <row r="308" spans="1:19" ht="12.75" customHeight="1" x14ac:dyDescent="0.2">
      <c r="K308" s="5"/>
      <c r="L308" s="5"/>
      <c r="N308" s="5"/>
      <c r="O308" s="6"/>
      <c r="P308" s="6"/>
      <c r="Q308" s="5"/>
    </row>
    <row r="309" spans="1:19" s="197" customFormat="1" ht="26.25" customHeight="1" x14ac:dyDescent="0.4">
      <c r="A309" s="224"/>
      <c r="B309" s="318" t="s">
        <v>96</v>
      </c>
      <c r="C309" s="318"/>
      <c r="D309" s="318"/>
      <c r="E309" s="318"/>
      <c r="F309" s="318"/>
      <c r="G309" s="318"/>
      <c r="H309" s="318"/>
      <c r="I309" s="318"/>
      <c r="J309" s="201" t="s">
        <v>119</v>
      </c>
      <c r="K309" s="25"/>
      <c r="L309" s="5"/>
      <c r="M309" s="5"/>
      <c r="N309" s="25"/>
      <c r="O309" s="5"/>
      <c r="P309" s="25"/>
      <c r="Q309" s="25"/>
    </row>
    <row r="310" spans="1:19" ht="20.25" customHeight="1" x14ac:dyDescent="0.2">
      <c r="A310" s="330" t="s">
        <v>9</v>
      </c>
      <c r="B310" s="311" t="s">
        <v>97</v>
      </c>
      <c r="C310" s="312"/>
      <c r="D310" s="312"/>
      <c r="E310" s="312"/>
      <c r="F310" s="312"/>
      <c r="G310" s="312"/>
      <c r="H310" s="312"/>
      <c r="I310" s="313"/>
      <c r="J310" s="314" t="s">
        <v>10</v>
      </c>
      <c r="K310" s="307" t="s">
        <v>2</v>
      </c>
      <c r="L310" s="307" t="s">
        <v>3</v>
      </c>
      <c r="M310" s="316" t="s">
        <v>4</v>
      </c>
      <c r="N310" s="307" t="s">
        <v>5</v>
      </c>
      <c r="O310" s="317" t="s">
        <v>6</v>
      </c>
      <c r="P310" s="317" t="s">
        <v>7</v>
      </c>
      <c r="Q310" s="307" t="s">
        <v>8</v>
      </c>
    </row>
    <row r="311" spans="1:19" ht="15.75" customHeight="1" x14ac:dyDescent="0.25">
      <c r="A311" s="308"/>
      <c r="B311" s="79" t="s">
        <v>98</v>
      </c>
      <c r="C311" s="79" t="s">
        <v>99</v>
      </c>
      <c r="D311" s="79" t="s">
        <v>100</v>
      </c>
      <c r="E311" s="79" t="s">
        <v>101</v>
      </c>
      <c r="F311" s="79" t="s">
        <v>102</v>
      </c>
      <c r="G311" s="79" t="s">
        <v>103</v>
      </c>
      <c r="H311" s="79" t="s">
        <v>104</v>
      </c>
      <c r="I311" s="79" t="s">
        <v>105</v>
      </c>
      <c r="J311" s="315"/>
      <c r="K311" s="308"/>
      <c r="L311" s="308"/>
      <c r="M311" s="308"/>
      <c r="N311" s="308"/>
      <c r="O311" s="308"/>
      <c r="P311" s="308"/>
      <c r="Q311" s="308"/>
    </row>
    <row r="312" spans="1:19" ht="15.75" customHeight="1" x14ac:dyDescent="0.25">
      <c r="A312" s="79">
        <v>2101</v>
      </c>
      <c r="B312" s="80">
        <v>38</v>
      </c>
      <c r="C312" s="80"/>
      <c r="D312" s="80"/>
      <c r="E312" s="80"/>
      <c r="F312" s="80"/>
      <c r="G312" s="80"/>
      <c r="H312" s="80"/>
      <c r="I312" s="80"/>
      <c r="J312" s="116"/>
      <c r="K312" s="232"/>
      <c r="L312" s="233"/>
      <c r="M312" s="234"/>
      <c r="N312" s="242"/>
      <c r="O312" s="85">
        <f>B312</f>
        <v>38</v>
      </c>
      <c r="P312" s="243"/>
      <c r="Q312" s="242"/>
    </row>
    <row r="313" spans="1:19" ht="15.75" customHeight="1" x14ac:dyDescent="0.25">
      <c r="A313" s="79">
        <v>2102</v>
      </c>
      <c r="B313" s="80"/>
      <c r="C313" s="80">
        <v>34</v>
      </c>
      <c r="D313" s="80"/>
      <c r="E313" s="80"/>
      <c r="F313" s="80"/>
      <c r="G313" s="80"/>
      <c r="H313" s="80"/>
      <c r="I313" s="80"/>
      <c r="J313" s="116"/>
      <c r="K313" s="235"/>
      <c r="L313" s="134"/>
      <c r="M313" s="236"/>
      <c r="N313" s="90">
        <f>IF(C313=0,"",C313/B312)</f>
        <v>0.89473684210526316</v>
      </c>
      <c r="O313" s="91">
        <v>35</v>
      </c>
      <c r="P313" s="241">
        <f t="shared" ref="P313:P319" si="26">IF(O313=0,"",O313/O312)</f>
        <v>0.92105263157894735</v>
      </c>
      <c r="Q313" s="241">
        <f t="shared" ref="Q313:Q319" si="27">IF(O313=0,"",100%-P313)</f>
        <v>7.8947368421052655E-2</v>
      </c>
    </row>
    <row r="314" spans="1:19" ht="15.75" customHeight="1" x14ac:dyDescent="0.25">
      <c r="A314" s="79">
        <v>2201</v>
      </c>
      <c r="B314" s="80"/>
      <c r="C314" s="80"/>
      <c r="D314" s="80">
        <v>32</v>
      </c>
      <c r="E314" s="80"/>
      <c r="F314" s="80"/>
      <c r="G314" s="80"/>
      <c r="H314" s="80"/>
      <c r="I314" s="80"/>
      <c r="J314" s="116"/>
      <c r="K314" s="235"/>
      <c r="L314" s="134"/>
      <c r="M314" s="236"/>
      <c r="N314" s="90">
        <f>IF(D314=0,"",D314/C313)</f>
        <v>0.94117647058823528</v>
      </c>
      <c r="O314" s="91">
        <v>33</v>
      </c>
      <c r="P314" s="241">
        <f t="shared" si="26"/>
        <v>0.94285714285714284</v>
      </c>
      <c r="Q314" s="241">
        <f t="shared" si="27"/>
        <v>5.7142857142857162E-2</v>
      </c>
      <c r="S314" s="93">
        <f>O314/O312</f>
        <v>0.86842105263157898</v>
      </c>
    </row>
    <row r="315" spans="1:19" ht="15.75" customHeight="1" x14ac:dyDescent="0.25">
      <c r="A315" s="79">
        <v>2202</v>
      </c>
      <c r="B315" s="80"/>
      <c r="C315" s="80"/>
      <c r="D315" s="80"/>
      <c r="E315" s="80">
        <v>19</v>
      </c>
      <c r="F315" s="80"/>
      <c r="G315" s="80"/>
      <c r="H315" s="80"/>
      <c r="I315" s="80"/>
      <c r="J315" s="116"/>
      <c r="K315" s="235"/>
      <c r="L315" s="134"/>
      <c r="M315" s="236"/>
      <c r="N315" s="90">
        <f>IF(E315=0,"",E315/D314)</f>
        <v>0.59375</v>
      </c>
      <c r="O315" s="91">
        <v>28</v>
      </c>
      <c r="P315" s="241">
        <f t="shared" si="26"/>
        <v>0.84848484848484851</v>
      </c>
      <c r="Q315" s="241">
        <f t="shared" si="27"/>
        <v>0.15151515151515149</v>
      </c>
    </row>
    <row r="316" spans="1:19" ht="15.75" customHeight="1" x14ac:dyDescent="0.25">
      <c r="A316" s="79">
        <v>2301</v>
      </c>
      <c r="B316" s="80"/>
      <c r="C316" s="80"/>
      <c r="D316" s="80"/>
      <c r="E316" s="80"/>
      <c r="F316" s="80">
        <v>13</v>
      </c>
      <c r="G316" s="80"/>
      <c r="H316" s="80"/>
      <c r="I316" s="80"/>
      <c r="J316" s="116"/>
      <c r="K316" s="235"/>
      <c r="L316" s="134"/>
      <c r="M316" s="236"/>
      <c r="N316" s="90">
        <f>IF(F316=0,"",F316/E315)</f>
        <v>0.68421052631578949</v>
      </c>
      <c r="O316" s="91">
        <v>26</v>
      </c>
      <c r="P316" s="241">
        <f t="shared" si="26"/>
        <v>0.9285714285714286</v>
      </c>
      <c r="Q316" s="241">
        <f t="shared" si="27"/>
        <v>7.1428571428571397E-2</v>
      </c>
    </row>
    <row r="317" spans="1:19" ht="15.75" customHeight="1" x14ac:dyDescent="0.25">
      <c r="A317" s="79">
        <v>2302</v>
      </c>
      <c r="B317" s="80"/>
      <c r="C317" s="80"/>
      <c r="D317" s="80"/>
      <c r="E317" s="80"/>
      <c r="F317" s="80"/>
      <c r="G317" s="80">
        <v>11</v>
      </c>
      <c r="H317" s="80"/>
      <c r="I317" s="80"/>
      <c r="J317" s="116"/>
      <c r="K317" s="235"/>
      <c r="L317" s="134"/>
      <c r="M317" s="236"/>
      <c r="N317" s="90">
        <f>IF(G317=0,"",G317/F316)</f>
        <v>0.84615384615384615</v>
      </c>
      <c r="O317" s="91">
        <v>25</v>
      </c>
      <c r="P317" s="241">
        <f t="shared" si="26"/>
        <v>0.96153846153846156</v>
      </c>
      <c r="Q317" s="241">
        <f t="shared" si="27"/>
        <v>3.8461538461538436E-2</v>
      </c>
    </row>
    <row r="318" spans="1:19" ht="15.75" customHeight="1" x14ac:dyDescent="0.25">
      <c r="A318" s="79">
        <v>2401</v>
      </c>
      <c r="B318" s="80"/>
      <c r="C318" s="80"/>
      <c r="D318" s="80"/>
      <c r="E318" s="80"/>
      <c r="F318" s="80"/>
      <c r="G318" s="80"/>
      <c r="H318" s="80">
        <v>11</v>
      </c>
      <c r="I318" s="80"/>
      <c r="J318" s="116"/>
      <c r="K318" s="235"/>
      <c r="L318" s="134"/>
      <c r="M318" s="236"/>
      <c r="N318" s="90">
        <f>IF(H318=0,"",H318/G317)</f>
        <v>1</v>
      </c>
      <c r="O318" s="91">
        <v>24</v>
      </c>
      <c r="P318" s="241">
        <f t="shared" si="26"/>
        <v>0.96</v>
      </c>
      <c r="Q318" s="241">
        <f t="shared" si="27"/>
        <v>4.0000000000000036E-2</v>
      </c>
    </row>
    <row r="319" spans="1:19" ht="15.75" customHeight="1" x14ac:dyDescent="0.25">
      <c r="A319" s="79">
        <v>2402</v>
      </c>
      <c r="B319" s="80"/>
      <c r="C319" s="80"/>
      <c r="D319" s="80"/>
      <c r="E319" s="80"/>
      <c r="F319" s="80"/>
      <c r="G319" s="80"/>
      <c r="H319" s="80"/>
      <c r="I319" s="80">
        <v>11</v>
      </c>
      <c r="J319" s="116">
        <v>6</v>
      </c>
      <c r="K319" s="235"/>
      <c r="L319" s="134"/>
      <c r="M319" s="236"/>
      <c r="N319" s="90">
        <f>IF(I319=0,"",I319/H318)</f>
        <v>1</v>
      </c>
      <c r="O319" s="91">
        <v>24</v>
      </c>
      <c r="P319" s="241">
        <f t="shared" si="26"/>
        <v>1</v>
      </c>
      <c r="Q319" s="241">
        <f t="shared" si="27"/>
        <v>0</v>
      </c>
    </row>
    <row r="320" spans="1:19" ht="15.75" customHeight="1" x14ac:dyDescent="0.25">
      <c r="A320" s="79">
        <v>2501</v>
      </c>
      <c r="B320" s="80"/>
      <c r="C320" s="80"/>
      <c r="D320" s="80"/>
      <c r="E320" s="80"/>
      <c r="F320" s="80"/>
      <c r="G320" s="80"/>
      <c r="H320" s="80"/>
      <c r="I320" s="80">
        <v>9</v>
      </c>
      <c r="J320" s="116">
        <v>6</v>
      </c>
      <c r="K320" s="235"/>
      <c r="L320" s="134"/>
      <c r="M320" s="134"/>
      <c r="N320" s="246"/>
      <c r="O320" s="91">
        <v>17</v>
      </c>
      <c r="P320" s="247"/>
      <c r="Q320" s="246"/>
    </row>
    <row r="321" spans="1:21" ht="15.75" customHeight="1" x14ac:dyDescent="0.25">
      <c r="A321" s="79">
        <v>2502</v>
      </c>
      <c r="B321" s="80"/>
      <c r="C321" s="80"/>
      <c r="D321" s="80"/>
      <c r="E321" s="80"/>
      <c r="F321" s="80"/>
      <c r="G321" s="80"/>
      <c r="H321" s="80"/>
      <c r="I321" s="80">
        <v>4</v>
      </c>
      <c r="J321" s="116">
        <v>4</v>
      </c>
      <c r="K321" s="235"/>
      <c r="L321" s="134"/>
      <c r="M321" s="134"/>
      <c r="N321" s="246"/>
      <c r="O321" s="91">
        <v>10</v>
      </c>
      <c r="P321" s="247"/>
      <c r="Q321" s="246"/>
    </row>
    <row r="322" spans="1:21" ht="15.75" customHeight="1" x14ac:dyDescent="0.25">
      <c r="A322" s="79">
        <v>2601</v>
      </c>
      <c r="B322" s="80"/>
      <c r="C322" s="80"/>
      <c r="D322" s="80"/>
      <c r="E322" s="80"/>
      <c r="F322" s="80"/>
      <c r="G322" s="80"/>
      <c r="H322" s="80"/>
      <c r="I322" s="80"/>
      <c r="J322" s="116"/>
      <c r="K322" s="235"/>
      <c r="L322" s="134"/>
      <c r="M322" s="237"/>
      <c r="N322" s="246"/>
      <c r="O322" s="96"/>
      <c r="P322" s="247"/>
      <c r="Q322" s="246"/>
    </row>
    <row r="323" spans="1:21" ht="15.75" customHeight="1" x14ac:dyDescent="0.25">
      <c r="A323" s="79">
        <v>2602</v>
      </c>
      <c r="B323" s="80"/>
      <c r="C323" s="80"/>
      <c r="D323" s="80"/>
      <c r="E323" s="80"/>
      <c r="F323" s="80"/>
      <c r="G323" s="80"/>
      <c r="H323" s="80"/>
      <c r="I323" s="80"/>
      <c r="J323" s="116"/>
      <c r="K323" s="235"/>
      <c r="L323" s="134"/>
      <c r="M323" s="237"/>
      <c r="N323" s="246"/>
      <c r="O323" s="96"/>
      <c r="P323" s="247"/>
      <c r="Q323" s="246"/>
    </row>
    <row r="324" spans="1:21" ht="15.75" customHeight="1" x14ac:dyDescent="0.25">
      <c r="A324" s="79">
        <v>2701</v>
      </c>
      <c r="B324" s="80"/>
      <c r="C324" s="80"/>
      <c r="D324" s="80"/>
      <c r="E324" s="80"/>
      <c r="F324" s="80"/>
      <c r="G324" s="80"/>
      <c r="H324" s="80"/>
      <c r="I324" s="80"/>
      <c r="J324" s="116"/>
      <c r="K324" s="235"/>
      <c r="L324" s="134"/>
      <c r="M324" s="237"/>
      <c r="N324" s="134"/>
      <c r="O324" s="237"/>
      <c r="P324" s="256"/>
      <c r="Q324" s="246"/>
    </row>
    <row r="325" spans="1:21" ht="15.75" customHeight="1" x14ac:dyDescent="0.25">
      <c r="A325" s="79">
        <v>2702</v>
      </c>
      <c r="B325" s="80"/>
      <c r="C325" s="80"/>
      <c r="D325" s="80"/>
      <c r="E325" s="80"/>
      <c r="F325" s="80"/>
      <c r="G325" s="80"/>
      <c r="H325" s="80"/>
      <c r="I325" s="80"/>
      <c r="J325" s="116"/>
      <c r="K325" s="235"/>
      <c r="L325" s="134"/>
      <c r="M325" s="237"/>
      <c r="N325" s="228" t="s">
        <v>80</v>
      </c>
      <c r="O325" s="102"/>
      <c r="P325" s="103">
        <f>IF(SUM(J315:J322)=0,"",SUM(J315:J322))</f>
        <v>16</v>
      </c>
      <c r="Q325" s="230" t="s">
        <v>10</v>
      </c>
    </row>
    <row r="326" spans="1:21" ht="15.75" customHeight="1" x14ac:dyDescent="0.25">
      <c r="A326" s="79">
        <v>2801</v>
      </c>
      <c r="B326" s="80"/>
      <c r="C326" s="80"/>
      <c r="D326" s="80"/>
      <c r="E326" s="80"/>
      <c r="F326" s="80"/>
      <c r="G326" s="80"/>
      <c r="H326" s="80"/>
      <c r="I326" s="80"/>
      <c r="J326" s="116"/>
      <c r="K326" s="235"/>
      <c r="L326" s="134"/>
      <c r="M326" s="237"/>
      <c r="N326" s="229" t="s">
        <v>81</v>
      </c>
      <c r="O326" s="104" t="str">
        <f>IF(O325/B312=0,"",O325/B312)</f>
        <v/>
      </c>
      <c r="P326" s="105" t="str">
        <f>IF(O325/P325=0,"",O325/P325)</f>
        <v/>
      </c>
      <c r="Q326" s="231" t="s">
        <v>82</v>
      </c>
    </row>
    <row r="327" spans="1:21" ht="15.75" customHeight="1" x14ac:dyDescent="0.25">
      <c r="A327" s="79">
        <v>2802</v>
      </c>
      <c r="B327" s="80"/>
      <c r="C327" s="80"/>
      <c r="D327" s="80"/>
      <c r="E327" s="80"/>
      <c r="F327" s="80"/>
      <c r="G327" s="80"/>
      <c r="H327" s="80"/>
      <c r="I327" s="80"/>
      <c r="J327" s="116"/>
      <c r="K327" s="238"/>
      <c r="L327" s="239"/>
      <c r="M327" s="240"/>
      <c r="N327" s="109"/>
      <c r="O327" s="110"/>
      <c r="P327" s="110"/>
      <c r="Q327" s="111"/>
    </row>
    <row r="328" spans="1:21" ht="18" customHeight="1" x14ac:dyDescent="0.25">
      <c r="A328" s="33"/>
      <c r="B328" s="327" t="s">
        <v>108</v>
      </c>
      <c r="C328" s="327"/>
      <c r="D328" s="327"/>
      <c r="E328" s="327"/>
      <c r="F328" s="327"/>
      <c r="G328" s="327"/>
      <c r="H328" s="327"/>
      <c r="I328" s="327"/>
      <c r="J328" s="112">
        <f>SUM(J319:J324)</f>
        <v>16</v>
      </c>
      <c r="K328" s="113">
        <f>IF(J319=0,"",J319/B312)</f>
        <v>0.15789473684210525</v>
      </c>
      <c r="L328" s="113">
        <f>IF(J328=0,"",J328/B312)</f>
        <v>0.42105263157894735</v>
      </c>
      <c r="M328" s="113">
        <f>L328-K328</f>
        <v>0.26315789473684209</v>
      </c>
      <c r="N328" s="5"/>
      <c r="O328" s="25"/>
      <c r="P328" s="24"/>
      <c r="Q328" s="5"/>
    </row>
    <row r="329" spans="1:21" ht="12.75" customHeight="1" x14ac:dyDescent="0.2">
      <c r="K329" s="5"/>
      <c r="L329" s="5"/>
      <c r="N329" s="5"/>
      <c r="O329" s="6"/>
      <c r="P329" s="6"/>
      <c r="Q329" s="5"/>
    </row>
    <row r="330" spans="1:21" ht="12.75" customHeight="1" x14ac:dyDescent="0.2">
      <c r="K330" s="5"/>
      <c r="L330" s="5"/>
      <c r="N330" s="5"/>
      <c r="O330" s="6"/>
      <c r="P330" s="6"/>
      <c r="Q330" s="5"/>
    </row>
    <row r="331" spans="1:21" s="197" customFormat="1" ht="26.25" customHeight="1" x14ac:dyDescent="0.4">
      <c r="A331" s="224"/>
      <c r="B331" s="318" t="s">
        <v>96</v>
      </c>
      <c r="C331" s="318"/>
      <c r="D331" s="318"/>
      <c r="E331" s="318"/>
      <c r="F331" s="318"/>
      <c r="G331" s="318"/>
      <c r="H331" s="318"/>
      <c r="I331" s="318"/>
      <c r="J331" s="201" t="s">
        <v>120</v>
      </c>
      <c r="K331" s="25"/>
      <c r="L331" s="5"/>
      <c r="M331" s="5"/>
      <c r="N331" s="25"/>
      <c r="O331" s="5"/>
      <c r="P331" s="25"/>
      <c r="Q331" s="25"/>
      <c r="U331" s="177">
        <f>AVERAGE(S314,S336)</f>
        <v>0.75365497076023391</v>
      </c>
    </row>
    <row r="332" spans="1:21" ht="20.25" customHeight="1" x14ac:dyDescent="0.2">
      <c r="A332" s="330" t="s">
        <v>9</v>
      </c>
      <c r="B332" s="311" t="s">
        <v>97</v>
      </c>
      <c r="C332" s="312"/>
      <c r="D332" s="312"/>
      <c r="E332" s="312"/>
      <c r="F332" s="312"/>
      <c r="G332" s="312"/>
      <c r="H332" s="312"/>
      <c r="I332" s="313"/>
      <c r="J332" s="314" t="s">
        <v>10</v>
      </c>
      <c r="K332" s="307" t="s">
        <v>2</v>
      </c>
      <c r="L332" s="307" t="s">
        <v>3</v>
      </c>
      <c r="M332" s="316" t="s">
        <v>4</v>
      </c>
      <c r="N332" s="307" t="s">
        <v>5</v>
      </c>
      <c r="O332" s="317" t="s">
        <v>6</v>
      </c>
      <c r="P332" s="317" t="s">
        <v>7</v>
      </c>
      <c r="Q332" s="307" t="s">
        <v>8</v>
      </c>
    </row>
    <row r="333" spans="1:21" ht="15.75" customHeight="1" x14ac:dyDescent="0.25">
      <c r="A333" s="308"/>
      <c r="B333" s="79" t="s">
        <v>98</v>
      </c>
      <c r="C333" s="79" t="s">
        <v>99</v>
      </c>
      <c r="D333" s="79" t="s">
        <v>100</v>
      </c>
      <c r="E333" s="79" t="s">
        <v>101</v>
      </c>
      <c r="F333" s="79" t="s">
        <v>102</v>
      </c>
      <c r="G333" s="79" t="s">
        <v>103</v>
      </c>
      <c r="H333" s="79" t="s">
        <v>104</v>
      </c>
      <c r="I333" s="79" t="s">
        <v>105</v>
      </c>
      <c r="J333" s="315"/>
      <c r="K333" s="308"/>
      <c r="L333" s="308"/>
      <c r="M333" s="308"/>
      <c r="N333" s="308"/>
      <c r="O333" s="308"/>
      <c r="P333" s="308"/>
      <c r="Q333" s="308"/>
    </row>
    <row r="334" spans="1:21" ht="15.75" customHeight="1" x14ac:dyDescent="0.25">
      <c r="A334" s="79">
        <v>2102</v>
      </c>
      <c r="B334" s="80">
        <v>36</v>
      </c>
      <c r="C334" s="80"/>
      <c r="D334" s="80"/>
      <c r="E334" s="80"/>
      <c r="F334" s="80"/>
      <c r="G334" s="80"/>
      <c r="H334" s="80"/>
      <c r="I334" s="80"/>
      <c r="J334" s="116"/>
      <c r="K334" s="232"/>
      <c r="L334" s="233"/>
      <c r="M334" s="234"/>
      <c r="N334" s="242"/>
      <c r="O334" s="85">
        <f>B334</f>
        <v>36</v>
      </c>
      <c r="P334" s="243"/>
      <c r="Q334" s="242"/>
    </row>
    <row r="335" spans="1:21" ht="15.75" customHeight="1" x14ac:dyDescent="0.25">
      <c r="A335" s="79">
        <v>2201</v>
      </c>
      <c r="B335" s="80"/>
      <c r="C335" s="80">
        <v>26</v>
      </c>
      <c r="D335" s="80"/>
      <c r="E335" s="80"/>
      <c r="F335" s="80"/>
      <c r="G335" s="80"/>
      <c r="H335" s="80"/>
      <c r="I335" s="80"/>
      <c r="J335" s="116"/>
      <c r="K335" s="235"/>
      <c r="L335" s="134"/>
      <c r="M335" s="236"/>
      <c r="N335" s="90">
        <f>IF(C335=0,"",C335/B334)</f>
        <v>0.72222222222222221</v>
      </c>
      <c r="O335" s="91">
        <v>30</v>
      </c>
      <c r="P335" s="241">
        <f t="shared" ref="P335:P341" si="28">IF(O335=0,"",O335/O334)</f>
        <v>0.83333333333333337</v>
      </c>
      <c r="Q335" s="241">
        <f t="shared" ref="Q335:Q341" si="29">IF(O335=0,"",100%-P335)</f>
        <v>0.16666666666666663</v>
      </c>
    </row>
    <row r="336" spans="1:21" ht="15.75" customHeight="1" x14ac:dyDescent="0.25">
      <c r="A336" s="79">
        <v>2202</v>
      </c>
      <c r="B336" s="80"/>
      <c r="C336" s="80"/>
      <c r="D336" s="80">
        <v>18</v>
      </c>
      <c r="E336" s="80"/>
      <c r="F336" s="80"/>
      <c r="G336" s="80"/>
      <c r="H336" s="80"/>
      <c r="I336" s="80"/>
      <c r="J336" s="116"/>
      <c r="K336" s="235"/>
      <c r="L336" s="134"/>
      <c r="M336" s="236"/>
      <c r="N336" s="90">
        <f>IF(D336=0,"",D336/C335)</f>
        <v>0.69230769230769229</v>
      </c>
      <c r="O336" s="91">
        <v>23</v>
      </c>
      <c r="P336" s="241">
        <f t="shared" si="28"/>
        <v>0.76666666666666672</v>
      </c>
      <c r="Q336" s="241">
        <f t="shared" si="29"/>
        <v>0.23333333333333328</v>
      </c>
      <c r="S336" s="93">
        <f>O336/O334</f>
        <v>0.63888888888888884</v>
      </c>
    </row>
    <row r="337" spans="1:17" ht="15.75" customHeight="1" x14ac:dyDescent="0.25">
      <c r="A337" s="79">
        <v>2301</v>
      </c>
      <c r="B337" s="80"/>
      <c r="C337" s="80"/>
      <c r="D337" s="80"/>
      <c r="E337" s="80">
        <v>11</v>
      </c>
      <c r="F337" s="80"/>
      <c r="G337" s="80"/>
      <c r="H337" s="80"/>
      <c r="I337" s="80"/>
      <c r="J337" s="116"/>
      <c r="K337" s="235"/>
      <c r="L337" s="134"/>
      <c r="M337" s="236"/>
      <c r="N337" s="90">
        <f>IF(E337=0,"",E337/D336)</f>
        <v>0.61111111111111116</v>
      </c>
      <c r="O337" s="91">
        <v>19</v>
      </c>
      <c r="P337" s="241">
        <f t="shared" si="28"/>
        <v>0.82608695652173914</v>
      </c>
      <c r="Q337" s="241">
        <f t="shared" si="29"/>
        <v>0.17391304347826086</v>
      </c>
    </row>
    <row r="338" spans="1:17" ht="15.75" customHeight="1" x14ac:dyDescent="0.25">
      <c r="A338" s="79">
        <v>2302</v>
      </c>
      <c r="B338" s="80"/>
      <c r="C338" s="80"/>
      <c r="D338" s="80"/>
      <c r="E338" s="80"/>
      <c r="F338" s="80">
        <v>10</v>
      </c>
      <c r="G338" s="80"/>
      <c r="H338" s="80"/>
      <c r="I338" s="80"/>
      <c r="J338" s="116"/>
      <c r="K338" s="235"/>
      <c r="L338" s="134"/>
      <c r="M338" s="236"/>
      <c r="N338" s="90">
        <f>IF(F338=0,"",F338/E337)</f>
        <v>0.90909090909090906</v>
      </c>
      <c r="O338" s="91">
        <v>18</v>
      </c>
      <c r="P338" s="241">
        <f t="shared" si="28"/>
        <v>0.94736842105263153</v>
      </c>
      <c r="Q338" s="241">
        <f t="shared" si="29"/>
        <v>5.2631578947368474E-2</v>
      </c>
    </row>
    <row r="339" spans="1:17" ht="15.75" customHeight="1" x14ac:dyDescent="0.25">
      <c r="A339" s="79">
        <v>2401</v>
      </c>
      <c r="B339" s="80"/>
      <c r="C339" s="80"/>
      <c r="D339" s="80"/>
      <c r="E339" s="80"/>
      <c r="F339" s="80"/>
      <c r="G339" s="80">
        <v>10</v>
      </c>
      <c r="H339" s="80"/>
      <c r="I339" s="80"/>
      <c r="J339" s="116"/>
      <c r="K339" s="235"/>
      <c r="L339" s="134"/>
      <c r="M339" s="236"/>
      <c r="N339" s="90">
        <f>IF(G339=0,"",G339/F338)</f>
        <v>1</v>
      </c>
      <c r="O339" s="91">
        <v>18</v>
      </c>
      <c r="P339" s="241">
        <f t="shared" si="28"/>
        <v>1</v>
      </c>
      <c r="Q339" s="241">
        <f t="shared" si="29"/>
        <v>0</v>
      </c>
    </row>
    <row r="340" spans="1:17" ht="15.75" customHeight="1" x14ac:dyDescent="0.25">
      <c r="A340" s="79">
        <v>2402</v>
      </c>
      <c r="B340" s="80"/>
      <c r="C340" s="80"/>
      <c r="D340" s="80"/>
      <c r="E340" s="80"/>
      <c r="F340" s="80"/>
      <c r="G340" s="80"/>
      <c r="H340" s="80">
        <v>10</v>
      </c>
      <c r="I340" s="80"/>
      <c r="J340" s="116"/>
      <c r="K340" s="235"/>
      <c r="L340" s="134"/>
      <c r="M340" s="236"/>
      <c r="N340" s="90">
        <f>IF(H340=0,"",H340/G339)</f>
        <v>1</v>
      </c>
      <c r="O340" s="91">
        <v>18</v>
      </c>
      <c r="P340" s="241">
        <f t="shared" si="28"/>
        <v>1</v>
      </c>
      <c r="Q340" s="241">
        <f t="shared" si="29"/>
        <v>0</v>
      </c>
    </row>
    <row r="341" spans="1:17" ht="15.75" customHeight="1" x14ac:dyDescent="0.25">
      <c r="A341" s="79">
        <v>2501</v>
      </c>
      <c r="B341" s="80"/>
      <c r="C341" s="80"/>
      <c r="D341" s="80"/>
      <c r="E341" s="80"/>
      <c r="F341" s="80"/>
      <c r="G341" s="80"/>
      <c r="H341" s="80"/>
      <c r="I341" s="195">
        <v>10</v>
      </c>
      <c r="J341" s="116">
        <v>9</v>
      </c>
      <c r="K341" s="235"/>
      <c r="L341" s="134"/>
      <c r="M341" s="236"/>
      <c r="N341" s="196">
        <f>IF(I341=0,"",I341/H340)</f>
        <v>1</v>
      </c>
      <c r="O341" s="91">
        <v>17</v>
      </c>
      <c r="P341" s="241">
        <f t="shared" si="28"/>
        <v>0.94444444444444442</v>
      </c>
      <c r="Q341" s="241">
        <f t="shared" si="29"/>
        <v>5.555555555555558E-2</v>
      </c>
    </row>
    <row r="342" spans="1:17" ht="15.75" customHeight="1" x14ac:dyDescent="0.25">
      <c r="A342" s="79">
        <v>2502</v>
      </c>
      <c r="B342" s="80"/>
      <c r="C342" s="80"/>
      <c r="D342" s="80"/>
      <c r="E342" s="80"/>
      <c r="F342" s="80"/>
      <c r="G342" s="80"/>
      <c r="H342" s="80"/>
      <c r="I342" s="80">
        <v>4</v>
      </c>
      <c r="J342" s="116">
        <v>3</v>
      </c>
      <c r="K342" s="235"/>
      <c r="L342" s="134"/>
      <c r="M342" s="134"/>
      <c r="N342" s="246"/>
      <c r="O342" s="91">
        <v>8</v>
      </c>
      <c r="P342" s="247"/>
      <c r="Q342" s="246"/>
    </row>
    <row r="343" spans="1:17" ht="15.75" customHeight="1" x14ac:dyDescent="0.25">
      <c r="A343" s="79">
        <v>2601</v>
      </c>
      <c r="B343" s="80"/>
      <c r="C343" s="80"/>
      <c r="D343" s="80"/>
      <c r="E343" s="80"/>
      <c r="F343" s="80"/>
      <c r="G343" s="80"/>
      <c r="H343" s="80"/>
      <c r="I343" s="80"/>
      <c r="J343" s="116"/>
      <c r="K343" s="235"/>
      <c r="L343" s="134"/>
      <c r="M343" s="134"/>
      <c r="N343" s="246"/>
      <c r="O343" s="91"/>
      <c r="P343" s="247"/>
      <c r="Q343" s="246"/>
    </row>
    <row r="344" spans="1:17" ht="15.75" customHeight="1" x14ac:dyDescent="0.25">
      <c r="A344" s="79">
        <v>2602</v>
      </c>
      <c r="B344" s="80"/>
      <c r="C344" s="80"/>
      <c r="D344" s="80"/>
      <c r="E344" s="80"/>
      <c r="F344" s="80"/>
      <c r="G344" s="80"/>
      <c r="H344" s="80"/>
      <c r="I344" s="80"/>
      <c r="J344" s="116"/>
      <c r="K344" s="235"/>
      <c r="L344" s="134"/>
      <c r="M344" s="134"/>
      <c r="N344" s="246"/>
      <c r="O344" s="96"/>
      <c r="P344" s="247"/>
      <c r="Q344" s="246"/>
    </row>
    <row r="345" spans="1:17" ht="15.75" customHeight="1" x14ac:dyDescent="0.25">
      <c r="A345" s="79">
        <v>2701</v>
      </c>
      <c r="B345" s="80"/>
      <c r="C345" s="80"/>
      <c r="D345" s="80"/>
      <c r="E345" s="80"/>
      <c r="F345" s="80"/>
      <c r="G345" s="80"/>
      <c r="H345" s="80"/>
      <c r="I345" s="80"/>
      <c r="J345" s="116"/>
      <c r="K345" s="235"/>
      <c r="L345" s="134"/>
      <c r="M345" s="134"/>
      <c r="N345" s="246"/>
      <c r="O345" s="96"/>
      <c r="P345" s="247"/>
      <c r="Q345" s="246"/>
    </row>
    <row r="346" spans="1:17" ht="15.75" customHeight="1" x14ac:dyDescent="0.25">
      <c r="A346" s="79">
        <v>2702</v>
      </c>
      <c r="B346" s="80"/>
      <c r="C346" s="80"/>
      <c r="D346" s="80"/>
      <c r="E346" s="80"/>
      <c r="F346" s="80"/>
      <c r="G346" s="80"/>
      <c r="H346" s="80"/>
      <c r="I346" s="80"/>
      <c r="J346" s="116"/>
      <c r="K346" s="235"/>
      <c r="L346" s="134"/>
      <c r="M346" s="134"/>
      <c r="N346" s="134"/>
      <c r="O346" s="237"/>
      <c r="P346" s="256"/>
      <c r="Q346" s="246"/>
    </row>
    <row r="347" spans="1:17" ht="15.75" customHeight="1" x14ac:dyDescent="0.25">
      <c r="A347" s="79">
        <v>2801</v>
      </c>
      <c r="B347" s="80"/>
      <c r="C347" s="80"/>
      <c r="D347" s="80"/>
      <c r="E347" s="80"/>
      <c r="F347" s="80"/>
      <c r="G347" s="80"/>
      <c r="H347" s="80"/>
      <c r="I347" s="80"/>
      <c r="J347" s="116"/>
      <c r="K347" s="235"/>
      <c r="L347" s="134"/>
      <c r="M347" s="237"/>
      <c r="N347" s="228" t="s">
        <v>80</v>
      </c>
      <c r="O347" s="102"/>
      <c r="P347" s="103">
        <f>IF(SUM(J337:J344)=0,"",SUM(J337:J344))</f>
        <v>12</v>
      </c>
      <c r="Q347" s="230" t="s">
        <v>10</v>
      </c>
    </row>
    <row r="348" spans="1:17" ht="15.75" customHeight="1" x14ac:dyDescent="0.25">
      <c r="A348" s="79">
        <v>2802</v>
      </c>
      <c r="B348" s="80"/>
      <c r="C348" s="80"/>
      <c r="D348" s="80"/>
      <c r="E348" s="80"/>
      <c r="F348" s="80"/>
      <c r="G348" s="80"/>
      <c r="H348" s="80"/>
      <c r="I348" s="80"/>
      <c r="J348" s="116"/>
      <c r="K348" s="235"/>
      <c r="L348" s="134"/>
      <c r="M348" s="237"/>
      <c r="N348" s="229" t="s">
        <v>81</v>
      </c>
      <c r="O348" s="104" t="str">
        <f>IF(O347/B334=0,"",O347/B334)</f>
        <v/>
      </c>
      <c r="P348" s="105" t="str">
        <f>IF(O347/P347=0,"",O347/P347)</f>
        <v/>
      </c>
      <c r="Q348" s="231" t="s">
        <v>82</v>
      </c>
    </row>
    <row r="349" spans="1:17" ht="15.75" customHeight="1" x14ac:dyDescent="0.25">
      <c r="A349" s="79">
        <v>2901</v>
      </c>
      <c r="B349" s="80"/>
      <c r="C349" s="80"/>
      <c r="D349" s="80"/>
      <c r="E349" s="80"/>
      <c r="F349" s="80"/>
      <c r="G349" s="80"/>
      <c r="H349" s="80"/>
      <c r="I349" s="80"/>
      <c r="J349" s="116"/>
      <c r="K349" s="238"/>
      <c r="L349" s="239"/>
      <c r="M349" s="240"/>
      <c r="N349" s="109"/>
      <c r="O349" s="110"/>
      <c r="P349" s="110"/>
      <c r="Q349" s="111"/>
    </row>
    <row r="350" spans="1:17" ht="18" customHeight="1" x14ac:dyDescent="0.25">
      <c r="A350" s="33"/>
      <c r="B350" s="327" t="s">
        <v>108</v>
      </c>
      <c r="C350" s="327"/>
      <c r="D350" s="327"/>
      <c r="E350" s="327"/>
      <c r="F350" s="327"/>
      <c r="G350" s="327"/>
      <c r="H350" s="327"/>
      <c r="I350" s="327"/>
      <c r="J350" s="112">
        <f>SUM(J341:J349)</f>
        <v>12</v>
      </c>
      <c r="K350" s="113">
        <f>IF(J341=0,"",J341/B334)</f>
        <v>0.25</v>
      </c>
      <c r="L350" s="113">
        <f>J350/B334</f>
        <v>0.33333333333333331</v>
      </c>
      <c r="M350" s="113">
        <f>L350-K350</f>
        <v>8.3333333333333315E-2</v>
      </c>
      <c r="N350" s="5"/>
      <c r="O350" s="25"/>
      <c r="P350" s="24"/>
      <c r="Q350" s="5"/>
    </row>
    <row r="351" spans="1:17" ht="12.75" customHeight="1" x14ac:dyDescent="0.2">
      <c r="K351" s="5"/>
      <c r="L351" s="5"/>
      <c r="N351" s="5"/>
      <c r="O351" s="6"/>
      <c r="P351" s="6"/>
      <c r="Q351" s="5"/>
    </row>
    <row r="352" spans="1:17" ht="12.75" customHeight="1" x14ac:dyDescent="0.2">
      <c r="K352" s="5"/>
      <c r="L352" s="5"/>
      <c r="N352" s="5"/>
      <c r="O352" s="6"/>
      <c r="P352" s="6"/>
      <c r="Q352" s="5"/>
    </row>
    <row r="353" spans="1:19" s="197" customFormat="1" ht="26.25" customHeight="1" x14ac:dyDescent="0.4">
      <c r="A353" s="224"/>
      <c r="B353" s="318" t="s">
        <v>96</v>
      </c>
      <c r="C353" s="318"/>
      <c r="D353" s="318"/>
      <c r="E353" s="318"/>
      <c r="F353" s="318"/>
      <c r="G353" s="318"/>
      <c r="H353" s="318"/>
      <c r="I353" s="318"/>
      <c r="J353" s="201" t="s">
        <v>121</v>
      </c>
      <c r="K353" s="25"/>
      <c r="L353" s="5"/>
      <c r="M353" s="5"/>
      <c r="N353" s="25"/>
      <c r="O353" s="5"/>
      <c r="P353" s="25"/>
      <c r="Q353" s="25"/>
    </row>
    <row r="354" spans="1:19" ht="20.25" customHeight="1" x14ac:dyDescent="0.2">
      <c r="A354" s="330" t="s">
        <v>9</v>
      </c>
      <c r="B354" s="311" t="s">
        <v>97</v>
      </c>
      <c r="C354" s="312"/>
      <c r="D354" s="312"/>
      <c r="E354" s="312"/>
      <c r="F354" s="312"/>
      <c r="G354" s="312"/>
      <c r="H354" s="312"/>
      <c r="I354" s="313"/>
      <c r="J354" s="314" t="s">
        <v>10</v>
      </c>
      <c r="K354" s="307" t="s">
        <v>2</v>
      </c>
      <c r="L354" s="307" t="s">
        <v>3</v>
      </c>
      <c r="M354" s="316" t="s">
        <v>4</v>
      </c>
      <c r="N354" s="307" t="s">
        <v>5</v>
      </c>
      <c r="O354" s="317" t="s">
        <v>6</v>
      </c>
      <c r="P354" s="317" t="s">
        <v>7</v>
      </c>
      <c r="Q354" s="307" t="s">
        <v>8</v>
      </c>
    </row>
    <row r="355" spans="1:19" ht="15.75" customHeight="1" x14ac:dyDescent="0.25">
      <c r="A355" s="308"/>
      <c r="B355" s="79" t="s">
        <v>98</v>
      </c>
      <c r="C355" s="79" t="s">
        <v>99</v>
      </c>
      <c r="D355" s="79" t="s">
        <v>100</v>
      </c>
      <c r="E355" s="79" t="s">
        <v>101</v>
      </c>
      <c r="F355" s="79" t="s">
        <v>102</v>
      </c>
      <c r="G355" s="79" t="s">
        <v>103</v>
      </c>
      <c r="H355" s="79" t="s">
        <v>104</v>
      </c>
      <c r="I355" s="79" t="s">
        <v>105</v>
      </c>
      <c r="J355" s="315"/>
      <c r="K355" s="308"/>
      <c r="L355" s="308"/>
      <c r="M355" s="308"/>
      <c r="N355" s="308"/>
      <c r="O355" s="308"/>
      <c r="P355" s="308"/>
      <c r="Q355" s="308"/>
    </row>
    <row r="356" spans="1:19" ht="15.75" customHeight="1" x14ac:dyDescent="0.25">
      <c r="A356" s="79">
        <v>2201</v>
      </c>
      <c r="B356" s="80">
        <v>38</v>
      </c>
      <c r="C356" s="80"/>
      <c r="D356" s="80"/>
      <c r="E356" s="80"/>
      <c r="F356" s="80"/>
      <c r="G356" s="80"/>
      <c r="H356" s="80"/>
      <c r="I356" s="80"/>
      <c r="J356" s="116"/>
      <c r="K356" s="232"/>
      <c r="L356" s="233"/>
      <c r="M356" s="234"/>
      <c r="N356" s="242"/>
      <c r="O356" s="85">
        <f>B356</f>
        <v>38</v>
      </c>
      <c r="P356" s="243"/>
      <c r="Q356" s="242"/>
    </row>
    <row r="357" spans="1:19" ht="15.75" customHeight="1" x14ac:dyDescent="0.25">
      <c r="A357" s="79">
        <v>2202</v>
      </c>
      <c r="B357" s="80"/>
      <c r="C357" s="80">
        <v>35</v>
      </c>
      <c r="D357" s="80"/>
      <c r="E357" s="80"/>
      <c r="F357" s="80"/>
      <c r="G357" s="80"/>
      <c r="H357" s="80"/>
      <c r="I357" s="80"/>
      <c r="J357" s="116"/>
      <c r="K357" s="235"/>
      <c r="L357" s="134"/>
      <c r="M357" s="236"/>
      <c r="N357" s="90">
        <f>IF(C357=0,"",C357/B356)</f>
        <v>0.92105263157894735</v>
      </c>
      <c r="O357" s="91">
        <v>35</v>
      </c>
      <c r="P357" s="241">
        <f t="shared" ref="P357:P363" si="30">IF(O357=0,"",O357/O356)</f>
        <v>0.92105263157894735</v>
      </c>
      <c r="Q357" s="241">
        <f t="shared" ref="Q357:Q363" si="31">IF(O357=0,"",100%-P357)</f>
        <v>7.8947368421052655E-2</v>
      </c>
    </row>
    <row r="358" spans="1:19" ht="15.75" customHeight="1" x14ac:dyDescent="0.25">
      <c r="A358" s="79">
        <v>2301</v>
      </c>
      <c r="B358" s="80"/>
      <c r="C358" s="80"/>
      <c r="D358" s="80">
        <v>32</v>
      </c>
      <c r="E358" s="80"/>
      <c r="F358" s="80"/>
      <c r="G358" s="80"/>
      <c r="H358" s="80"/>
      <c r="I358" s="80"/>
      <c r="J358" s="116"/>
      <c r="K358" s="235"/>
      <c r="L358" s="134"/>
      <c r="M358" s="236"/>
      <c r="N358" s="90">
        <f>IF(D358=0,"",D358/C357)</f>
        <v>0.91428571428571426</v>
      </c>
      <c r="O358" s="91">
        <v>34</v>
      </c>
      <c r="P358" s="241">
        <f t="shared" si="30"/>
        <v>0.97142857142857142</v>
      </c>
      <c r="Q358" s="241">
        <f t="shared" si="31"/>
        <v>2.8571428571428581E-2</v>
      </c>
      <c r="S358" s="93">
        <f>O358/O356</f>
        <v>0.89473684210526316</v>
      </c>
    </row>
    <row r="359" spans="1:19" ht="15.75" customHeight="1" x14ac:dyDescent="0.25">
      <c r="A359" s="79">
        <v>2302</v>
      </c>
      <c r="B359" s="80"/>
      <c r="C359" s="80"/>
      <c r="D359" s="80"/>
      <c r="E359" s="80">
        <v>21</v>
      </c>
      <c r="F359" s="80"/>
      <c r="G359" s="80"/>
      <c r="H359" s="80"/>
      <c r="I359" s="80"/>
      <c r="J359" s="116"/>
      <c r="K359" s="235"/>
      <c r="L359" s="134"/>
      <c r="M359" s="236"/>
      <c r="N359" s="90">
        <f>IF(E359=0,"",E359/D358)</f>
        <v>0.65625</v>
      </c>
      <c r="O359" s="91">
        <v>32</v>
      </c>
      <c r="P359" s="241">
        <f t="shared" si="30"/>
        <v>0.94117647058823528</v>
      </c>
      <c r="Q359" s="241">
        <f t="shared" si="31"/>
        <v>5.8823529411764719E-2</v>
      </c>
    </row>
    <row r="360" spans="1:19" ht="15.75" customHeight="1" x14ac:dyDescent="0.25">
      <c r="A360" s="79">
        <v>2401</v>
      </c>
      <c r="B360" s="80"/>
      <c r="C360" s="80"/>
      <c r="D360" s="80"/>
      <c r="E360" s="80"/>
      <c r="F360" s="80">
        <v>19</v>
      </c>
      <c r="G360" s="80"/>
      <c r="H360" s="80"/>
      <c r="I360" s="80"/>
      <c r="J360" s="116"/>
      <c r="K360" s="235"/>
      <c r="L360" s="134"/>
      <c r="M360" s="236"/>
      <c r="N360" s="90">
        <f>IF(F360=0,"",F360/E359)</f>
        <v>0.90476190476190477</v>
      </c>
      <c r="O360" s="91">
        <v>31</v>
      </c>
      <c r="P360" s="241">
        <f t="shared" si="30"/>
        <v>0.96875</v>
      </c>
      <c r="Q360" s="241">
        <f t="shared" si="31"/>
        <v>3.125E-2</v>
      </c>
    </row>
    <row r="361" spans="1:19" ht="15.75" customHeight="1" x14ac:dyDescent="0.25">
      <c r="A361" s="79">
        <v>2402</v>
      </c>
      <c r="B361" s="80"/>
      <c r="C361" s="80"/>
      <c r="D361" s="80"/>
      <c r="E361" s="80"/>
      <c r="F361" s="80"/>
      <c r="G361" s="80">
        <v>15</v>
      </c>
      <c r="H361" s="80"/>
      <c r="I361" s="80"/>
      <c r="J361" s="116"/>
      <c r="K361" s="235"/>
      <c r="L361" s="134"/>
      <c r="M361" s="236"/>
      <c r="N361" s="90">
        <f>IF(G361=0,"",G361/F360)</f>
        <v>0.78947368421052633</v>
      </c>
      <c r="O361" s="91">
        <v>28</v>
      </c>
      <c r="P361" s="241">
        <f t="shared" si="30"/>
        <v>0.90322580645161288</v>
      </c>
      <c r="Q361" s="241">
        <f t="shared" si="31"/>
        <v>9.6774193548387122E-2</v>
      </c>
    </row>
    <row r="362" spans="1:19" ht="15.75" customHeight="1" x14ac:dyDescent="0.25">
      <c r="A362" s="79">
        <v>2501</v>
      </c>
      <c r="B362" s="80"/>
      <c r="C362" s="80"/>
      <c r="D362" s="80"/>
      <c r="E362" s="80"/>
      <c r="F362" s="80"/>
      <c r="G362" s="80"/>
      <c r="H362" s="80">
        <v>13</v>
      </c>
      <c r="I362" s="80"/>
      <c r="J362" s="116"/>
      <c r="K362" s="235"/>
      <c r="L362" s="134"/>
      <c r="M362" s="236"/>
      <c r="N362" s="90">
        <f>IF(H362=0,"",H362/G361)</f>
        <v>0.8666666666666667</v>
      </c>
      <c r="O362" s="91">
        <v>26</v>
      </c>
      <c r="P362" s="241">
        <f t="shared" si="30"/>
        <v>0.9285714285714286</v>
      </c>
      <c r="Q362" s="241">
        <f t="shared" si="31"/>
        <v>7.1428571428571397E-2</v>
      </c>
    </row>
    <row r="363" spans="1:19" ht="15.75" customHeight="1" x14ac:dyDescent="0.25">
      <c r="A363" s="79">
        <v>2502</v>
      </c>
      <c r="B363" s="80"/>
      <c r="C363" s="80"/>
      <c r="D363" s="80"/>
      <c r="E363" s="80"/>
      <c r="F363" s="80"/>
      <c r="G363" s="80"/>
      <c r="H363" s="80"/>
      <c r="I363" s="80">
        <v>13</v>
      </c>
      <c r="J363" s="116">
        <v>11</v>
      </c>
      <c r="K363" s="235"/>
      <c r="L363" s="134"/>
      <c r="M363" s="236"/>
      <c r="N363" s="90">
        <f>IF(I363=0,"",I363/H362)</f>
        <v>1</v>
      </c>
      <c r="O363" s="91">
        <v>26</v>
      </c>
      <c r="P363" s="241">
        <f t="shared" si="30"/>
        <v>1</v>
      </c>
      <c r="Q363" s="241">
        <f t="shared" si="31"/>
        <v>0</v>
      </c>
    </row>
    <row r="364" spans="1:19" ht="15.75" customHeight="1" x14ac:dyDescent="0.25">
      <c r="A364" s="79">
        <v>2601</v>
      </c>
      <c r="B364" s="80"/>
      <c r="C364" s="80"/>
      <c r="D364" s="80"/>
      <c r="E364" s="80"/>
      <c r="F364" s="80"/>
      <c r="G364" s="80"/>
      <c r="H364" s="80"/>
      <c r="I364" s="80"/>
      <c r="J364" s="116"/>
      <c r="K364" s="235"/>
      <c r="L364" s="134"/>
      <c r="M364" s="134"/>
      <c r="N364" s="246"/>
      <c r="O364" s="91"/>
      <c r="P364" s="247"/>
      <c r="Q364" s="246"/>
    </row>
    <row r="365" spans="1:19" ht="15.75" customHeight="1" x14ac:dyDescent="0.25">
      <c r="A365" s="79">
        <v>2602</v>
      </c>
      <c r="B365" s="80"/>
      <c r="C365" s="80"/>
      <c r="D365" s="80"/>
      <c r="E365" s="80"/>
      <c r="F365" s="80"/>
      <c r="G365" s="80"/>
      <c r="H365" s="80"/>
      <c r="I365" s="80"/>
      <c r="J365" s="116"/>
      <c r="K365" s="235"/>
      <c r="L365" s="134"/>
      <c r="M365" s="134"/>
      <c r="N365" s="246"/>
      <c r="O365" s="91"/>
      <c r="P365" s="247"/>
      <c r="Q365" s="246"/>
    </row>
    <row r="366" spans="1:19" ht="15.75" customHeight="1" x14ac:dyDescent="0.25">
      <c r="A366" s="79">
        <v>2701</v>
      </c>
      <c r="B366" s="80"/>
      <c r="C366" s="80"/>
      <c r="D366" s="80"/>
      <c r="E366" s="80"/>
      <c r="F366" s="80"/>
      <c r="G366" s="80"/>
      <c r="H366" s="80"/>
      <c r="I366" s="80"/>
      <c r="J366" s="116"/>
      <c r="K366" s="235"/>
      <c r="L366" s="134"/>
      <c r="M366" s="134"/>
      <c r="N366" s="246"/>
      <c r="O366" s="96"/>
      <c r="P366" s="247"/>
      <c r="Q366" s="246"/>
    </row>
    <row r="367" spans="1:19" ht="15.75" customHeight="1" x14ac:dyDescent="0.25">
      <c r="A367" s="79">
        <v>2702</v>
      </c>
      <c r="B367" s="80"/>
      <c r="C367" s="80"/>
      <c r="D367" s="80"/>
      <c r="E367" s="80"/>
      <c r="F367" s="80"/>
      <c r="G367" s="80"/>
      <c r="H367" s="80"/>
      <c r="I367" s="80"/>
      <c r="J367" s="116"/>
      <c r="K367" s="235"/>
      <c r="L367" s="134"/>
      <c r="M367" s="237"/>
      <c r="N367" s="246"/>
      <c r="O367" s="96"/>
      <c r="P367" s="247"/>
      <c r="Q367" s="246"/>
    </row>
    <row r="368" spans="1:19" ht="15.75" customHeight="1" x14ac:dyDescent="0.25">
      <c r="A368" s="79">
        <v>2801</v>
      </c>
      <c r="B368" s="80"/>
      <c r="C368" s="80"/>
      <c r="D368" s="80"/>
      <c r="E368" s="80"/>
      <c r="F368" s="80"/>
      <c r="G368" s="80"/>
      <c r="H368" s="80"/>
      <c r="I368" s="80"/>
      <c r="J368" s="116"/>
      <c r="K368" s="235"/>
      <c r="L368" s="134"/>
      <c r="M368" s="237"/>
      <c r="N368" s="134"/>
      <c r="O368" s="237"/>
      <c r="P368" s="256"/>
      <c r="Q368" s="246"/>
    </row>
    <row r="369" spans="1:19" ht="15.75" customHeight="1" x14ac:dyDescent="0.25">
      <c r="A369" s="79">
        <v>2802</v>
      </c>
      <c r="B369" s="80"/>
      <c r="C369" s="80"/>
      <c r="D369" s="80"/>
      <c r="E369" s="80"/>
      <c r="F369" s="80"/>
      <c r="G369" s="80"/>
      <c r="H369" s="80"/>
      <c r="I369" s="80"/>
      <c r="J369" s="116"/>
      <c r="K369" s="235"/>
      <c r="L369" s="134"/>
      <c r="M369" s="237"/>
      <c r="N369" s="228" t="s">
        <v>80</v>
      </c>
      <c r="O369" s="102"/>
      <c r="P369" s="103">
        <f>IF(SUM(J359:J366)=0,"",SUM(J359:J366))</f>
        <v>11</v>
      </c>
      <c r="Q369" s="230" t="s">
        <v>10</v>
      </c>
    </row>
    <row r="370" spans="1:19" ht="15.75" customHeight="1" x14ac:dyDescent="0.25">
      <c r="A370" s="79">
        <v>2901</v>
      </c>
      <c r="B370" s="80"/>
      <c r="C370" s="80"/>
      <c r="D370" s="80"/>
      <c r="E370" s="80"/>
      <c r="F370" s="80"/>
      <c r="G370" s="80"/>
      <c r="H370" s="80"/>
      <c r="I370" s="80"/>
      <c r="J370" s="116"/>
      <c r="K370" s="235"/>
      <c r="L370" s="134"/>
      <c r="M370" s="237"/>
      <c r="N370" s="229" t="s">
        <v>81</v>
      </c>
      <c r="O370" s="104" t="str">
        <f>IF(O369/B356=0,"",O369/B356)</f>
        <v/>
      </c>
      <c r="P370" s="105" t="str">
        <f>IF(O369/P369=0,"",O369/P369)</f>
        <v/>
      </c>
      <c r="Q370" s="231" t="s">
        <v>82</v>
      </c>
    </row>
    <row r="371" spans="1:19" ht="15.75" customHeight="1" x14ac:dyDescent="0.25">
      <c r="A371" s="79">
        <v>2902</v>
      </c>
      <c r="B371" s="80"/>
      <c r="C371" s="80"/>
      <c r="D371" s="80"/>
      <c r="E371" s="80"/>
      <c r="F371" s="80"/>
      <c r="G371" s="80"/>
      <c r="H371" s="80"/>
      <c r="I371" s="80"/>
      <c r="J371" s="116"/>
      <c r="K371" s="238"/>
      <c r="L371" s="239"/>
      <c r="M371" s="240"/>
      <c r="N371" s="109"/>
      <c r="O371" s="110"/>
      <c r="P371" s="110"/>
      <c r="Q371" s="111"/>
    </row>
    <row r="372" spans="1:19" ht="18" customHeight="1" x14ac:dyDescent="0.25">
      <c r="A372" s="33"/>
      <c r="B372" s="327" t="s">
        <v>108</v>
      </c>
      <c r="C372" s="327"/>
      <c r="D372" s="327"/>
      <c r="E372" s="327"/>
      <c r="F372" s="327"/>
      <c r="G372" s="327"/>
      <c r="H372" s="327"/>
      <c r="I372" s="327"/>
      <c r="J372" s="112">
        <f>SUM(J363:J371)</f>
        <v>11</v>
      </c>
      <c r="K372" s="113">
        <f>IF(J363=0,"",J363/B356)</f>
        <v>0.28947368421052633</v>
      </c>
      <c r="L372" s="113">
        <f>J372/B356</f>
        <v>0.28947368421052633</v>
      </c>
      <c r="M372" s="113">
        <f>L372-K372</f>
        <v>0</v>
      </c>
      <c r="N372" s="5"/>
      <c r="O372" s="25"/>
      <c r="P372" s="24"/>
      <c r="Q372" s="5"/>
    </row>
    <row r="373" spans="1:19" ht="12.75" customHeight="1" x14ac:dyDescent="0.2">
      <c r="K373" s="5"/>
      <c r="L373" s="5"/>
      <c r="N373" s="5"/>
      <c r="O373" s="6"/>
      <c r="P373" s="6"/>
      <c r="Q373" s="5"/>
    </row>
    <row r="374" spans="1:19" ht="12.75" customHeight="1" x14ac:dyDescent="0.2">
      <c r="K374" s="5"/>
      <c r="L374" s="5"/>
      <c r="N374" s="5"/>
      <c r="O374" s="6"/>
      <c r="P374" s="6"/>
      <c r="Q374" s="5"/>
    </row>
    <row r="375" spans="1:19" s="197" customFormat="1" ht="26.25" x14ac:dyDescent="0.4">
      <c r="A375" s="224"/>
      <c r="B375" s="318" t="s">
        <v>96</v>
      </c>
      <c r="C375" s="318"/>
      <c r="D375" s="318"/>
      <c r="E375" s="318"/>
      <c r="F375" s="318"/>
      <c r="G375" s="318"/>
      <c r="H375" s="318"/>
      <c r="I375" s="318"/>
      <c r="J375" s="201" t="s">
        <v>122</v>
      </c>
      <c r="K375" s="25"/>
      <c r="L375" s="5"/>
      <c r="M375" s="5"/>
      <c r="N375" s="25"/>
      <c r="O375" s="5"/>
      <c r="P375" s="25"/>
      <c r="Q375" s="25"/>
    </row>
    <row r="376" spans="1:19" ht="20.25" x14ac:dyDescent="0.2">
      <c r="A376" s="330" t="s">
        <v>9</v>
      </c>
      <c r="B376" s="311" t="s">
        <v>97</v>
      </c>
      <c r="C376" s="312"/>
      <c r="D376" s="312"/>
      <c r="E376" s="312"/>
      <c r="F376" s="312"/>
      <c r="G376" s="312"/>
      <c r="H376" s="312"/>
      <c r="I376" s="313"/>
      <c r="J376" s="314" t="s">
        <v>10</v>
      </c>
      <c r="K376" s="307" t="s">
        <v>2</v>
      </c>
      <c r="L376" s="307" t="s">
        <v>3</v>
      </c>
      <c r="M376" s="316" t="s">
        <v>4</v>
      </c>
      <c r="N376" s="307" t="s">
        <v>5</v>
      </c>
      <c r="O376" s="317" t="s">
        <v>6</v>
      </c>
      <c r="P376" s="317" t="s">
        <v>7</v>
      </c>
      <c r="Q376" s="307" t="s">
        <v>8</v>
      </c>
    </row>
    <row r="377" spans="1:19" ht="15.75" x14ac:dyDescent="0.25">
      <c r="A377" s="308"/>
      <c r="B377" s="79" t="s">
        <v>98</v>
      </c>
      <c r="C377" s="79" t="s">
        <v>99</v>
      </c>
      <c r="D377" s="79" t="s">
        <v>100</v>
      </c>
      <c r="E377" s="79" t="s">
        <v>101</v>
      </c>
      <c r="F377" s="79" t="s">
        <v>102</v>
      </c>
      <c r="G377" s="79" t="s">
        <v>103</v>
      </c>
      <c r="H377" s="79" t="s">
        <v>104</v>
      </c>
      <c r="I377" s="79" t="s">
        <v>105</v>
      </c>
      <c r="J377" s="315"/>
      <c r="K377" s="308"/>
      <c r="L377" s="308"/>
      <c r="M377" s="308"/>
      <c r="N377" s="308"/>
      <c r="O377" s="308"/>
      <c r="P377" s="308"/>
      <c r="Q377" s="308"/>
    </row>
    <row r="378" spans="1:19" ht="15.75" customHeight="1" x14ac:dyDescent="0.25">
      <c r="A378" s="79">
        <v>2202</v>
      </c>
      <c r="B378" s="80">
        <v>37</v>
      </c>
      <c r="C378" s="80"/>
      <c r="D378" s="80"/>
      <c r="E378" s="80"/>
      <c r="F378" s="80"/>
      <c r="G378" s="80"/>
      <c r="H378" s="80"/>
      <c r="I378" s="80"/>
      <c r="J378" s="116"/>
      <c r="K378" s="232"/>
      <c r="L378" s="233"/>
      <c r="M378" s="234"/>
      <c r="N378" s="242"/>
      <c r="O378" s="85">
        <f>B378</f>
        <v>37</v>
      </c>
      <c r="P378" s="243"/>
      <c r="Q378" s="242"/>
    </row>
    <row r="379" spans="1:19" ht="15.75" customHeight="1" x14ac:dyDescent="0.25">
      <c r="A379" s="79">
        <v>2301</v>
      </c>
      <c r="B379" s="80"/>
      <c r="C379" s="80">
        <v>30</v>
      </c>
      <c r="D379" s="80"/>
      <c r="E379" s="80"/>
      <c r="F379" s="80"/>
      <c r="G379" s="80"/>
      <c r="H379" s="80"/>
      <c r="I379" s="80"/>
      <c r="J379" s="116"/>
      <c r="K379" s="235"/>
      <c r="L379" s="134"/>
      <c r="M379" s="236"/>
      <c r="N379" s="90">
        <f>IF(C379=0,"",C379/B378)</f>
        <v>0.81081081081081086</v>
      </c>
      <c r="O379" s="91">
        <v>31</v>
      </c>
      <c r="P379" s="241">
        <f t="shared" ref="P379:P385" si="32">IF(O379=0,"",O379/O378)</f>
        <v>0.83783783783783783</v>
      </c>
      <c r="Q379" s="241">
        <f t="shared" ref="Q379:Q385" si="33">IF(O379=0,"",100%-P379)</f>
        <v>0.16216216216216217</v>
      </c>
    </row>
    <row r="380" spans="1:19" ht="15.75" customHeight="1" x14ac:dyDescent="0.25">
      <c r="A380" s="79">
        <v>2302</v>
      </c>
      <c r="B380" s="80"/>
      <c r="C380" s="80"/>
      <c r="D380" s="80">
        <v>26</v>
      </c>
      <c r="E380" s="80"/>
      <c r="F380" s="80"/>
      <c r="G380" s="80"/>
      <c r="H380" s="80"/>
      <c r="I380" s="80"/>
      <c r="J380" s="116"/>
      <c r="K380" s="235"/>
      <c r="L380" s="134"/>
      <c r="M380" s="236"/>
      <c r="N380" s="90">
        <f>IF(D380=0,"",D380/C379)</f>
        <v>0.8666666666666667</v>
      </c>
      <c r="O380" s="91">
        <v>29</v>
      </c>
      <c r="P380" s="241">
        <f t="shared" si="32"/>
        <v>0.93548387096774188</v>
      </c>
      <c r="Q380" s="241">
        <f t="shared" si="33"/>
        <v>6.4516129032258118E-2</v>
      </c>
      <c r="S380" s="93">
        <f>O380/O378</f>
        <v>0.78378378378378377</v>
      </c>
    </row>
    <row r="381" spans="1:19" ht="15.75" customHeight="1" x14ac:dyDescent="0.25">
      <c r="A381" s="79">
        <v>2401</v>
      </c>
      <c r="B381" s="80"/>
      <c r="C381" s="80"/>
      <c r="D381" s="80"/>
      <c r="E381" s="80">
        <v>24</v>
      </c>
      <c r="F381" s="80"/>
      <c r="G381" s="80"/>
      <c r="H381" s="80"/>
      <c r="I381" s="80"/>
      <c r="J381" s="116"/>
      <c r="K381" s="235"/>
      <c r="L381" s="134"/>
      <c r="M381" s="236"/>
      <c r="N381" s="90">
        <f>IF(E381=0,"",E381/D380)</f>
        <v>0.92307692307692313</v>
      </c>
      <c r="O381" s="91">
        <v>28</v>
      </c>
      <c r="P381" s="241">
        <f t="shared" si="32"/>
        <v>0.96551724137931039</v>
      </c>
      <c r="Q381" s="241">
        <f t="shared" si="33"/>
        <v>3.4482758620689613E-2</v>
      </c>
    </row>
    <row r="382" spans="1:19" ht="15.75" customHeight="1" x14ac:dyDescent="0.25">
      <c r="A382" s="79">
        <v>2402</v>
      </c>
      <c r="B382" s="80"/>
      <c r="C382" s="80"/>
      <c r="D382" s="80"/>
      <c r="E382" s="80"/>
      <c r="F382" s="80">
        <v>23</v>
      </c>
      <c r="G382" s="80"/>
      <c r="H382" s="80"/>
      <c r="I382" s="80"/>
      <c r="J382" s="116"/>
      <c r="K382" s="235"/>
      <c r="L382" s="134"/>
      <c r="M382" s="236"/>
      <c r="N382" s="90">
        <f>IF(F382=0,"",F382/E381)</f>
        <v>0.95833333333333337</v>
      </c>
      <c r="O382" s="91">
        <v>27</v>
      </c>
      <c r="P382" s="241">
        <f t="shared" si="32"/>
        <v>0.9642857142857143</v>
      </c>
      <c r="Q382" s="241">
        <f t="shared" si="33"/>
        <v>3.5714285714285698E-2</v>
      </c>
    </row>
    <row r="383" spans="1:19" ht="15.75" customHeight="1" x14ac:dyDescent="0.25">
      <c r="A383" s="79">
        <v>2501</v>
      </c>
      <c r="B383" s="80"/>
      <c r="C383" s="80"/>
      <c r="D383" s="80"/>
      <c r="E383" s="80"/>
      <c r="F383" s="80"/>
      <c r="G383" s="80">
        <v>23</v>
      </c>
      <c r="H383" s="80"/>
      <c r="I383" s="80"/>
      <c r="J383" s="116"/>
      <c r="K383" s="235"/>
      <c r="L383" s="134"/>
      <c r="M383" s="236"/>
      <c r="N383" s="90">
        <f>IF(G383=0,"",G383/F382)</f>
        <v>1</v>
      </c>
      <c r="O383" s="91">
        <v>25</v>
      </c>
      <c r="P383" s="241">
        <f t="shared" si="32"/>
        <v>0.92592592592592593</v>
      </c>
      <c r="Q383" s="241">
        <f t="shared" si="33"/>
        <v>7.407407407407407E-2</v>
      </c>
    </row>
    <row r="384" spans="1:19" ht="15.75" customHeight="1" x14ac:dyDescent="0.25">
      <c r="A384" s="79">
        <v>2502</v>
      </c>
      <c r="B384" s="80"/>
      <c r="C384" s="80"/>
      <c r="D384" s="80"/>
      <c r="E384" s="80"/>
      <c r="F384" s="80"/>
      <c r="G384" s="80"/>
      <c r="H384" s="80">
        <v>23</v>
      </c>
      <c r="I384" s="80"/>
      <c r="J384" s="116"/>
      <c r="K384" s="235"/>
      <c r="L384" s="134"/>
      <c r="M384" s="236"/>
      <c r="N384" s="90">
        <f>IF(H384=0,"",H384/G383)</f>
        <v>1</v>
      </c>
      <c r="O384" s="91">
        <v>25</v>
      </c>
      <c r="P384" s="241">
        <f t="shared" si="32"/>
        <v>1</v>
      </c>
      <c r="Q384" s="241">
        <f t="shared" si="33"/>
        <v>0</v>
      </c>
    </row>
    <row r="385" spans="1:19" ht="15.75" customHeight="1" x14ac:dyDescent="0.25">
      <c r="A385" s="79">
        <v>2601</v>
      </c>
      <c r="B385" s="80"/>
      <c r="C385" s="80"/>
      <c r="D385" s="80"/>
      <c r="E385" s="80"/>
      <c r="F385" s="80"/>
      <c r="G385" s="80"/>
      <c r="H385" s="80"/>
      <c r="I385" s="80"/>
      <c r="J385" s="116"/>
      <c r="K385" s="235"/>
      <c r="L385" s="134"/>
      <c r="M385" s="236"/>
      <c r="N385" s="90" t="str">
        <f>IF(I385=0,"",I385/H384)</f>
        <v/>
      </c>
      <c r="O385" s="91"/>
      <c r="P385" s="241" t="str">
        <f t="shared" si="32"/>
        <v/>
      </c>
      <c r="Q385" s="241" t="str">
        <f t="shared" si="33"/>
        <v/>
      </c>
    </row>
    <row r="386" spans="1:19" ht="15.75" customHeight="1" x14ac:dyDescent="0.25">
      <c r="A386" s="79">
        <v>2602</v>
      </c>
      <c r="B386" s="80"/>
      <c r="C386" s="80"/>
      <c r="D386" s="80"/>
      <c r="E386" s="80"/>
      <c r="F386" s="80"/>
      <c r="G386" s="80"/>
      <c r="H386" s="80"/>
      <c r="I386" s="80"/>
      <c r="J386" s="116"/>
      <c r="K386" s="235"/>
      <c r="L386" s="134"/>
      <c r="M386" s="134"/>
      <c r="N386" s="246"/>
      <c r="O386" s="91"/>
      <c r="P386" s="247"/>
      <c r="Q386" s="246"/>
    </row>
    <row r="387" spans="1:19" ht="15.75" customHeight="1" x14ac:dyDescent="0.25">
      <c r="A387" s="79">
        <v>2701</v>
      </c>
      <c r="B387" s="80"/>
      <c r="C387" s="80"/>
      <c r="D387" s="80"/>
      <c r="E387" s="80"/>
      <c r="F387" s="80"/>
      <c r="G387" s="80"/>
      <c r="H387" s="80"/>
      <c r="I387" s="80"/>
      <c r="J387" s="116"/>
      <c r="K387" s="235"/>
      <c r="L387" s="134"/>
      <c r="M387" s="134"/>
      <c r="N387" s="246"/>
      <c r="O387" s="91"/>
      <c r="P387" s="247"/>
      <c r="Q387" s="246"/>
    </row>
    <row r="388" spans="1:19" ht="15.75" customHeight="1" x14ac:dyDescent="0.25">
      <c r="A388" s="79">
        <v>2702</v>
      </c>
      <c r="B388" s="80"/>
      <c r="C388" s="80"/>
      <c r="D388" s="80"/>
      <c r="E388" s="80"/>
      <c r="F388" s="80"/>
      <c r="G388" s="80"/>
      <c r="H388" s="80"/>
      <c r="I388" s="80"/>
      <c r="J388" s="116"/>
      <c r="K388" s="235"/>
      <c r="L388" s="134"/>
      <c r="M388" s="134"/>
      <c r="N388" s="246"/>
      <c r="O388" s="96"/>
      <c r="P388" s="247"/>
      <c r="Q388" s="246"/>
    </row>
    <row r="389" spans="1:19" ht="15.75" customHeight="1" x14ac:dyDescent="0.25">
      <c r="A389" s="79">
        <v>2801</v>
      </c>
      <c r="B389" s="80"/>
      <c r="C389" s="80"/>
      <c r="D389" s="80"/>
      <c r="E389" s="80"/>
      <c r="F389" s="80"/>
      <c r="G389" s="80"/>
      <c r="H389" s="80"/>
      <c r="I389" s="80"/>
      <c r="J389" s="116"/>
      <c r="K389" s="235"/>
      <c r="L389" s="134"/>
      <c r="M389" s="237"/>
      <c r="N389" s="246"/>
      <c r="O389" s="96"/>
      <c r="P389" s="247"/>
      <c r="Q389" s="246"/>
    </row>
    <row r="390" spans="1:19" ht="15.75" customHeight="1" x14ac:dyDescent="0.25">
      <c r="A390" s="79">
        <v>2802</v>
      </c>
      <c r="B390" s="80"/>
      <c r="C390" s="80"/>
      <c r="D390" s="80"/>
      <c r="E390" s="80"/>
      <c r="F390" s="80"/>
      <c r="G390" s="80"/>
      <c r="H390" s="80"/>
      <c r="I390" s="80"/>
      <c r="J390" s="116"/>
      <c r="K390" s="235"/>
      <c r="L390" s="134"/>
      <c r="M390" s="237"/>
      <c r="N390" s="134"/>
      <c r="O390" s="237"/>
      <c r="P390" s="256"/>
      <c r="Q390" s="246"/>
    </row>
    <row r="391" spans="1:19" ht="15.75" customHeight="1" x14ac:dyDescent="0.25">
      <c r="A391" s="79">
        <v>2901</v>
      </c>
      <c r="B391" s="80"/>
      <c r="C391" s="80"/>
      <c r="D391" s="80"/>
      <c r="E391" s="80"/>
      <c r="F391" s="80"/>
      <c r="G391" s="80"/>
      <c r="H391" s="80"/>
      <c r="I391" s="80"/>
      <c r="J391" s="116"/>
      <c r="K391" s="235"/>
      <c r="L391" s="134"/>
      <c r="M391" s="237"/>
      <c r="N391" s="228" t="s">
        <v>80</v>
      </c>
      <c r="O391" s="102"/>
      <c r="P391" s="103" t="str">
        <f>IF(SUM(J381:J388)=0,"",SUM(J381:J388))</f>
        <v/>
      </c>
      <c r="Q391" s="230" t="s">
        <v>10</v>
      </c>
    </row>
    <row r="392" spans="1:19" ht="15.75" customHeight="1" x14ac:dyDescent="0.25">
      <c r="A392" s="79">
        <v>2902</v>
      </c>
      <c r="B392" s="80"/>
      <c r="C392" s="80"/>
      <c r="D392" s="80"/>
      <c r="E392" s="80"/>
      <c r="F392" s="80"/>
      <c r="G392" s="80"/>
      <c r="H392" s="80"/>
      <c r="I392" s="80"/>
      <c r="J392" s="116"/>
      <c r="K392" s="235"/>
      <c r="L392" s="134"/>
      <c r="M392" s="237"/>
      <c r="N392" s="229" t="s">
        <v>81</v>
      </c>
      <c r="O392" s="104" t="str">
        <f>IF(O391/B378=0,"",O391/B378)</f>
        <v/>
      </c>
      <c r="P392" s="105" t="e">
        <f>IF(O391/P391=0,"",O391/P391)</f>
        <v>#VALUE!</v>
      </c>
      <c r="Q392" s="231" t="s">
        <v>82</v>
      </c>
    </row>
    <row r="393" spans="1:19" ht="15.75" customHeight="1" x14ac:dyDescent="0.25">
      <c r="A393" s="79">
        <v>3001</v>
      </c>
      <c r="B393" s="80"/>
      <c r="C393" s="80"/>
      <c r="D393" s="80"/>
      <c r="E393" s="80"/>
      <c r="F393" s="80"/>
      <c r="G393" s="80"/>
      <c r="H393" s="80"/>
      <c r="I393" s="80"/>
      <c r="J393" s="116"/>
      <c r="K393" s="238"/>
      <c r="L393" s="239"/>
      <c r="M393" s="240"/>
      <c r="N393" s="109"/>
      <c r="O393" s="110"/>
      <c r="P393" s="110"/>
      <c r="Q393" s="111"/>
    </row>
    <row r="394" spans="1:19" ht="18" customHeight="1" x14ac:dyDescent="0.25">
      <c r="A394" s="33"/>
      <c r="B394" s="327" t="s">
        <v>108</v>
      </c>
      <c r="C394" s="327"/>
      <c r="D394" s="327"/>
      <c r="E394" s="327"/>
      <c r="F394" s="327"/>
      <c r="G394" s="327"/>
      <c r="H394" s="327"/>
      <c r="I394" s="327"/>
      <c r="J394" s="112">
        <f>SUM(J387:J390)</f>
        <v>0</v>
      </c>
      <c r="K394" s="113" t="str">
        <f>IF(J387=0,"",J387/B378)</f>
        <v/>
      </c>
      <c r="L394" s="113" t="str">
        <f>IF(J394=0,"",J394/B378)</f>
        <v/>
      </c>
      <c r="M394" s="113" t="str">
        <f>IF(J387=0,"",L394-K394)</f>
        <v/>
      </c>
      <c r="N394" s="5"/>
      <c r="O394" s="25"/>
      <c r="P394" s="24"/>
      <c r="Q394" s="5"/>
    </row>
    <row r="395" spans="1:19" ht="12.75" customHeight="1" x14ac:dyDescent="0.2">
      <c r="K395" s="5"/>
      <c r="L395" s="5"/>
      <c r="N395" s="5"/>
      <c r="O395" s="6"/>
      <c r="P395" s="6"/>
      <c r="Q395" s="5"/>
    </row>
    <row r="396" spans="1:19" ht="12.75" customHeight="1" x14ac:dyDescent="0.2">
      <c r="K396" s="5"/>
      <c r="L396" s="5"/>
      <c r="N396" s="5"/>
      <c r="O396" s="6"/>
      <c r="P396" s="6"/>
      <c r="Q396" s="5"/>
    </row>
    <row r="397" spans="1:19" s="197" customFormat="1" ht="26.25" x14ac:dyDescent="0.4">
      <c r="A397" s="224"/>
      <c r="B397" s="318" t="s">
        <v>96</v>
      </c>
      <c r="C397" s="318"/>
      <c r="D397" s="318"/>
      <c r="E397" s="318"/>
      <c r="F397" s="318"/>
      <c r="G397" s="318"/>
      <c r="H397" s="318"/>
      <c r="I397" s="318"/>
      <c r="J397" s="201" t="s">
        <v>139</v>
      </c>
      <c r="K397" s="25"/>
      <c r="L397" s="5"/>
      <c r="M397" s="5"/>
      <c r="N397" s="25"/>
      <c r="O397" s="5"/>
      <c r="P397" s="25"/>
      <c r="Q397" s="25"/>
    </row>
    <row r="398" spans="1:19" ht="20.25" x14ac:dyDescent="0.2">
      <c r="A398" s="330" t="s">
        <v>9</v>
      </c>
      <c r="B398" s="311" t="s">
        <v>97</v>
      </c>
      <c r="C398" s="312"/>
      <c r="D398" s="312"/>
      <c r="E398" s="312"/>
      <c r="F398" s="312"/>
      <c r="G398" s="312"/>
      <c r="H398" s="312"/>
      <c r="I398" s="313"/>
      <c r="J398" s="314" t="s">
        <v>10</v>
      </c>
      <c r="K398" s="307" t="s">
        <v>2</v>
      </c>
      <c r="L398" s="307" t="s">
        <v>3</v>
      </c>
      <c r="M398" s="316" t="s">
        <v>4</v>
      </c>
      <c r="N398" s="307" t="s">
        <v>5</v>
      </c>
      <c r="O398" s="317" t="s">
        <v>6</v>
      </c>
      <c r="P398" s="317" t="s">
        <v>7</v>
      </c>
      <c r="Q398" s="307" t="s">
        <v>8</v>
      </c>
      <c r="R398" s="176"/>
      <c r="S398" s="176"/>
    </row>
    <row r="399" spans="1:19" ht="15.75" x14ac:dyDescent="0.25">
      <c r="A399" s="308"/>
      <c r="B399" s="79" t="s">
        <v>98</v>
      </c>
      <c r="C399" s="79" t="s">
        <v>99</v>
      </c>
      <c r="D399" s="79" t="s">
        <v>100</v>
      </c>
      <c r="E399" s="79" t="s">
        <v>101</v>
      </c>
      <c r="F399" s="79" t="s">
        <v>102</v>
      </c>
      <c r="G399" s="79" t="s">
        <v>103</v>
      </c>
      <c r="H399" s="79" t="s">
        <v>104</v>
      </c>
      <c r="I399" s="79" t="s">
        <v>105</v>
      </c>
      <c r="J399" s="315"/>
      <c r="K399" s="308"/>
      <c r="L399" s="308"/>
      <c r="M399" s="308"/>
      <c r="N399" s="308"/>
      <c r="O399" s="308"/>
      <c r="P399" s="308"/>
      <c r="Q399" s="308"/>
      <c r="R399" s="176"/>
      <c r="S399" s="176"/>
    </row>
    <row r="400" spans="1:19" ht="15.75" customHeight="1" x14ac:dyDescent="0.25">
      <c r="A400" s="79">
        <v>2301</v>
      </c>
      <c r="B400" s="80">
        <v>25</v>
      </c>
      <c r="C400" s="80"/>
      <c r="D400" s="80"/>
      <c r="E400" s="80"/>
      <c r="F400" s="80"/>
      <c r="G400" s="80"/>
      <c r="H400" s="80"/>
      <c r="I400" s="80"/>
      <c r="J400" s="116"/>
      <c r="K400" s="232"/>
      <c r="L400" s="233"/>
      <c r="M400" s="234"/>
      <c r="N400" s="242"/>
      <c r="O400" s="85">
        <f>B400</f>
        <v>25</v>
      </c>
      <c r="P400" s="243"/>
      <c r="Q400" s="242"/>
      <c r="R400" s="176"/>
      <c r="S400" s="176"/>
    </row>
    <row r="401" spans="1:19" ht="15.75" customHeight="1" x14ac:dyDescent="0.25">
      <c r="A401" s="79">
        <v>2302</v>
      </c>
      <c r="B401" s="80"/>
      <c r="C401" s="80">
        <v>20</v>
      </c>
      <c r="D401" s="80"/>
      <c r="E401" s="80"/>
      <c r="F401" s="80"/>
      <c r="G401" s="80"/>
      <c r="H401" s="80"/>
      <c r="I401" s="80"/>
      <c r="J401" s="116"/>
      <c r="K401" s="235"/>
      <c r="L401" s="134"/>
      <c r="M401" s="236"/>
      <c r="N401" s="90">
        <f>IF(C401=0,"",C401/B400)</f>
        <v>0.8</v>
      </c>
      <c r="O401" s="91">
        <v>24</v>
      </c>
      <c r="P401" s="241">
        <f t="shared" ref="P401:P407" si="34">IF(O401=0,"",O401/O400)</f>
        <v>0.96</v>
      </c>
      <c r="Q401" s="241">
        <f t="shared" ref="Q401:Q407" si="35">IF(O401=0,"",100%-P401)</f>
        <v>4.0000000000000036E-2</v>
      </c>
      <c r="R401" s="176"/>
      <c r="S401" s="176"/>
    </row>
    <row r="402" spans="1:19" ht="15.75" customHeight="1" x14ac:dyDescent="0.25">
      <c r="A402" s="79">
        <v>2401</v>
      </c>
      <c r="B402" s="80"/>
      <c r="C402" s="80"/>
      <c r="D402" s="80">
        <v>21</v>
      </c>
      <c r="E402" s="80"/>
      <c r="F402" s="80"/>
      <c r="G402" s="80"/>
      <c r="H402" s="80"/>
      <c r="I402" s="80"/>
      <c r="J402" s="116"/>
      <c r="K402" s="235"/>
      <c r="L402" s="134"/>
      <c r="M402" s="236"/>
      <c r="N402" s="90">
        <f>IF(D402=0,"",D402/C401)</f>
        <v>1.05</v>
      </c>
      <c r="O402" s="91">
        <v>23</v>
      </c>
      <c r="P402" s="241">
        <f t="shared" si="34"/>
        <v>0.95833333333333337</v>
      </c>
      <c r="Q402" s="241">
        <f t="shared" si="35"/>
        <v>4.166666666666663E-2</v>
      </c>
      <c r="R402" s="176"/>
      <c r="S402" s="93">
        <f>O402/O400</f>
        <v>0.92</v>
      </c>
    </row>
    <row r="403" spans="1:19" ht="15.75" customHeight="1" x14ac:dyDescent="0.25">
      <c r="A403" s="79">
        <v>2402</v>
      </c>
      <c r="B403" s="80"/>
      <c r="C403" s="80"/>
      <c r="D403" s="80"/>
      <c r="E403" s="80">
        <v>14</v>
      </c>
      <c r="F403" s="80"/>
      <c r="G403" s="80"/>
      <c r="H403" s="80"/>
      <c r="I403" s="80"/>
      <c r="J403" s="116"/>
      <c r="K403" s="235"/>
      <c r="L403" s="134"/>
      <c r="M403" s="236"/>
      <c r="N403" s="90">
        <f>IF(E403=0,"",E403/D402)</f>
        <v>0.66666666666666663</v>
      </c>
      <c r="O403" s="91">
        <v>22</v>
      </c>
      <c r="P403" s="241">
        <f t="shared" si="34"/>
        <v>0.95652173913043481</v>
      </c>
      <c r="Q403" s="241">
        <f t="shared" si="35"/>
        <v>4.3478260869565188E-2</v>
      </c>
      <c r="R403" s="176"/>
      <c r="S403" s="176"/>
    </row>
    <row r="404" spans="1:19" ht="15.75" customHeight="1" x14ac:dyDescent="0.25">
      <c r="A404" s="79">
        <v>2501</v>
      </c>
      <c r="B404" s="80"/>
      <c r="C404" s="80"/>
      <c r="D404" s="80"/>
      <c r="E404" s="80"/>
      <c r="F404" s="80">
        <v>11</v>
      </c>
      <c r="G404" s="80"/>
      <c r="H404" s="80"/>
      <c r="I404" s="80"/>
      <c r="J404" s="116"/>
      <c r="K404" s="235"/>
      <c r="L404" s="134"/>
      <c r="M404" s="236"/>
      <c r="N404" s="90">
        <f>IF(F404=0,"",F404/E403)</f>
        <v>0.7857142857142857</v>
      </c>
      <c r="O404" s="91">
        <v>20</v>
      </c>
      <c r="P404" s="241">
        <f t="shared" si="34"/>
        <v>0.90909090909090906</v>
      </c>
      <c r="Q404" s="241">
        <f t="shared" si="35"/>
        <v>9.0909090909090939E-2</v>
      </c>
      <c r="R404" s="176"/>
      <c r="S404" s="176"/>
    </row>
    <row r="405" spans="1:19" ht="15.75" customHeight="1" x14ac:dyDescent="0.25">
      <c r="A405" s="79">
        <v>2502</v>
      </c>
      <c r="B405" s="80"/>
      <c r="C405" s="80"/>
      <c r="D405" s="80"/>
      <c r="E405" s="80"/>
      <c r="F405" s="80"/>
      <c r="G405" s="80">
        <v>9</v>
      </c>
      <c r="H405" s="80"/>
      <c r="I405" s="80"/>
      <c r="J405" s="116"/>
      <c r="K405" s="235"/>
      <c r="L405" s="134"/>
      <c r="M405" s="236"/>
      <c r="N405" s="90">
        <f>IF(G405=0,"",G405/F404)</f>
        <v>0.81818181818181823</v>
      </c>
      <c r="O405" s="91">
        <v>18</v>
      </c>
      <c r="P405" s="241">
        <f t="shared" si="34"/>
        <v>0.9</v>
      </c>
      <c r="Q405" s="241">
        <f t="shared" si="35"/>
        <v>9.9999999999999978E-2</v>
      </c>
      <c r="R405" s="176"/>
      <c r="S405" s="176"/>
    </row>
    <row r="406" spans="1:19" ht="15.75" customHeight="1" x14ac:dyDescent="0.25">
      <c r="A406" s="79">
        <v>2601</v>
      </c>
      <c r="B406" s="80"/>
      <c r="C406" s="80"/>
      <c r="D406" s="80"/>
      <c r="E406" s="80"/>
      <c r="F406" s="80"/>
      <c r="G406" s="80"/>
      <c r="H406" s="80"/>
      <c r="I406" s="80"/>
      <c r="J406" s="116"/>
      <c r="K406" s="235"/>
      <c r="L406" s="134"/>
      <c r="M406" s="236"/>
      <c r="N406" s="90" t="str">
        <f>IF(H406=0,"",H406/G405)</f>
        <v/>
      </c>
      <c r="O406" s="91"/>
      <c r="P406" s="241" t="str">
        <f t="shared" si="34"/>
        <v/>
      </c>
      <c r="Q406" s="241" t="str">
        <f t="shared" si="35"/>
        <v/>
      </c>
      <c r="R406" s="176"/>
      <c r="S406" s="176"/>
    </row>
    <row r="407" spans="1:19" ht="15.75" customHeight="1" x14ac:dyDescent="0.25">
      <c r="A407" s="79">
        <v>2602</v>
      </c>
      <c r="B407" s="80"/>
      <c r="C407" s="80"/>
      <c r="D407" s="80"/>
      <c r="E407" s="80"/>
      <c r="F407" s="80"/>
      <c r="G407" s="80"/>
      <c r="H407" s="80"/>
      <c r="I407" s="80"/>
      <c r="J407" s="116"/>
      <c r="K407" s="235"/>
      <c r="L407" s="134"/>
      <c r="M407" s="236"/>
      <c r="N407" s="90" t="str">
        <f>IF(I407=0,"",I407/H406)</f>
        <v/>
      </c>
      <c r="O407" s="91"/>
      <c r="P407" s="241" t="str">
        <f t="shared" si="34"/>
        <v/>
      </c>
      <c r="Q407" s="241" t="str">
        <f t="shared" si="35"/>
        <v/>
      </c>
      <c r="R407" s="176"/>
      <c r="S407" s="176"/>
    </row>
    <row r="408" spans="1:19" ht="15.75" customHeight="1" x14ac:dyDescent="0.25">
      <c r="A408" s="79">
        <v>2701</v>
      </c>
      <c r="B408" s="80"/>
      <c r="C408" s="80"/>
      <c r="D408" s="80"/>
      <c r="E408" s="80"/>
      <c r="F408" s="80"/>
      <c r="G408" s="80"/>
      <c r="H408" s="80"/>
      <c r="I408" s="80"/>
      <c r="J408" s="116"/>
      <c r="K408" s="235"/>
      <c r="L408" s="134"/>
      <c r="M408" s="134"/>
      <c r="N408" s="246"/>
      <c r="O408" s="91"/>
      <c r="P408" s="247"/>
      <c r="Q408" s="246"/>
      <c r="R408" s="176"/>
      <c r="S408" s="176"/>
    </row>
    <row r="409" spans="1:19" ht="15.75" customHeight="1" x14ac:dyDescent="0.25">
      <c r="A409" s="79">
        <v>2702</v>
      </c>
      <c r="B409" s="80"/>
      <c r="C409" s="80"/>
      <c r="D409" s="80"/>
      <c r="E409" s="80"/>
      <c r="F409" s="80"/>
      <c r="G409" s="80"/>
      <c r="H409" s="80"/>
      <c r="I409" s="80"/>
      <c r="J409" s="116"/>
      <c r="K409" s="235"/>
      <c r="L409" s="134"/>
      <c r="M409" s="134"/>
      <c r="N409" s="246"/>
      <c r="O409" s="91"/>
      <c r="P409" s="247"/>
      <c r="Q409" s="246"/>
      <c r="R409" s="176"/>
      <c r="S409" s="176"/>
    </row>
    <row r="410" spans="1:19" ht="15.75" customHeight="1" x14ac:dyDescent="0.25">
      <c r="A410" s="79">
        <v>2801</v>
      </c>
      <c r="B410" s="80"/>
      <c r="C410" s="80"/>
      <c r="D410" s="80"/>
      <c r="E410" s="80"/>
      <c r="F410" s="80"/>
      <c r="G410" s="80"/>
      <c r="H410" s="80"/>
      <c r="I410" s="80"/>
      <c r="J410" s="116"/>
      <c r="K410" s="235"/>
      <c r="L410" s="134"/>
      <c r="M410" s="134"/>
      <c r="N410" s="246"/>
      <c r="O410" s="96"/>
      <c r="P410" s="247"/>
      <c r="Q410" s="246"/>
      <c r="R410" s="176"/>
      <c r="S410" s="176"/>
    </row>
    <row r="411" spans="1:19" ht="15.75" customHeight="1" x14ac:dyDescent="0.25">
      <c r="A411" s="79">
        <v>2802</v>
      </c>
      <c r="B411" s="80"/>
      <c r="C411" s="80"/>
      <c r="D411" s="80"/>
      <c r="E411" s="80"/>
      <c r="F411" s="80"/>
      <c r="G411" s="80"/>
      <c r="H411" s="80"/>
      <c r="I411" s="80"/>
      <c r="J411" s="116"/>
      <c r="K411" s="235"/>
      <c r="L411" s="134"/>
      <c r="M411" s="134"/>
      <c r="N411" s="246"/>
      <c r="O411" s="96"/>
      <c r="P411" s="247"/>
      <c r="Q411" s="246"/>
      <c r="R411" s="176"/>
      <c r="S411" s="176"/>
    </row>
    <row r="412" spans="1:19" ht="15.75" customHeight="1" x14ac:dyDescent="0.25">
      <c r="A412" s="79">
        <v>2901</v>
      </c>
      <c r="B412" s="80"/>
      <c r="C412" s="80"/>
      <c r="D412" s="80"/>
      <c r="E412" s="80"/>
      <c r="F412" s="80"/>
      <c r="G412" s="80"/>
      <c r="H412" s="80"/>
      <c r="I412" s="80"/>
      <c r="J412" s="116"/>
      <c r="K412" s="235"/>
      <c r="L412" s="134"/>
      <c r="M412" s="237"/>
      <c r="N412" s="134"/>
      <c r="O412" s="237"/>
      <c r="P412" s="256"/>
      <c r="Q412" s="246"/>
      <c r="R412" s="176"/>
      <c r="S412" s="176"/>
    </row>
    <row r="413" spans="1:19" ht="15.75" customHeight="1" x14ac:dyDescent="0.25">
      <c r="A413" s="79">
        <v>2902</v>
      </c>
      <c r="B413" s="80"/>
      <c r="C413" s="80"/>
      <c r="D413" s="80"/>
      <c r="E413" s="80"/>
      <c r="F413" s="80"/>
      <c r="G413" s="80"/>
      <c r="H413" s="80"/>
      <c r="I413" s="80"/>
      <c r="J413" s="116"/>
      <c r="K413" s="235"/>
      <c r="L413" s="134"/>
      <c r="M413" s="237"/>
      <c r="N413" s="228" t="s">
        <v>80</v>
      </c>
      <c r="O413" s="102"/>
      <c r="P413" s="103" t="str">
        <f>IF(SUM(J403:J410)=0,"",SUM(J403:J410))</f>
        <v/>
      </c>
      <c r="Q413" s="230" t="s">
        <v>10</v>
      </c>
      <c r="R413" s="176"/>
      <c r="S413" s="176"/>
    </row>
    <row r="414" spans="1:19" ht="15.75" customHeight="1" x14ac:dyDescent="0.25">
      <c r="A414" s="79">
        <v>3001</v>
      </c>
      <c r="B414" s="80"/>
      <c r="C414" s="80"/>
      <c r="D414" s="80"/>
      <c r="E414" s="80"/>
      <c r="F414" s="80"/>
      <c r="G414" s="80"/>
      <c r="H414" s="80"/>
      <c r="I414" s="80"/>
      <c r="J414" s="116"/>
      <c r="K414" s="235"/>
      <c r="L414" s="134"/>
      <c r="M414" s="237"/>
      <c r="N414" s="229" t="s">
        <v>81</v>
      </c>
      <c r="O414" s="104" t="str">
        <f>IF(O413/B400=0,"",O413/B400)</f>
        <v/>
      </c>
      <c r="P414" s="105" t="e">
        <f>IF(O413/P413=0,"",O413/P413)</f>
        <v>#VALUE!</v>
      </c>
      <c r="Q414" s="231" t="s">
        <v>82</v>
      </c>
      <c r="R414" s="176"/>
      <c r="S414" s="176"/>
    </row>
    <row r="415" spans="1:19" ht="15.75" customHeight="1" x14ac:dyDescent="0.25">
      <c r="A415" s="79">
        <v>3002</v>
      </c>
      <c r="B415" s="80"/>
      <c r="C415" s="80"/>
      <c r="D415" s="80"/>
      <c r="E415" s="80"/>
      <c r="F415" s="80"/>
      <c r="G415" s="80"/>
      <c r="H415" s="80"/>
      <c r="I415" s="80"/>
      <c r="J415" s="116"/>
      <c r="K415" s="238"/>
      <c r="L415" s="239"/>
      <c r="M415" s="240"/>
      <c r="N415" s="109"/>
      <c r="O415" s="110"/>
      <c r="P415" s="110"/>
      <c r="Q415" s="111"/>
      <c r="R415" s="176"/>
      <c r="S415" s="176"/>
    </row>
    <row r="416" spans="1:19" ht="18" customHeight="1" x14ac:dyDescent="0.25">
      <c r="A416" s="33"/>
      <c r="B416" s="327" t="s">
        <v>108</v>
      </c>
      <c r="C416" s="327"/>
      <c r="D416" s="327"/>
      <c r="E416" s="327"/>
      <c r="F416" s="327"/>
      <c r="G416" s="327"/>
      <c r="H416" s="327"/>
      <c r="I416" s="327"/>
      <c r="J416" s="112">
        <f>SUM(J409:J412)</f>
        <v>0</v>
      </c>
      <c r="K416" s="113" t="str">
        <f>IF(J409=0,"",J409/B400)</f>
        <v/>
      </c>
      <c r="L416" s="113" t="str">
        <f>IF(J416=0,"",J416/B400)</f>
        <v/>
      </c>
      <c r="M416" s="113" t="str">
        <f>IF(J409=0,"",L416-K416)</f>
        <v/>
      </c>
      <c r="N416" s="5"/>
      <c r="O416" s="25"/>
      <c r="P416" s="24"/>
      <c r="Q416" s="5"/>
      <c r="R416" s="176"/>
      <c r="S416" s="176"/>
    </row>
    <row r="417" spans="1:19" ht="12.75" customHeight="1" x14ac:dyDescent="0.2">
      <c r="K417" s="5"/>
      <c r="L417" s="5"/>
      <c r="N417" s="5"/>
      <c r="O417" s="6"/>
      <c r="P417" s="6"/>
      <c r="Q417" s="5"/>
    </row>
    <row r="418" spans="1:19" ht="12.75" customHeight="1" x14ac:dyDescent="0.2">
      <c r="K418" s="5"/>
      <c r="L418" s="5"/>
      <c r="N418" s="5"/>
      <c r="O418" s="6"/>
      <c r="P418" s="6"/>
      <c r="Q418" s="5"/>
    </row>
    <row r="419" spans="1:19" s="197" customFormat="1" ht="26.25" x14ac:dyDescent="0.4">
      <c r="A419" s="224"/>
      <c r="B419" s="318" t="s">
        <v>96</v>
      </c>
      <c r="C419" s="318"/>
      <c r="D419" s="318"/>
      <c r="E419" s="318"/>
      <c r="F419" s="318"/>
      <c r="G419" s="318"/>
      <c r="H419" s="318"/>
      <c r="I419" s="318"/>
      <c r="J419" s="201" t="s">
        <v>140</v>
      </c>
      <c r="K419" s="25"/>
      <c r="L419" s="5"/>
      <c r="M419" s="5"/>
      <c r="N419" s="25"/>
      <c r="O419" s="5"/>
      <c r="P419" s="25"/>
      <c r="Q419" s="25"/>
    </row>
    <row r="420" spans="1:19" ht="20.25" x14ac:dyDescent="0.2">
      <c r="A420" s="330" t="s">
        <v>9</v>
      </c>
      <c r="B420" s="311" t="s">
        <v>97</v>
      </c>
      <c r="C420" s="312"/>
      <c r="D420" s="312"/>
      <c r="E420" s="312"/>
      <c r="F420" s="312"/>
      <c r="G420" s="312"/>
      <c r="H420" s="312"/>
      <c r="I420" s="313"/>
      <c r="J420" s="314" t="s">
        <v>10</v>
      </c>
      <c r="K420" s="307" t="s">
        <v>2</v>
      </c>
      <c r="L420" s="307" t="s">
        <v>3</v>
      </c>
      <c r="M420" s="316" t="s">
        <v>4</v>
      </c>
      <c r="N420" s="307" t="s">
        <v>5</v>
      </c>
      <c r="O420" s="317" t="s">
        <v>6</v>
      </c>
      <c r="P420" s="317" t="s">
        <v>7</v>
      </c>
      <c r="Q420" s="307" t="s">
        <v>8</v>
      </c>
      <c r="R420" s="180"/>
      <c r="S420" s="180"/>
    </row>
    <row r="421" spans="1:19" ht="15.75" x14ac:dyDescent="0.25">
      <c r="A421" s="308"/>
      <c r="B421" s="79" t="s">
        <v>98</v>
      </c>
      <c r="C421" s="79" t="s">
        <v>99</v>
      </c>
      <c r="D421" s="79" t="s">
        <v>100</v>
      </c>
      <c r="E421" s="79" t="s">
        <v>101</v>
      </c>
      <c r="F421" s="79" t="s">
        <v>102</v>
      </c>
      <c r="G421" s="79" t="s">
        <v>103</v>
      </c>
      <c r="H421" s="79" t="s">
        <v>104</v>
      </c>
      <c r="I421" s="79" t="s">
        <v>105</v>
      </c>
      <c r="J421" s="315"/>
      <c r="K421" s="308"/>
      <c r="L421" s="308"/>
      <c r="M421" s="308"/>
      <c r="N421" s="308"/>
      <c r="O421" s="308"/>
      <c r="P421" s="308"/>
      <c r="Q421" s="308"/>
      <c r="R421" s="180"/>
      <c r="S421" s="180"/>
    </row>
    <row r="422" spans="1:19" ht="15.75" customHeight="1" x14ac:dyDescent="0.25">
      <c r="A422" s="79">
        <v>2302</v>
      </c>
      <c r="B422" s="80">
        <v>34</v>
      </c>
      <c r="C422" s="80"/>
      <c r="D422" s="80"/>
      <c r="E422" s="80"/>
      <c r="F422" s="80"/>
      <c r="G422" s="80"/>
      <c r="H422" s="80"/>
      <c r="I422" s="80"/>
      <c r="J422" s="116"/>
      <c r="K422" s="232"/>
      <c r="L422" s="233"/>
      <c r="M422" s="234"/>
      <c r="N422" s="242"/>
      <c r="O422" s="85">
        <f>B422</f>
        <v>34</v>
      </c>
      <c r="P422" s="243"/>
      <c r="Q422" s="242"/>
      <c r="R422" s="180"/>
      <c r="S422" s="180"/>
    </row>
    <row r="423" spans="1:19" ht="15.75" customHeight="1" x14ac:dyDescent="0.25">
      <c r="A423" s="79">
        <v>2401</v>
      </c>
      <c r="B423" s="80"/>
      <c r="C423" s="80">
        <v>33</v>
      </c>
      <c r="D423" s="80"/>
      <c r="E423" s="80"/>
      <c r="F423" s="80"/>
      <c r="G423" s="80"/>
      <c r="H423" s="80"/>
      <c r="I423" s="80"/>
      <c r="J423" s="116"/>
      <c r="K423" s="235"/>
      <c r="L423" s="134"/>
      <c r="M423" s="236"/>
      <c r="N423" s="90">
        <f>IF(C423=0,"",C423/B422)</f>
        <v>0.97058823529411764</v>
      </c>
      <c r="O423" s="91">
        <v>34</v>
      </c>
      <c r="P423" s="241">
        <f t="shared" ref="P423:P429" si="36">IF(O423=0,"",O423/O422)</f>
        <v>1</v>
      </c>
      <c r="Q423" s="241">
        <f t="shared" ref="Q423:Q429" si="37">IF(O423=0,"",100%-P423)</f>
        <v>0</v>
      </c>
      <c r="R423" s="180"/>
      <c r="S423" s="180"/>
    </row>
    <row r="424" spans="1:19" ht="15.75" customHeight="1" x14ac:dyDescent="0.25">
      <c r="A424" s="79">
        <v>2402</v>
      </c>
      <c r="B424" s="80"/>
      <c r="C424" s="80"/>
      <c r="D424" s="80">
        <v>30</v>
      </c>
      <c r="E424" s="80"/>
      <c r="F424" s="80"/>
      <c r="G424" s="80"/>
      <c r="H424" s="80"/>
      <c r="I424" s="80"/>
      <c r="J424" s="116"/>
      <c r="K424" s="235"/>
      <c r="L424" s="134"/>
      <c r="M424" s="236"/>
      <c r="N424" s="90">
        <f>IF(D424=0,"",D424/C423)</f>
        <v>0.90909090909090906</v>
      </c>
      <c r="O424" s="91">
        <v>34</v>
      </c>
      <c r="P424" s="241">
        <f t="shared" si="36"/>
        <v>1</v>
      </c>
      <c r="Q424" s="241">
        <f t="shared" si="37"/>
        <v>0</v>
      </c>
      <c r="R424" s="180"/>
      <c r="S424" s="93">
        <f>O424/O422</f>
        <v>1</v>
      </c>
    </row>
    <row r="425" spans="1:19" ht="15.75" customHeight="1" x14ac:dyDescent="0.25">
      <c r="A425" s="79">
        <v>2501</v>
      </c>
      <c r="B425" s="80"/>
      <c r="C425" s="80"/>
      <c r="D425" s="80"/>
      <c r="E425" s="80">
        <v>27</v>
      </c>
      <c r="F425" s="80"/>
      <c r="G425" s="80"/>
      <c r="H425" s="80"/>
      <c r="I425" s="80"/>
      <c r="J425" s="116"/>
      <c r="K425" s="235"/>
      <c r="L425" s="134"/>
      <c r="M425" s="236"/>
      <c r="N425" s="90">
        <f>IF(E425=0,"",E425/D424)</f>
        <v>0.9</v>
      </c>
      <c r="O425" s="91">
        <v>31</v>
      </c>
      <c r="P425" s="241">
        <f t="shared" si="36"/>
        <v>0.91176470588235292</v>
      </c>
      <c r="Q425" s="241">
        <f t="shared" si="37"/>
        <v>8.8235294117647078E-2</v>
      </c>
      <c r="R425" s="180"/>
      <c r="S425" s="180"/>
    </row>
    <row r="426" spans="1:19" ht="15.75" customHeight="1" x14ac:dyDescent="0.25">
      <c r="A426" s="79">
        <v>2502</v>
      </c>
      <c r="B426" s="80"/>
      <c r="C426" s="80"/>
      <c r="D426" s="80"/>
      <c r="E426" s="80"/>
      <c r="F426" s="80">
        <v>27</v>
      </c>
      <c r="G426" s="80"/>
      <c r="H426" s="80"/>
      <c r="I426" s="80"/>
      <c r="J426" s="116"/>
      <c r="K426" s="235"/>
      <c r="L426" s="134"/>
      <c r="M426" s="236"/>
      <c r="N426" s="90">
        <f>IF(F426=0,"",F426/E425)</f>
        <v>1</v>
      </c>
      <c r="O426" s="91">
        <v>31</v>
      </c>
      <c r="P426" s="241">
        <f t="shared" si="36"/>
        <v>1</v>
      </c>
      <c r="Q426" s="241">
        <f t="shared" si="37"/>
        <v>0</v>
      </c>
      <c r="R426" s="180"/>
      <c r="S426" s="180"/>
    </row>
    <row r="427" spans="1:19" ht="15.75" customHeight="1" x14ac:dyDescent="0.25">
      <c r="A427" s="79">
        <v>2601</v>
      </c>
      <c r="B427" s="80"/>
      <c r="C427" s="80"/>
      <c r="D427" s="80"/>
      <c r="E427" s="80"/>
      <c r="F427" s="80"/>
      <c r="G427" s="80"/>
      <c r="H427" s="80"/>
      <c r="I427" s="80"/>
      <c r="J427" s="116"/>
      <c r="K427" s="235"/>
      <c r="L427" s="134"/>
      <c r="M427" s="236"/>
      <c r="N427" s="90" t="str">
        <f>IF(G427=0,"",G427/F426)</f>
        <v/>
      </c>
      <c r="O427" s="91"/>
      <c r="P427" s="241" t="str">
        <f t="shared" si="36"/>
        <v/>
      </c>
      <c r="Q427" s="241" t="str">
        <f t="shared" si="37"/>
        <v/>
      </c>
      <c r="R427" s="180"/>
      <c r="S427" s="180"/>
    </row>
    <row r="428" spans="1:19" ht="15.75" customHeight="1" x14ac:dyDescent="0.25">
      <c r="A428" s="79">
        <v>2602</v>
      </c>
      <c r="B428" s="80"/>
      <c r="C428" s="80"/>
      <c r="D428" s="80"/>
      <c r="E428" s="80"/>
      <c r="F428" s="80"/>
      <c r="G428" s="80"/>
      <c r="H428" s="80"/>
      <c r="I428" s="80"/>
      <c r="J428" s="116"/>
      <c r="K428" s="235"/>
      <c r="L428" s="134"/>
      <c r="M428" s="236"/>
      <c r="N428" s="90" t="str">
        <f>IF(H428=0,"",H428/G427)</f>
        <v/>
      </c>
      <c r="O428" s="91"/>
      <c r="P428" s="241" t="str">
        <f t="shared" si="36"/>
        <v/>
      </c>
      <c r="Q428" s="241" t="str">
        <f t="shared" si="37"/>
        <v/>
      </c>
      <c r="R428" s="180"/>
      <c r="S428" s="180"/>
    </row>
    <row r="429" spans="1:19" ht="15.75" customHeight="1" x14ac:dyDescent="0.25">
      <c r="A429" s="79">
        <v>2701</v>
      </c>
      <c r="B429" s="80"/>
      <c r="C429" s="80"/>
      <c r="D429" s="80"/>
      <c r="E429" s="80"/>
      <c r="F429" s="80"/>
      <c r="G429" s="80"/>
      <c r="H429" s="80"/>
      <c r="I429" s="80"/>
      <c r="J429" s="116"/>
      <c r="K429" s="235"/>
      <c r="L429" s="134"/>
      <c r="M429" s="236"/>
      <c r="N429" s="90" t="str">
        <f>IF(I429=0,"",I429/H428)</f>
        <v/>
      </c>
      <c r="O429" s="91"/>
      <c r="P429" s="241" t="str">
        <f t="shared" si="36"/>
        <v/>
      </c>
      <c r="Q429" s="241" t="str">
        <f t="shared" si="37"/>
        <v/>
      </c>
      <c r="R429" s="180"/>
      <c r="S429" s="180"/>
    </row>
    <row r="430" spans="1:19" ht="15.75" customHeight="1" x14ac:dyDescent="0.25">
      <c r="A430" s="79">
        <v>2702</v>
      </c>
      <c r="B430" s="80"/>
      <c r="C430" s="80"/>
      <c r="D430" s="80"/>
      <c r="E430" s="80"/>
      <c r="F430" s="80"/>
      <c r="G430" s="80"/>
      <c r="H430" s="80"/>
      <c r="I430" s="80"/>
      <c r="J430" s="116"/>
      <c r="K430" s="235"/>
      <c r="L430" s="134"/>
      <c r="M430" s="134"/>
      <c r="N430" s="246"/>
      <c r="O430" s="91"/>
      <c r="P430" s="247"/>
      <c r="Q430" s="246"/>
      <c r="R430" s="180"/>
      <c r="S430" s="180"/>
    </row>
    <row r="431" spans="1:19" ht="15.75" customHeight="1" x14ac:dyDescent="0.25">
      <c r="A431" s="79">
        <v>2801</v>
      </c>
      <c r="B431" s="80"/>
      <c r="C431" s="80"/>
      <c r="D431" s="80"/>
      <c r="E431" s="80"/>
      <c r="F431" s="80"/>
      <c r="G431" s="80"/>
      <c r="H431" s="80"/>
      <c r="I431" s="80"/>
      <c r="J431" s="116"/>
      <c r="K431" s="235"/>
      <c r="L431" s="134"/>
      <c r="M431" s="134"/>
      <c r="N431" s="246"/>
      <c r="O431" s="91"/>
      <c r="P431" s="247"/>
      <c r="Q431" s="246"/>
      <c r="R431" s="180"/>
      <c r="S431" s="180"/>
    </row>
    <row r="432" spans="1:19" ht="15.75" customHeight="1" x14ac:dyDescent="0.25">
      <c r="A432" s="79">
        <v>2802</v>
      </c>
      <c r="B432" s="80"/>
      <c r="C432" s="80"/>
      <c r="D432" s="80"/>
      <c r="E432" s="80"/>
      <c r="F432" s="80"/>
      <c r="G432" s="80"/>
      <c r="H432" s="80"/>
      <c r="I432" s="80"/>
      <c r="J432" s="116"/>
      <c r="K432" s="235"/>
      <c r="L432" s="134"/>
      <c r="M432" s="134"/>
      <c r="N432" s="246"/>
      <c r="O432" s="96"/>
      <c r="P432" s="247"/>
      <c r="Q432" s="246"/>
      <c r="R432" s="180"/>
      <c r="S432" s="180"/>
    </row>
    <row r="433" spans="1:19" ht="15.75" customHeight="1" x14ac:dyDescent="0.25">
      <c r="A433" s="79">
        <v>2901</v>
      </c>
      <c r="B433" s="80"/>
      <c r="C433" s="80"/>
      <c r="D433" s="80"/>
      <c r="E433" s="80"/>
      <c r="F433" s="80"/>
      <c r="G433" s="80"/>
      <c r="H433" s="80"/>
      <c r="I433" s="80"/>
      <c r="J433" s="116"/>
      <c r="K433" s="235"/>
      <c r="L433" s="134"/>
      <c r="M433" s="134"/>
      <c r="N433" s="246"/>
      <c r="O433" s="96"/>
      <c r="P433" s="247"/>
      <c r="Q433" s="246"/>
      <c r="R433" s="180"/>
      <c r="S433" s="180"/>
    </row>
    <row r="434" spans="1:19" ht="15.75" customHeight="1" x14ac:dyDescent="0.25">
      <c r="A434" s="79">
        <v>2902</v>
      </c>
      <c r="B434" s="80"/>
      <c r="C434" s="80"/>
      <c r="D434" s="80"/>
      <c r="E434" s="80"/>
      <c r="F434" s="80"/>
      <c r="G434" s="80"/>
      <c r="H434" s="80"/>
      <c r="I434" s="80"/>
      <c r="J434" s="116"/>
      <c r="K434" s="235"/>
      <c r="L434" s="134"/>
      <c r="M434" s="237"/>
      <c r="N434" s="134"/>
      <c r="O434" s="237"/>
      <c r="P434" s="256"/>
      <c r="Q434" s="246"/>
      <c r="R434" s="180"/>
      <c r="S434" s="180"/>
    </row>
    <row r="435" spans="1:19" ht="15.75" customHeight="1" x14ac:dyDescent="0.25">
      <c r="A435" s="79">
        <v>3001</v>
      </c>
      <c r="B435" s="80"/>
      <c r="C435" s="80"/>
      <c r="D435" s="80"/>
      <c r="E435" s="80"/>
      <c r="F435" s="80"/>
      <c r="G435" s="80"/>
      <c r="H435" s="80"/>
      <c r="I435" s="80"/>
      <c r="J435" s="116"/>
      <c r="K435" s="235"/>
      <c r="L435" s="134"/>
      <c r="M435" s="237"/>
      <c r="N435" s="228" t="s">
        <v>80</v>
      </c>
      <c r="O435" s="102"/>
      <c r="P435" s="103" t="str">
        <f>IF(SUM(J425:J432)=0,"",SUM(J425:J432))</f>
        <v/>
      </c>
      <c r="Q435" s="230" t="s">
        <v>10</v>
      </c>
      <c r="R435" s="180"/>
      <c r="S435" s="180"/>
    </row>
    <row r="436" spans="1:19" ht="15.75" customHeight="1" x14ac:dyDescent="0.25">
      <c r="A436" s="79">
        <v>3002</v>
      </c>
      <c r="B436" s="80"/>
      <c r="C436" s="80"/>
      <c r="D436" s="80"/>
      <c r="E436" s="80"/>
      <c r="F436" s="80"/>
      <c r="G436" s="80"/>
      <c r="H436" s="80"/>
      <c r="I436" s="80"/>
      <c r="J436" s="116"/>
      <c r="K436" s="235"/>
      <c r="L436" s="134"/>
      <c r="M436" s="237"/>
      <c r="N436" s="229" t="s">
        <v>81</v>
      </c>
      <c r="O436" s="104" t="str">
        <f>IF(O435/B422=0,"",O435/B422)</f>
        <v/>
      </c>
      <c r="P436" s="105" t="e">
        <f>IF(O435/P435=0,"",O435/P435)</f>
        <v>#VALUE!</v>
      </c>
      <c r="Q436" s="231" t="s">
        <v>82</v>
      </c>
      <c r="R436" s="180"/>
      <c r="S436" s="180"/>
    </row>
    <row r="437" spans="1:19" ht="15.75" customHeight="1" x14ac:dyDescent="0.25">
      <c r="A437" s="79">
        <v>3101</v>
      </c>
      <c r="B437" s="226"/>
      <c r="C437" s="226"/>
      <c r="D437" s="226"/>
      <c r="E437" s="226"/>
      <c r="F437" s="226"/>
      <c r="G437" s="226"/>
      <c r="H437" s="226"/>
      <c r="I437" s="226"/>
      <c r="J437" s="116"/>
      <c r="K437" s="238"/>
      <c r="L437" s="239"/>
      <c r="M437" s="240"/>
      <c r="N437" s="109"/>
      <c r="O437" s="110"/>
      <c r="P437" s="110"/>
      <c r="Q437" s="111"/>
      <c r="R437" s="180"/>
      <c r="S437" s="180"/>
    </row>
    <row r="438" spans="1:19" ht="18" customHeight="1" x14ac:dyDescent="0.25">
      <c r="A438" s="33"/>
      <c r="B438" s="327" t="s">
        <v>108</v>
      </c>
      <c r="C438" s="327"/>
      <c r="D438" s="327"/>
      <c r="E438" s="327"/>
      <c r="F438" s="327"/>
      <c r="G438" s="327"/>
      <c r="H438" s="327"/>
      <c r="I438" s="327"/>
      <c r="J438" s="225">
        <f>SUM(J431:J434)</f>
        <v>0</v>
      </c>
      <c r="K438" s="113" t="str">
        <f>IF(J431=0,"",J431/B422)</f>
        <v/>
      </c>
      <c r="L438" s="113" t="str">
        <f>IF(J438=0,"",J438/B422)</f>
        <v/>
      </c>
      <c r="M438" s="113" t="str">
        <f>IF(J431=0,"",L438-K438)</f>
        <v/>
      </c>
      <c r="N438" s="5"/>
      <c r="O438" s="25"/>
      <c r="P438" s="24"/>
      <c r="Q438" s="5"/>
      <c r="R438" s="180"/>
      <c r="S438" s="180"/>
    </row>
    <row r="439" spans="1:19" ht="12.75" customHeight="1" x14ac:dyDescent="0.2">
      <c r="K439" s="5"/>
      <c r="L439" s="5"/>
      <c r="N439" s="5"/>
      <c r="O439" s="6"/>
      <c r="P439" s="6"/>
      <c r="Q439" s="5"/>
    </row>
    <row r="440" spans="1:19" ht="12.75" customHeight="1" x14ac:dyDescent="0.2">
      <c r="K440" s="5"/>
      <c r="L440" s="5"/>
      <c r="N440" s="5"/>
      <c r="O440" s="6"/>
      <c r="P440" s="6"/>
      <c r="Q440" s="5"/>
    </row>
    <row r="441" spans="1:19" ht="26.25" x14ac:dyDescent="0.4">
      <c r="A441" s="224"/>
      <c r="B441" s="318" t="s">
        <v>96</v>
      </c>
      <c r="C441" s="318"/>
      <c r="D441" s="318"/>
      <c r="E441" s="318"/>
      <c r="F441" s="318"/>
      <c r="G441" s="318"/>
      <c r="H441" s="318"/>
      <c r="I441" s="318"/>
      <c r="J441" s="201" t="s">
        <v>141</v>
      </c>
      <c r="K441" s="25"/>
      <c r="L441" s="5"/>
      <c r="M441" s="5"/>
      <c r="N441" s="25"/>
      <c r="O441" s="5"/>
      <c r="P441" s="25"/>
      <c r="Q441" s="25"/>
      <c r="R441" s="182"/>
      <c r="S441" s="182"/>
    </row>
    <row r="442" spans="1:19" ht="20.25" x14ac:dyDescent="0.2">
      <c r="A442" s="330" t="s">
        <v>9</v>
      </c>
      <c r="B442" s="311" t="s">
        <v>97</v>
      </c>
      <c r="C442" s="312"/>
      <c r="D442" s="312"/>
      <c r="E442" s="312"/>
      <c r="F442" s="312"/>
      <c r="G442" s="312"/>
      <c r="H442" s="312"/>
      <c r="I442" s="313"/>
      <c r="J442" s="314" t="s">
        <v>10</v>
      </c>
      <c r="K442" s="307" t="s">
        <v>2</v>
      </c>
      <c r="L442" s="307" t="s">
        <v>3</v>
      </c>
      <c r="M442" s="316" t="s">
        <v>4</v>
      </c>
      <c r="N442" s="307" t="s">
        <v>5</v>
      </c>
      <c r="O442" s="317" t="s">
        <v>6</v>
      </c>
      <c r="P442" s="317" t="s">
        <v>7</v>
      </c>
      <c r="Q442" s="307" t="s">
        <v>8</v>
      </c>
      <c r="R442" s="182"/>
      <c r="S442" s="182"/>
    </row>
    <row r="443" spans="1:19" ht="15.75" x14ac:dyDescent="0.25">
      <c r="A443" s="308"/>
      <c r="B443" s="79" t="s">
        <v>98</v>
      </c>
      <c r="C443" s="79" t="s">
        <v>99</v>
      </c>
      <c r="D443" s="79" t="s">
        <v>100</v>
      </c>
      <c r="E443" s="79" t="s">
        <v>101</v>
      </c>
      <c r="F443" s="79" t="s">
        <v>102</v>
      </c>
      <c r="G443" s="79" t="s">
        <v>103</v>
      </c>
      <c r="H443" s="79" t="s">
        <v>104</v>
      </c>
      <c r="I443" s="79" t="s">
        <v>105</v>
      </c>
      <c r="J443" s="315"/>
      <c r="K443" s="308"/>
      <c r="L443" s="308"/>
      <c r="M443" s="308"/>
      <c r="N443" s="308"/>
      <c r="O443" s="308"/>
      <c r="P443" s="308"/>
      <c r="Q443" s="308"/>
      <c r="R443" s="182"/>
      <c r="S443" s="182"/>
    </row>
    <row r="444" spans="1:19" ht="15.75" customHeight="1" x14ac:dyDescent="0.25">
      <c r="A444" s="79">
        <v>2401</v>
      </c>
      <c r="B444" s="80">
        <v>29</v>
      </c>
      <c r="C444" s="80"/>
      <c r="D444" s="80"/>
      <c r="E444" s="80"/>
      <c r="F444" s="80"/>
      <c r="G444" s="80"/>
      <c r="H444" s="80"/>
      <c r="I444" s="80"/>
      <c r="J444" s="116"/>
      <c r="K444" s="232"/>
      <c r="L444" s="233"/>
      <c r="M444" s="234"/>
      <c r="N444" s="242"/>
      <c r="O444" s="85">
        <f>B444</f>
        <v>29</v>
      </c>
      <c r="P444" s="243"/>
      <c r="Q444" s="242"/>
      <c r="R444" s="182"/>
      <c r="S444" s="182"/>
    </row>
    <row r="445" spans="1:19" ht="15.75" customHeight="1" x14ac:dyDescent="0.25">
      <c r="A445" s="79">
        <v>2402</v>
      </c>
      <c r="B445" s="80"/>
      <c r="C445" s="80">
        <v>28</v>
      </c>
      <c r="D445" s="80"/>
      <c r="E445" s="80"/>
      <c r="F445" s="80"/>
      <c r="G445" s="80"/>
      <c r="H445" s="80"/>
      <c r="I445" s="80"/>
      <c r="J445" s="116"/>
      <c r="K445" s="235"/>
      <c r="L445" s="134"/>
      <c r="M445" s="236"/>
      <c r="N445" s="90">
        <f>IF(C445=0,"",C445/B444)</f>
        <v>0.96551724137931039</v>
      </c>
      <c r="O445" s="91">
        <v>28</v>
      </c>
      <c r="P445" s="241">
        <f t="shared" ref="P445:P451" si="38">IF(O445=0,"",O445/O444)</f>
        <v>0.96551724137931039</v>
      </c>
      <c r="Q445" s="241">
        <f t="shared" ref="Q445:Q451" si="39">IF(O445=0,"",100%-P445)</f>
        <v>3.4482758620689613E-2</v>
      </c>
      <c r="R445" s="182"/>
      <c r="S445" s="182"/>
    </row>
    <row r="446" spans="1:19" ht="15.75" customHeight="1" x14ac:dyDescent="0.25">
      <c r="A446" s="79">
        <v>2501</v>
      </c>
      <c r="B446" s="80"/>
      <c r="C446" s="80"/>
      <c r="D446" s="80">
        <v>22</v>
      </c>
      <c r="E446" s="80"/>
      <c r="F446" s="80"/>
      <c r="G446" s="80"/>
      <c r="H446" s="80"/>
      <c r="I446" s="80"/>
      <c r="J446" s="116"/>
      <c r="K446" s="235"/>
      <c r="L446" s="134"/>
      <c r="M446" s="236"/>
      <c r="N446" s="90">
        <f>IF(D446=0,"",D446/C445)</f>
        <v>0.7857142857142857</v>
      </c>
      <c r="O446" s="91">
        <v>27</v>
      </c>
      <c r="P446" s="241">
        <f t="shared" si="38"/>
        <v>0.9642857142857143</v>
      </c>
      <c r="Q446" s="241">
        <f t="shared" si="39"/>
        <v>3.5714285714285698E-2</v>
      </c>
      <c r="R446" s="182"/>
      <c r="S446" s="93">
        <f>O446/O444</f>
        <v>0.93103448275862066</v>
      </c>
    </row>
    <row r="447" spans="1:19" ht="15.75" customHeight="1" x14ac:dyDescent="0.25">
      <c r="A447" s="79">
        <v>2502</v>
      </c>
      <c r="B447" s="80"/>
      <c r="C447" s="80"/>
      <c r="D447" s="80"/>
      <c r="E447" s="80">
        <v>19</v>
      </c>
      <c r="F447" s="80"/>
      <c r="G447" s="80"/>
      <c r="H447" s="80"/>
      <c r="I447" s="80"/>
      <c r="J447" s="116"/>
      <c r="K447" s="235"/>
      <c r="L447" s="134"/>
      <c r="M447" s="236"/>
      <c r="N447" s="90">
        <f>IF(E447=0,"",E447/D446)</f>
        <v>0.86363636363636365</v>
      </c>
      <c r="O447" s="91">
        <v>25</v>
      </c>
      <c r="P447" s="241">
        <f t="shared" si="38"/>
        <v>0.92592592592592593</v>
      </c>
      <c r="Q447" s="241">
        <f t="shared" si="39"/>
        <v>7.407407407407407E-2</v>
      </c>
      <c r="R447" s="182"/>
      <c r="S447" s="182"/>
    </row>
    <row r="448" spans="1:19" ht="15.75" customHeight="1" x14ac:dyDescent="0.25">
      <c r="A448" s="79">
        <v>2601</v>
      </c>
      <c r="B448" s="80"/>
      <c r="C448" s="80"/>
      <c r="D448" s="80"/>
      <c r="E448" s="80"/>
      <c r="F448" s="80"/>
      <c r="G448" s="80"/>
      <c r="H448" s="80"/>
      <c r="I448" s="80"/>
      <c r="J448" s="116"/>
      <c r="K448" s="235"/>
      <c r="L448" s="134"/>
      <c r="M448" s="236"/>
      <c r="N448" s="90" t="str">
        <f>IF(F448=0,"",F448/E447)</f>
        <v/>
      </c>
      <c r="O448" s="91"/>
      <c r="P448" s="241" t="str">
        <f t="shared" si="38"/>
        <v/>
      </c>
      <c r="Q448" s="241" t="str">
        <f t="shared" si="39"/>
        <v/>
      </c>
      <c r="R448" s="182"/>
      <c r="S448" s="182"/>
    </row>
    <row r="449" spans="1:19" ht="15.75" customHeight="1" x14ac:dyDescent="0.25">
      <c r="A449" s="79">
        <v>2602</v>
      </c>
      <c r="B449" s="80"/>
      <c r="C449" s="80"/>
      <c r="D449" s="80"/>
      <c r="E449" s="80"/>
      <c r="F449" s="80"/>
      <c r="G449" s="80"/>
      <c r="H449" s="80"/>
      <c r="I449" s="80"/>
      <c r="J449" s="116"/>
      <c r="K449" s="235"/>
      <c r="L449" s="134"/>
      <c r="M449" s="236"/>
      <c r="N449" s="90" t="str">
        <f>IF(G449=0,"",G449/F448)</f>
        <v/>
      </c>
      <c r="O449" s="91"/>
      <c r="P449" s="241" t="str">
        <f t="shared" si="38"/>
        <v/>
      </c>
      <c r="Q449" s="241" t="str">
        <f t="shared" si="39"/>
        <v/>
      </c>
      <c r="R449" s="182"/>
      <c r="S449" s="182"/>
    </row>
    <row r="450" spans="1:19" ht="15.75" customHeight="1" x14ac:dyDescent="0.25">
      <c r="A450" s="79">
        <v>2701</v>
      </c>
      <c r="B450" s="80"/>
      <c r="C450" s="80"/>
      <c r="D450" s="80"/>
      <c r="E450" s="80"/>
      <c r="F450" s="80"/>
      <c r="G450" s="80"/>
      <c r="H450" s="80"/>
      <c r="I450" s="80"/>
      <c r="J450" s="116"/>
      <c r="K450" s="235"/>
      <c r="L450" s="134"/>
      <c r="M450" s="236"/>
      <c r="N450" s="90" t="str">
        <f>IF(H450=0,"",H450/G449)</f>
        <v/>
      </c>
      <c r="O450" s="91"/>
      <c r="P450" s="241" t="str">
        <f t="shared" si="38"/>
        <v/>
      </c>
      <c r="Q450" s="241" t="str">
        <f t="shared" si="39"/>
        <v/>
      </c>
      <c r="R450" s="182"/>
      <c r="S450" s="182"/>
    </row>
    <row r="451" spans="1:19" ht="15.75" customHeight="1" x14ac:dyDescent="0.25">
      <c r="A451" s="79">
        <v>2702</v>
      </c>
      <c r="B451" s="80"/>
      <c r="C451" s="80"/>
      <c r="D451" s="80"/>
      <c r="E451" s="80"/>
      <c r="F451" s="80"/>
      <c r="G451" s="80"/>
      <c r="H451" s="80"/>
      <c r="I451" s="80"/>
      <c r="J451" s="116"/>
      <c r="K451" s="235"/>
      <c r="L451" s="134"/>
      <c r="M451" s="236"/>
      <c r="N451" s="90" t="str">
        <f>IF(I451=0,"",I451/H450)</f>
        <v/>
      </c>
      <c r="O451" s="91"/>
      <c r="P451" s="241" t="str">
        <f t="shared" si="38"/>
        <v/>
      </c>
      <c r="Q451" s="241" t="str">
        <f t="shared" si="39"/>
        <v/>
      </c>
      <c r="R451" s="182"/>
      <c r="S451" s="182"/>
    </row>
    <row r="452" spans="1:19" ht="15.75" customHeight="1" x14ac:dyDescent="0.25">
      <c r="A452" s="79">
        <v>2801</v>
      </c>
      <c r="B452" s="80"/>
      <c r="C452" s="80"/>
      <c r="D452" s="80"/>
      <c r="E452" s="80"/>
      <c r="F452" s="80"/>
      <c r="G452" s="80"/>
      <c r="H452" s="80"/>
      <c r="I452" s="80"/>
      <c r="J452" s="116"/>
      <c r="K452" s="235"/>
      <c r="L452" s="134"/>
      <c r="M452" s="134"/>
      <c r="N452" s="246"/>
      <c r="O452" s="91"/>
      <c r="P452" s="247"/>
      <c r="Q452" s="246"/>
      <c r="R452" s="182"/>
      <c r="S452" s="182"/>
    </row>
    <row r="453" spans="1:19" ht="15.75" customHeight="1" x14ac:dyDescent="0.25">
      <c r="A453" s="79">
        <v>2802</v>
      </c>
      <c r="B453" s="80"/>
      <c r="C453" s="80"/>
      <c r="D453" s="80"/>
      <c r="E453" s="80"/>
      <c r="F453" s="80"/>
      <c r="G453" s="80"/>
      <c r="H453" s="80"/>
      <c r="I453" s="80"/>
      <c r="J453" s="116"/>
      <c r="K453" s="235"/>
      <c r="L453" s="134"/>
      <c r="M453" s="134"/>
      <c r="N453" s="246"/>
      <c r="O453" s="91"/>
      <c r="P453" s="247"/>
      <c r="Q453" s="246"/>
      <c r="R453" s="182"/>
      <c r="S453" s="182"/>
    </row>
    <row r="454" spans="1:19" ht="15.75" customHeight="1" x14ac:dyDescent="0.25">
      <c r="A454" s="79">
        <v>2901</v>
      </c>
      <c r="B454" s="80"/>
      <c r="C454" s="80"/>
      <c r="D454" s="80"/>
      <c r="E454" s="80"/>
      <c r="F454" s="80"/>
      <c r="G454" s="80"/>
      <c r="H454" s="80"/>
      <c r="I454" s="80"/>
      <c r="J454" s="116"/>
      <c r="K454" s="235"/>
      <c r="L454" s="134"/>
      <c r="M454" s="134"/>
      <c r="N454" s="246"/>
      <c r="O454" s="96"/>
      <c r="P454" s="247"/>
      <c r="Q454" s="246"/>
      <c r="R454" s="182"/>
      <c r="S454" s="182"/>
    </row>
    <row r="455" spans="1:19" ht="15.75" customHeight="1" x14ac:dyDescent="0.25">
      <c r="A455" s="79">
        <v>2902</v>
      </c>
      <c r="B455" s="80"/>
      <c r="C455" s="80"/>
      <c r="D455" s="80"/>
      <c r="E455" s="80"/>
      <c r="F455" s="80"/>
      <c r="G455" s="80"/>
      <c r="H455" s="80"/>
      <c r="I455" s="80"/>
      <c r="J455" s="116"/>
      <c r="K455" s="235"/>
      <c r="L455" s="134"/>
      <c r="M455" s="134"/>
      <c r="N455" s="246"/>
      <c r="O455" s="96"/>
      <c r="P455" s="247"/>
      <c r="Q455" s="246"/>
      <c r="R455" s="182"/>
      <c r="S455" s="182"/>
    </row>
    <row r="456" spans="1:19" ht="15.75" customHeight="1" x14ac:dyDescent="0.25">
      <c r="A456" s="79">
        <v>3001</v>
      </c>
      <c r="B456" s="80"/>
      <c r="C456" s="80"/>
      <c r="D456" s="80"/>
      <c r="E456" s="80"/>
      <c r="F456" s="80"/>
      <c r="G456" s="80"/>
      <c r="H456" s="80"/>
      <c r="I456" s="80"/>
      <c r="J456" s="116"/>
      <c r="K456" s="235"/>
      <c r="L456" s="134"/>
      <c r="M456" s="237"/>
      <c r="N456" s="134"/>
      <c r="O456" s="237"/>
      <c r="P456" s="256"/>
      <c r="Q456" s="246"/>
      <c r="R456" s="182"/>
      <c r="S456" s="182"/>
    </row>
    <row r="457" spans="1:19" ht="15.75" customHeight="1" x14ac:dyDescent="0.25">
      <c r="A457" s="79">
        <v>3002</v>
      </c>
      <c r="B457" s="80"/>
      <c r="C457" s="80"/>
      <c r="D457" s="80"/>
      <c r="E457" s="80"/>
      <c r="F457" s="80"/>
      <c r="G457" s="80"/>
      <c r="H457" s="80"/>
      <c r="I457" s="80"/>
      <c r="J457" s="116"/>
      <c r="K457" s="235"/>
      <c r="L457" s="134"/>
      <c r="M457" s="237"/>
      <c r="N457" s="228" t="s">
        <v>80</v>
      </c>
      <c r="O457" s="102"/>
      <c r="P457" s="103" t="str">
        <f>IF(SUM(J447:J454)=0,"",SUM(J447:J454))</f>
        <v/>
      </c>
      <c r="Q457" s="230" t="s">
        <v>10</v>
      </c>
      <c r="R457" s="182"/>
      <c r="S457" s="182"/>
    </row>
    <row r="458" spans="1:19" ht="15.75" customHeight="1" x14ac:dyDescent="0.25">
      <c r="A458" s="79">
        <v>3101</v>
      </c>
      <c r="B458" s="80"/>
      <c r="C458" s="80"/>
      <c r="D458" s="80"/>
      <c r="E458" s="80"/>
      <c r="F458" s="80"/>
      <c r="G458" s="80"/>
      <c r="H458" s="80"/>
      <c r="I458" s="80"/>
      <c r="J458" s="116"/>
      <c r="K458" s="235"/>
      <c r="L458" s="134"/>
      <c r="M458" s="237"/>
      <c r="N458" s="229" t="s">
        <v>81</v>
      </c>
      <c r="O458" s="104" t="str">
        <f>IF(O457/B444=0,"",O457/B444)</f>
        <v/>
      </c>
      <c r="P458" s="105" t="e">
        <f>IF(O457/P457=0,"",O457/P457)</f>
        <v>#VALUE!</v>
      </c>
      <c r="Q458" s="231" t="s">
        <v>82</v>
      </c>
      <c r="R458" s="182"/>
      <c r="S458" s="182"/>
    </row>
    <row r="459" spans="1:19" ht="15.75" customHeight="1" x14ac:dyDescent="0.25">
      <c r="A459" s="79">
        <v>3102</v>
      </c>
      <c r="B459" s="226"/>
      <c r="C459" s="226"/>
      <c r="D459" s="226"/>
      <c r="E459" s="226"/>
      <c r="F459" s="226"/>
      <c r="G459" s="226"/>
      <c r="H459" s="226"/>
      <c r="I459" s="226"/>
      <c r="J459" s="116"/>
      <c r="K459" s="238"/>
      <c r="L459" s="239"/>
      <c r="M459" s="240"/>
      <c r="N459" s="109"/>
      <c r="O459" s="110"/>
      <c r="P459" s="110"/>
      <c r="Q459" s="111"/>
      <c r="R459" s="182"/>
      <c r="S459" s="182"/>
    </row>
    <row r="460" spans="1:19" ht="18" customHeight="1" x14ac:dyDescent="0.25">
      <c r="A460" s="33"/>
      <c r="B460" s="327" t="s">
        <v>108</v>
      </c>
      <c r="C460" s="327"/>
      <c r="D460" s="327"/>
      <c r="E460" s="327"/>
      <c r="F460" s="327"/>
      <c r="G460" s="327"/>
      <c r="H460" s="327"/>
      <c r="I460" s="327"/>
      <c r="J460" s="225">
        <f>SUM(J453:J456)</f>
        <v>0</v>
      </c>
      <c r="K460" s="113" t="str">
        <f>IF(J453=0,"",J453/B444)</f>
        <v/>
      </c>
      <c r="L460" s="113" t="str">
        <f>IF(J460=0,"",J460/B444)</f>
        <v/>
      </c>
      <c r="M460" s="113" t="str">
        <f>IF(J453=0,"",L460-K460)</f>
        <v/>
      </c>
      <c r="N460" s="5"/>
      <c r="O460" s="25"/>
      <c r="P460" s="24"/>
      <c r="Q460" s="5"/>
      <c r="R460" s="182"/>
      <c r="S460" s="182"/>
    </row>
    <row r="461" spans="1:19" ht="12.75" customHeight="1" x14ac:dyDescent="0.2">
      <c r="K461" s="5"/>
      <c r="L461" s="5"/>
      <c r="N461" s="5"/>
      <c r="O461" s="6"/>
      <c r="P461" s="6"/>
      <c r="Q461" s="5"/>
    </row>
    <row r="462" spans="1:19" ht="12.75" customHeight="1" x14ac:dyDescent="0.2">
      <c r="K462" s="5"/>
      <c r="L462" s="5"/>
      <c r="N462" s="5"/>
      <c r="O462" s="6"/>
      <c r="P462" s="6"/>
      <c r="Q462" s="5"/>
    </row>
    <row r="463" spans="1:19" s="197" customFormat="1" ht="26.25" x14ac:dyDescent="0.4">
      <c r="A463" s="224"/>
      <c r="B463" s="318" t="s">
        <v>96</v>
      </c>
      <c r="C463" s="318"/>
      <c r="D463" s="318"/>
      <c r="E463" s="318"/>
      <c r="F463" s="318"/>
      <c r="G463" s="318"/>
      <c r="H463" s="318"/>
      <c r="I463" s="318"/>
      <c r="J463" s="201" t="s">
        <v>142</v>
      </c>
      <c r="K463" s="25"/>
      <c r="L463" s="5"/>
      <c r="M463" s="5"/>
      <c r="N463" s="25"/>
      <c r="O463" s="5"/>
      <c r="P463" s="25"/>
      <c r="Q463" s="25"/>
    </row>
    <row r="464" spans="1:19" ht="20.25" x14ac:dyDescent="0.2">
      <c r="A464" s="330" t="s">
        <v>9</v>
      </c>
      <c r="B464" s="311" t="s">
        <v>97</v>
      </c>
      <c r="C464" s="312"/>
      <c r="D464" s="312"/>
      <c r="E464" s="312"/>
      <c r="F464" s="312"/>
      <c r="G464" s="312"/>
      <c r="H464" s="312"/>
      <c r="I464" s="313"/>
      <c r="J464" s="314" t="s">
        <v>10</v>
      </c>
      <c r="K464" s="307" t="s">
        <v>2</v>
      </c>
      <c r="L464" s="307" t="s">
        <v>3</v>
      </c>
      <c r="M464" s="316" t="s">
        <v>4</v>
      </c>
      <c r="N464" s="307" t="s">
        <v>5</v>
      </c>
      <c r="O464" s="317" t="s">
        <v>6</v>
      </c>
      <c r="P464" s="317" t="s">
        <v>7</v>
      </c>
      <c r="Q464" s="307" t="s">
        <v>8</v>
      </c>
      <c r="R464" s="185"/>
      <c r="S464" s="185"/>
    </row>
    <row r="465" spans="1:19" ht="15.75" x14ac:dyDescent="0.25">
      <c r="A465" s="308"/>
      <c r="B465" s="79" t="s">
        <v>98</v>
      </c>
      <c r="C465" s="79" t="s">
        <v>99</v>
      </c>
      <c r="D465" s="79" t="s">
        <v>100</v>
      </c>
      <c r="E465" s="79" t="s">
        <v>101</v>
      </c>
      <c r="F465" s="79" t="s">
        <v>102</v>
      </c>
      <c r="G465" s="79" t="s">
        <v>103</v>
      </c>
      <c r="H465" s="79" t="s">
        <v>104</v>
      </c>
      <c r="I465" s="79" t="s">
        <v>105</v>
      </c>
      <c r="J465" s="315"/>
      <c r="K465" s="308"/>
      <c r="L465" s="308"/>
      <c r="M465" s="308"/>
      <c r="N465" s="308"/>
      <c r="O465" s="308"/>
      <c r="P465" s="308"/>
      <c r="Q465" s="308"/>
      <c r="R465" s="185"/>
      <c r="S465" s="185"/>
    </row>
    <row r="466" spans="1:19" ht="15.75" customHeight="1" x14ac:dyDescent="0.25">
      <c r="A466" s="79">
        <v>2402</v>
      </c>
      <c r="B466" s="80">
        <v>31</v>
      </c>
      <c r="C466" s="80"/>
      <c r="D466" s="80"/>
      <c r="E466" s="80"/>
      <c r="F466" s="80"/>
      <c r="G466" s="80"/>
      <c r="H466" s="80"/>
      <c r="I466" s="80"/>
      <c r="J466" s="116"/>
      <c r="K466" s="232"/>
      <c r="L466" s="233"/>
      <c r="M466" s="234"/>
      <c r="N466" s="242"/>
      <c r="O466" s="85">
        <f>B466</f>
        <v>31</v>
      </c>
      <c r="P466" s="243"/>
      <c r="Q466" s="242"/>
      <c r="R466" s="185"/>
      <c r="S466" s="185"/>
    </row>
    <row r="467" spans="1:19" ht="15.75" customHeight="1" x14ac:dyDescent="0.25">
      <c r="A467" s="79">
        <v>2501</v>
      </c>
      <c r="B467" s="80"/>
      <c r="C467" s="80">
        <v>28</v>
      </c>
      <c r="D467" s="80"/>
      <c r="E467" s="80"/>
      <c r="F467" s="80"/>
      <c r="G467" s="80"/>
      <c r="H467" s="80"/>
      <c r="I467" s="80"/>
      <c r="J467" s="116"/>
      <c r="K467" s="235"/>
      <c r="L467" s="134"/>
      <c r="M467" s="236"/>
      <c r="N467" s="90">
        <f>IF(C467=0,"",C467/B466)</f>
        <v>0.90322580645161288</v>
      </c>
      <c r="O467" s="91">
        <v>31</v>
      </c>
      <c r="P467" s="241">
        <f t="shared" ref="P467:P473" si="40">IF(O467=0,"",O467/O466)</f>
        <v>1</v>
      </c>
      <c r="Q467" s="241">
        <f t="shared" ref="Q467:Q473" si="41">IF(O467=0,"",100%-P467)</f>
        <v>0</v>
      </c>
      <c r="R467" s="185"/>
      <c r="S467" s="185"/>
    </row>
    <row r="468" spans="1:19" ht="15.75" customHeight="1" x14ac:dyDescent="0.25">
      <c r="A468" s="79">
        <v>2502</v>
      </c>
      <c r="B468" s="80"/>
      <c r="C468" s="80"/>
      <c r="D468" s="80">
        <v>25</v>
      </c>
      <c r="E468" s="80"/>
      <c r="F468" s="80"/>
      <c r="G468" s="80"/>
      <c r="H468" s="80"/>
      <c r="I468" s="80"/>
      <c r="J468" s="116"/>
      <c r="K468" s="235"/>
      <c r="L468" s="134"/>
      <c r="M468" s="236"/>
      <c r="N468" s="90">
        <f>IF(D468=0,"",D468/C467)</f>
        <v>0.8928571428571429</v>
      </c>
      <c r="O468" s="91">
        <v>28</v>
      </c>
      <c r="P468" s="241">
        <f t="shared" si="40"/>
        <v>0.90322580645161288</v>
      </c>
      <c r="Q468" s="241">
        <f t="shared" si="41"/>
        <v>9.6774193548387122E-2</v>
      </c>
      <c r="R468" s="185"/>
      <c r="S468" s="93">
        <f>O468/O466</f>
        <v>0.90322580645161288</v>
      </c>
    </row>
    <row r="469" spans="1:19" ht="15.75" customHeight="1" x14ac:dyDescent="0.25">
      <c r="A469" s="79">
        <v>2601</v>
      </c>
      <c r="B469" s="80"/>
      <c r="C469" s="80"/>
      <c r="D469" s="80"/>
      <c r="E469" s="80"/>
      <c r="F469" s="80"/>
      <c r="G469" s="80"/>
      <c r="H469" s="80"/>
      <c r="I469" s="80"/>
      <c r="J469" s="116"/>
      <c r="K469" s="235"/>
      <c r="L469" s="134"/>
      <c r="M469" s="236"/>
      <c r="N469" s="90" t="str">
        <f>IF(E469=0,"",E469/D468)</f>
        <v/>
      </c>
      <c r="O469" s="91"/>
      <c r="P469" s="241" t="str">
        <f t="shared" si="40"/>
        <v/>
      </c>
      <c r="Q469" s="241" t="str">
        <f t="shared" si="41"/>
        <v/>
      </c>
      <c r="R469" s="185"/>
      <c r="S469" s="185"/>
    </row>
    <row r="470" spans="1:19" ht="15.75" customHeight="1" x14ac:dyDescent="0.25">
      <c r="A470" s="79">
        <v>2602</v>
      </c>
      <c r="B470" s="80"/>
      <c r="C470" s="80"/>
      <c r="D470" s="80"/>
      <c r="E470" s="80"/>
      <c r="F470" s="80"/>
      <c r="G470" s="80"/>
      <c r="H470" s="80"/>
      <c r="I470" s="80"/>
      <c r="J470" s="116"/>
      <c r="K470" s="235"/>
      <c r="L470" s="134"/>
      <c r="M470" s="236"/>
      <c r="N470" s="90" t="str">
        <f>IF(F470=0,"",F470/E469)</f>
        <v/>
      </c>
      <c r="O470" s="91"/>
      <c r="P470" s="241" t="str">
        <f t="shared" si="40"/>
        <v/>
      </c>
      <c r="Q470" s="241" t="str">
        <f t="shared" si="41"/>
        <v/>
      </c>
      <c r="R470" s="185"/>
      <c r="S470" s="185"/>
    </row>
    <row r="471" spans="1:19" ht="15.75" customHeight="1" x14ac:dyDescent="0.25">
      <c r="A471" s="79">
        <v>2701</v>
      </c>
      <c r="B471" s="80"/>
      <c r="C471" s="80"/>
      <c r="D471" s="80"/>
      <c r="E471" s="80"/>
      <c r="F471" s="80"/>
      <c r="G471" s="80"/>
      <c r="H471" s="80"/>
      <c r="I471" s="80"/>
      <c r="J471" s="116"/>
      <c r="K471" s="235"/>
      <c r="L471" s="134"/>
      <c r="M471" s="236"/>
      <c r="N471" s="90" t="str">
        <f>IF(G471=0,"",G471/F470)</f>
        <v/>
      </c>
      <c r="O471" s="91"/>
      <c r="P471" s="241" t="str">
        <f t="shared" si="40"/>
        <v/>
      </c>
      <c r="Q471" s="241" t="str">
        <f t="shared" si="41"/>
        <v/>
      </c>
      <c r="R471" s="185"/>
      <c r="S471" s="185"/>
    </row>
    <row r="472" spans="1:19" ht="15.75" customHeight="1" x14ac:dyDescent="0.25">
      <c r="A472" s="79">
        <v>2702</v>
      </c>
      <c r="B472" s="80"/>
      <c r="C472" s="80"/>
      <c r="D472" s="80"/>
      <c r="E472" s="80"/>
      <c r="F472" s="80"/>
      <c r="G472" s="80"/>
      <c r="H472" s="80"/>
      <c r="I472" s="80"/>
      <c r="J472" s="116"/>
      <c r="K472" s="235"/>
      <c r="L472" s="134"/>
      <c r="M472" s="236"/>
      <c r="N472" s="90" t="str">
        <f>IF(H472=0,"",H472/G471)</f>
        <v/>
      </c>
      <c r="O472" s="91"/>
      <c r="P472" s="241" t="str">
        <f t="shared" si="40"/>
        <v/>
      </c>
      <c r="Q472" s="241" t="str">
        <f t="shared" si="41"/>
        <v/>
      </c>
      <c r="R472" s="185"/>
      <c r="S472" s="185"/>
    </row>
    <row r="473" spans="1:19" ht="15.75" customHeight="1" x14ac:dyDescent="0.25">
      <c r="A473" s="79">
        <v>2801</v>
      </c>
      <c r="B473" s="80"/>
      <c r="C473" s="80"/>
      <c r="D473" s="80"/>
      <c r="E473" s="80"/>
      <c r="F473" s="80"/>
      <c r="G473" s="80"/>
      <c r="H473" s="80"/>
      <c r="I473" s="80"/>
      <c r="J473" s="116"/>
      <c r="K473" s="235"/>
      <c r="L473" s="134"/>
      <c r="M473" s="236"/>
      <c r="N473" s="90" t="str">
        <f>IF(I473=0,"",I473/H472)</f>
        <v/>
      </c>
      <c r="O473" s="91"/>
      <c r="P473" s="241" t="str">
        <f t="shared" si="40"/>
        <v/>
      </c>
      <c r="Q473" s="241" t="str">
        <f t="shared" si="41"/>
        <v/>
      </c>
      <c r="R473" s="185"/>
      <c r="S473" s="185"/>
    </row>
    <row r="474" spans="1:19" ht="15.75" customHeight="1" x14ac:dyDescent="0.25">
      <c r="A474" s="79">
        <v>2802</v>
      </c>
      <c r="B474" s="80"/>
      <c r="C474" s="80"/>
      <c r="D474" s="80"/>
      <c r="E474" s="80"/>
      <c r="F474" s="80"/>
      <c r="G474" s="80"/>
      <c r="H474" s="80"/>
      <c r="I474" s="80"/>
      <c r="J474" s="116"/>
      <c r="K474" s="235"/>
      <c r="L474" s="134"/>
      <c r="M474" s="134"/>
      <c r="N474" s="246"/>
      <c r="O474" s="91"/>
      <c r="P474" s="247"/>
      <c r="Q474" s="246"/>
      <c r="R474" s="185"/>
      <c r="S474" s="185"/>
    </row>
    <row r="475" spans="1:19" ht="15.75" customHeight="1" x14ac:dyDescent="0.25">
      <c r="A475" s="79">
        <v>2901</v>
      </c>
      <c r="B475" s="80"/>
      <c r="C475" s="80"/>
      <c r="D475" s="80"/>
      <c r="E475" s="80"/>
      <c r="F475" s="80"/>
      <c r="G475" s="80"/>
      <c r="H475" s="80"/>
      <c r="I475" s="80"/>
      <c r="J475" s="116"/>
      <c r="K475" s="235"/>
      <c r="L475" s="134"/>
      <c r="M475" s="134"/>
      <c r="N475" s="246"/>
      <c r="O475" s="91"/>
      <c r="P475" s="247"/>
      <c r="Q475" s="246"/>
      <c r="R475" s="185"/>
      <c r="S475" s="185"/>
    </row>
    <row r="476" spans="1:19" ht="15.75" customHeight="1" x14ac:dyDescent="0.25">
      <c r="A476" s="79">
        <v>2902</v>
      </c>
      <c r="B476" s="80"/>
      <c r="C476" s="80"/>
      <c r="D476" s="80"/>
      <c r="E476" s="80"/>
      <c r="F476" s="80"/>
      <c r="G476" s="80"/>
      <c r="H476" s="80"/>
      <c r="I476" s="80"/>
      <c r="J476" s="116"/>
      <c r="K476" s="235"/>
      <c r="L476" s="134"/>
      <c r="M476" s="134"/>
      <c r="N476" s="246"/>
      <c r="O476" s="96"/>
      <c r="P476" s="247"/>
      <c r="Q476" s="246"/>
      <c r="R476" s="185"/>
      <c r="S476" s="185"/>
    </row>
    <row r="477" spans="1:19" ht="15.75" customHeight="1" x14ac:dyDescent="0.25">
      <c r="A477" s="79">
        <v>3001</v>
      </c>
      <c r="B477" s="80"/>
      <c r="C477" s="80"/>
      <c r="D477" s="80"/>
      <c r="E477" s="80"/>
      <c r="F477" s="80"/>
      <c r="G477" s="80"/>
      <c r="H477" s="80"/>
      <c r="I477" s="80"/>
      <c r="J477" s="116"/>
      <c r="K477" s="235"/>
      <c r="L477" s="134"/>
      <c r="M477" s="237"/>
      <c r="N477" s="246"/>
      <c r="O477" s="96"/>
      <c r="P477" s="247"/>
      <c r="Q477" s="246"/>
      <c r="R477" s="185"/>
      <c r="S477" s="185"/>
    </row>
    <row r="478" spans="1:19" ht="15.75" customHeight="1" x14ac:dyDescent="0.25">
      <c r="A478" s="79">
        <v>3002</v>
      </c>
      <c r="B478" s="80"/>
      <c r="C478" s="80"/>
      <c r="D478" s="80"/>
      <c r="E478" s="80"/>
      <c r="F478" s="80"/>
      <c r="G478" s="80"/>
      <c r="H478" s="80"/>
      <c r="I478" s="80"/>
      <c r="J478" s="116"/>
      <c r="K478" s="235"/>
      <c r="L478" s="134"/>
      <c r="M478" s="237"/>
      <c r="N478" s="134"/>
      <c r="O478" s="237"/>
      <c r="P478" s="256"/>
      <c r="Q478" s="246"/>
      <c r="R478" s="185"/>
      <c r="S478" s="185"/>
    </row>
    <row r="479" spans="1:19" ht="15.75" customHeight="1" x14ac:dyDescent="0.25">
      <c r="A479" s="79">
        <v>3101</v>
      </c>
      <c r="B479" s="80"/>
      <c r="C479" s="80"/>
      <c r="D479" s="80"/>
      <c r="E479" s="80"/>
      <c r="F479" s="80"/>
      <c r="G479" s="80"/>
      <c r="H479" s="80"/>
      <c r="I479" s="80"/>
      <c r="J479" s="116"/>
      <c r="K479" s="235"/>
      <c r="L479" s="134"/>
      <c r="M479" s="237"/>
      <c r="N479" s="228" t="s">
        <v>80</v>
      </c>
      <c r="O479" s="102"/>
      <c r="P479" s="103" t="str">
        <f>IF(SUM(J469:J476)=0,"",SUM(J469:J476))</f>
        <v/>
      </c>
      <c r="Q479" s="230" t="s">
        <v>10</v>
      </c>
      <c r="R479" s="185"/>
      <c r="S479" s="185"/>
    </row>
    <row r="480" spans="1:19" ht="15.75" customHeight="1" x14ac:dyDescent="0.25">
      <c r="A480" s="79">
        <v>3102</v>
      </c>
      <c r="B480" s="80"/>
      <c r="C480" s="80"/>
      <c r="D480" s="80"/>
      <c r="E480" s="80"/>
      <c r="F480" s="80"/>
      <c r="G480" s="80"/>
      <c r="H480" s="80"/>
      <c r="I480" s="80"/>
      <c r="J480" s="116"/>
      <c r="K480" s="235"/>
      <c r="L480" s="134"/>
      <c r="M480" s="237"/>
      <c r="N480" s="229" t="s">
        <v>81</v>
      </c>
      <c r="O480" s="104" t="str">
        <f>IF(O479/B466=0,"",O479/B466)</f>
        <v/>
      </c>
      <c r="P480" s="105" t="e">
        <f>IF(O479/P479=0,"",O479/P479)</f>
        <v>#VALUE!</v>
      </c>
      <c r="Q480" s="231" t="s">
        <v>82</v>
      </c>
      <c r="R480" s="185"/>
      <c r="S480" s="185"/>
    </row>
    <row r="481" spans="1:25" ht="15.75" customHeight="1" x14ac:dyDescent="0.25">
      <c r="A481" s="79">
        <v>3202</v>
      </c>
      <c r="B481" s="80"/>
      <c r="C481" s="80"/>
      <c r="D481" s="80"/>
      <c r="E481" s="80"/>
      <c r="F481" s="80"/>
      <c r="G481" s="80"/>
      <c r="H481" s="80"/>
      <c r="I481" s="80"/>
      <c r="J481" s="116"/>
      <c r="K481" s="238"/>
      <c r="L481" s="239"/>
      <c r="M481" s="240"/>
      <c r="N481" s="109"/>
      <c r="O481" s="110"/>
      <c r="P481" s="110"/>
      <c r="Q481" s="111"/>
      <c r="R481" s="185"/>
      <c r="S481" s="185"/>
    </row>
    <row r="482" spans="1:25" ht="18" customHeight="1" x14ac:dyDescent="0.25">
      <c r="A482" s="33"/>
      <c r="B482" s="327" t="s">
        <v>108</v>
      </c>
      <c r="C482" s="327"/>
      <c r="D482" s="327"/>
      <c r="E482" s="327"/>
      <c r="F482" s="327"/>
      <c r="G482" s="327"/>
      <c r="H482" s="327"/>
      <c r="I482" s="327"/>
      <c r="J482" s="112">
        <f>SUM(J475:J478)</f>
        <v>0</v>
      </c>
      <c r="K482" s="113" t="str">
        <f>IF(J475=0,"",J475/B466)</f>
        <v/>
      </c>
      <c r="L482" s="113" t="str">
        <f>IF(J482=0,"",J482/B466)</f>
        <v/>
      </c>
      <c r="M482" s="113" t="str">
        <f>IF(J475=0,"",L482-K482)</f>
        <v/>
      </c>
      <c r="N482" s="5"/>
      <c r="O482" s="25"/>
      <c r="P482" s="24"/>
      <c r="Q482" s="5"/>
      <c r="R482" s="185"/>
      <c r="S482" s="185"/>
    </row>
    <row r="483" spans="1:25" ht="12.75" customHeight="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K483" s="5"/>
      <c r="L483" s="5"/>
      <c r="M483" s="185"/>
      <c r="N483" s="5"/>
      <c r="O483" s="6"/>
      <c r="P483" s="6"/>
      <c r="Q483" s="5"/>
      <c r="R483" s="185"/>
      <c r="S483" s="185"/>
    </row>
    <row r="484" spans="1:25" ht="12.75" customHeight="1" x14ac:dyDescent="0.2">
      <c r="K484" s="5"/>
      <c r="L484" s="5"/>
      <c r="N484" s="5"/>
      <c r="O484" s="6"/>
      <c r="P484" s="6"/>
      <c r="Q484" s="5"/>
    </row>
    <row r="485" spans="1:25" s="197" customFormat="1" ht="26.25" x14ac:dyDescent="0.4">
      <c r="A485" s="224"/>
      <c r="B485" s="318" t="s">
        <v>96</v>
      </c>
      <c r="C485" s="318"/>
      <c r="D485" s="318"/>
      <c r="E485" s="318"/>
      <c r="F485" s="318"/>
      <c r="G485" s="318"/>
      <c r="H485" s="318"/>
      <c r="I485" s="318"/>
      <c r="J485" s="201" t="s">
        <v>143</v>
      </c>
      <c r="K485" s="25"/>
      <c r="L485" s="5"/>
      <c r="M485" s="5"/>
      <c r="N485" s="25"/>
      <c r="O485" s="5"/>
      <c r="P485" s="25"/>
      <c r="Q485" s="25"/>
    </row>
    <row r="486" spans="1:25" ht="20.25" x14ac:dyDescent="0.2">
      <c r="A486" s="330" t="s">
        <v>9</v>
      </c>
      <c r="B486" s="311" t="s">
        <v>97</v>
      </c>
      <c r="C486" s="312"/>
      <c r="D486" s="312"/>
      <c r="E486" s="312"/>
      <c r="F486" s="312"/>
      <c r="G486" s="312"/>
      <c r="H486" s="312"/>
      <c r="I486" s="313"/>
      <c r="J486" s="314" t="s">
        <v>10</v>
      </c>
      <c r="K486" s="307" t="s">
        <v>2</v>
      </c>
      <c r="L486" s="307" t="s">
        <v>3</v>
      </c>
      <c r="M486" s="316" t="s">
        <v>4</v>
      </c>
      <c r="N486" s="307" t="s">
        <v>5</v>
      </c>
      <c r="O486" s="317" t="s">
        <v>6</v>
      </c>
      <c r="P486" s="317" t="s">
        <v>7</v>
      </c>
      <c r="Q486" s="307" t="s">
        <v>8</v>
      </c>
      <c r="R486" s="190"/>
      <c r="S486" s="190"/>
    </row>
    <row r="487" spans="1:25" ht="15.75" x14ac:dyDescent="0.25">
      <c r="A487" s="308"/>
      <c r="B487" s="79" t="s">
        <v>98</v>
      </c>
      <c r="C487" s="79" t="s">
        <v>99</v>
      </c>
      <c r="D487" s="79" t="s">
        <v>100</v>
      </c>
      <c r="E487" s="79" t="s">
        <v>101</v>
      </c>
      <c r="F487" s="79" t="s">
        <v>102</v>
      </c>
      <c r="G487" s="79" t="s">
        <v>103</v>
      </c>
      <c r="H487" s="79" t="s">
        <v>104</v>
      </c>
      <c r="I487" s="79" t="s">
        <v>105</v>
      </c>
      <c r="J487" s="315"/>
      <c r="K487" s="308"/>
      <c r="L487" s="308"/>
      <c r="M487" s="308"/>
      <c r="N487" s="308"/>
      <c r="O487" s="308"/>
      <c r="P487" s="308"/>
      <c r="Q487" s="308"/>
      <c r="R487" s="190"/>
      <c r="S487" s="190"/>
    </row>
    <row r="488" spans="1:25" ht="15.75" x14ac:dyDescent="0.25">
      <c r="A488" s="79">
        <v>2501</v>
      </c>
      <c r="B488" s="195">
        <v>24</v>
      </c>
      <c r="C488" s="80"/>
      <c r="D488" s="80"/>
      <c r="E488" s="80"/>
      <c r="F488" s="80"/>
      <c r="G488" s="80"/>
      <c r="H488" s="80"/>
      <c r="I488" s="80"/>
      <c r="J488" s="116"/>
      <c r="K488" s="232"/>
      <c r="L488" s="233"/>
      <c r="M488" s="234"/>
      <c r="N488" s="242"/>
      <c r="O488" s="85">
        <f>B488</f>
        <v>24</v>
      </c>
      <c r="P488" s="243"/>
      <c r="Q488" s="242"/>
      <c r="R488" s="190"/>
      <c r="S488" s="190"/>
    </row>
    <row r="489" spans="1:25" ht="15.75" x14ac:dyDescent="0.25">
      <c r="A489" s="79">
        <v>2502</v>
      </c>
      <c r="B489" s="195"/>
      <c r="C489" s="80">
        <v>19</v>
      </c>
      <c r="D489" s="80"/>
      <c r="E489" s="80"/>
      <c r="F489" s="80"/>
      <c r="G489" s="80"/>
      <c r="H489" s="80"/>
      <c r="I489" s="80"/>
      <c r="J489" s="116"/>
      <c r="K489" s="235"/>
      <c r="L489" s="134"/>
      <c r="M489" s="236"/>
      <c r="N489" s="90">
        <f>IF(C489=0,"",C489/B488)</f>
        <v>0.79166666666666663</v>
      </c>
      <c r="O489" s="91">
        <v>22</v>
      </c>
      <c r="P489" s="241">
        <f t="shared" ref="P489:P495" si="42">IF(O489=0,"",O489/O488)</f>
        <v>0.91666666666666663</v>
      </c>
      <c r="Q489" s="241">
        <f t="shared" ref="Q489:Q495" si="43">IF(O489=0,"",100%-P489)</f>
        <v>8.333333333333337E-2</v>
      </c>
      <c r="R489" s="190"/>
      <c r="S489" s="190"/>
    </row>
    <row r="490" spans="1:25" ht="15.75" x14ac:dyDescent="0.25">
      <c r="A490" s="79">
        <v>2601</v>
      </c>
      <c r="B490" s="80"/>
      <c r="C490" s="80"/>
      <c r="D490" s="80"/>
      <c r="E490" s="80"/>
      <c r="F490" s="80"/>
      <c r="G490" s="80"/>
      <c r="H490" s="80"/>
      <c r="I490" s="80"/>
      <c r="J490" s="116"/>
      <c r="K490" s="235"/>
      <c r="L490" s="134"/>
      <c r="M490" s="236"/>
      <c r="N490" s="90" t="str">
        <f>IF(D490=0,"",D490/C489)</f>
        <v/>
      </c>
      <c r="O490" s="91"/>
      <c r="P490" s="241" t="str">
        <f t="shared" si="42"/>
        <v/>
      </c>
      <c r="Q490" s="241" t="str">
        <f t="shared" si="43"/>
        <v/>
      </c>
      <c r="R490" s="190"/>
      <c r="S490" s="93">
        <f>O490/O488</f>
        <v>0</v>
      </c>
    </row>
    <row r="491" spans="1:25" ht="15.75" x14ac:dyDescent="0.25">
      <c r="A491" s="79">
        <v>2602</v>
      </c>
      <c r="B491" s="80"/>
      <c r="C491" s="80"/>
      <c r="D491" s="80"/>
      <c r="E491" s="80"/>
      <c r="F491" s="80"/>
      <c r="G491" s="80"/>
      <c r="H491" s="80"/>
      <c r="I491" s="80"/>
      <c r="J491" s="116"/>
      <c r="K491" s="235"/>
      <c r="L491" s="134"/>
      <c r="M491" s="236"/>
      <c r="N491" s="90" t="str">
        <f>IF(E491=0,"",E491/D490)</f>
        <v/>
      </c>
      <c r="O491" s="91"/>
      <c r="P491" s="241" t="str">
        <f t="shared" si="42"/>
        <v/>
      </c>
      <c r="Q491" s="241" t="str">
        <f t="shared" si="43"/>
        <v/>
      </c>
      <c r="R491" s="190"/>
      <c r="S491" s="190"/>
    </row>
    <row r="492" spans="1:25" ht="15.75" x14ac:dyDescent="0.25">
      <c r="A492" s="79">
        <v>2701</v>
      </c>
      <c r="B492" s="80"/>
      <c r="C492" s="80"/>
      <c r="D492" s="80"/>
      <c r="E492" s="80"/>
      <c r="F492" s="80"/>
      <c r="G492" s="80"/>
      <c r="H492" s="80"/>
      <c r="I492" s="80"/>
      <c r="J492" s="116"/>
      <c r="K492" s="235"/>
      <c r="L492" s="134"/>
      <c r="M492" s="236"/>
      <c r="N492" s="90" t="str">
        <f>IF(F492=0,"",F492/E491)</f>
        <v/>
      </c>
      <c r="O492" s="91"/>
      <c r="P492" s="241" t="str">
        <f t="shared" si="42"/>
        <v/>
      </c>
      <c r="Q492" s="241" t="str">
        <f t="shared" si="43"/>
        <v/>
      </c>
      <c r="R492" s="190"/>
      <c r="S492" s="190"/>
    </row>
    <row r="493" spans="1:25" ht="15.75" x14ac:dyDescent="0.25">
      <c r="A493" s="79">
        <v>2702</v>
      </c>
      <c r="B493" s="80"/>
      <c r="C493" s="80"/>
      <c r="D493" s="80"/>
      <c r="E493" s="80"/>
      <c r="F493" s="80"/>
      <c r="G493" s="80"/>
      <c r="H493" s="80"/>
      <c r="I493" s="80"/>
      <c r="J493" s="116"/>
      <c r="K493" s="235"/>
      <c r="L493" s="134"/>
      <c r="M493" s="236"/>
      <c r="N493" s="90" t="str">
        <f>IF(G493=0,"",G493/F492)</f>
        <v/>
      </c>
      <c r="O493" s="91"/>
      <c r="P493" s="241" t="str">
        <f t="shared" si="42"/>
        <v/>
      </c>
      <c r="Q493" s="241" t="str">
        <f t="shared" si="43"/>
        <v/>
      </c>
      <c r="R493" s="190"/>
      <c r="S493" s="190"/>
    </row>
    <row r="494" spans="1:25" ht="15.75" x14ac:dyDescent="0.25">
      <c r="A494" s="79">
        <v>2801</v>
      </c>
      <c r="B494" s="80"/>
      <c r="C494" s="80"/>
      <c r="D494" s="80"/>
      <c r="E494" s="80"/>
      <c r="F494" s="80"/>
      <c r="G494" s="80"/>
      <c r="H494" s="80"/>
      <c r="I494" s="80"/>
      <c r="J494" s="116"/>
      <c r="K494" s="235"/>
      <c r="L494" s="134"/>
      <c r="M494" s="236"/>
      <c r="N494" s="90" t="str">
        <f>IF(H494=0,"",H494/G493)</f>
        <v/>
      </c>
      <c r="O494" s="91"/>
      <c r="P494" s="241" t="str">
        <f t="shared" si="42"/>
        <v/>
      </c>
      <c r="Q494" s="241" t="str">
        <f t="shared" si="43"/>
        <v/>
      </c>
      <c r="R494" s="190"/>
      <c r="S494" s="190"/>
    </row>
    <row r="495" spans="1:25" ht="15.75" x14ac:dyDescent="0.25">
      <c r="A495" s="79">
        <v>2802</v>
      </c>
      <c r="B495" s="80"/>
      <c r="C495" s="80"/>
      <c r="D495" s="80"/>
      <c r="E495" s="80"/>
      <c r="F495" s="80"/>
      <c r="G495" s="80"/>
      <c r="H495" s="80"/>
      <c r="I495" s="80"/>
      <c r="J495" s="116"/>
      <c r="K495" s="235"/>
      <c r="L495" s="134"/>
      <c r="M495" s="236"/>
      <c r="N495" s="90" t="str">
        <f>IF(I495=0,"",I495/H494)</f>
        <v/>
      </c>
      <c r="O495" s="91"/>
      <c r="P495" s="241" t="str">
        <f t="shared" si="42"/>
        <v/>
      </c>
      <c r="Q495" s="241" t="str">
        <f t="shared" si="43"/>
        <v/>
      </c>
      <c r="R495" s="190"/>
      <c r="S495" s="190"/>
      <c r="T495" s="213"/>
      <c r="U495" s="213"/>
      <c r="V495" s="213"/>
      <c r="W495" s="213"/>
      <c r="X495" s="213"/>
      <c r="Y495" s="213"/>
    </row>
    <row r="496" spans="1:25" ht="15.75" x14ac:dyDescent="0.25">
      <c r="A496" s="79">
        <v>2901</v>
      </c>
      <c r="B496" s="80"/>
      <c r="C496" s="80"/>
      <c r="D496" s="80"/>
      <c r="E496" s="80"/>
      <c r="F496" s="80"/>
      <c r="G496" s="80"/>
      <c r="H496" s="80"/>
      <c r="I496" s="80"/>
      <c r="J496" s="116"/>
      <c r="K496" s="235"/>
      <c r="L496" s="134"/>
      <c r="M496" s="134"/>
      <c r="N496" s="246"/>
      <c r="O496" s="91"/>
      <c r="P496" s="247"/>
      <c r="Q496" s="246"/>
      <c r="R496" s="190"/>
      <c r="S496" s="190"/>
      <c r="T496" s="213"/>
      <c r="U496" s="213"/>
      <c r="V496" s="213"/>
      <c r="W496" s="213"/>
      <c r="X496" s="213"/>
      <c r="Y496" s="213"/>
    </row>
    <row r="497" spans="1:25" ht="15.75" x14ac:dyDescent="0.25">
      <c r="A497" s="79">
        <v>2902</v>
      </c>
      <c r="B497" s="80"/>
      <c r="C497" s="80"/>
      <c r="D497" s="80"/>
      <c r="E497" s="80"/>
      <c r="F497" s="80"/>
      <c r="G497" s="80"/>
      <c r="H497" s="80"/>
      <c r="I497" s="80"/>
      <c r="J497" s="116"/>
      <c r="K497" s="235"/>
      <c r="L497" s="134"/>
      <c r="M497" s="134"/>
      <c r="N497" s="246"/>
      <c r="O497" s="91"/>
      <c r="P497" s="247"/>
      <c r="Q497" s="246"/>
      <c r="R497" s="190"/>
      <c r="S497" s="190"/>
      <c r="T497" s="213"/>
      <c r="U497" s="213"/>
      <c r="V497" s="213"/>
      <c r="W497" s="213"/>
      <c r="X497" s="213"/>
      <c r="Y497" s="213"/>
    </row>
    <row r="498" spans="1:25" ht="15.75" x14ac:dyDescent="0.25">
      <c r="A498" s="79">
        <v>3001</v>
      </c>
      <c r="B498" s="80"/>
      <c r="C498" s="80"/>
      <c r="D498" s="80"/>
      <c r="E498" s="80"/>
      <c r="F498" s="80"/>
      <c r="G498" s="80"/>
      <c r="H498" s="80"/>
      <c r="I498" s="80"/>
      <c r="J498" s="116"/>
      <c r="K498" s="235"/>
      <c r="L498" s="134"/>
      <c r="M498" s="134"/>
      <c r="N498" s="246"/>
      <c r="O498" s="96"/>
      <c r="P498" s="247"/>
      <c r="Q498" s="246"/>
      <c r="R498" s="190"/>
      <c r="S498" s="190"/>
      <c r="T498" s="213"/>
      <c r="U498" s="213"/>
      <c r="V498" s="213"/>
      <c r="W498" s="213"/>
      <c r="X498" s="213"/>
      <c r="Y498" s="213"/>
    </row>
    <row r="499" spans="1:25" ht="15.75" x14ac:dyDescent="0.25">
      <c r="A499" s="79">
        <v>3002</v>
      </c>
      <c r="B499" s="80"/>
      <c r="C499" s="80"/>
      <c r="D499" s="80"/>
      <c r="E499" s="80"/>
      <c r="F499" s="80"/>
      <c r="G499" s="80"/>
      <c r="H499" s="80"/>
      <c r="I499" s="80"/>
      <c r="J499" s="116"/>
      <c r="K499" s="235"/>
      <c r="L499" s="134"/>
      <c r="M499" s="237"/>
      <c r="N499" s="246"/>
      <c r="O499" s="96"/>
      <c r="P499" s="247"/>
      <c r="Q499" s="246"/>
      <c r="R499" s="190"/>
      <c r="S499" s="190"/>
      <c r="T499" s="213"/>
      <c r="U499" s="213"/>
      <c r="V499" s="213"/>
      <c r="W499" s="213"/>
      <c r="X499" s="213"/>
      <c r="Y499" s="213"/>
    </row>
    <row r="500" spans="1:25" ht="15.75" x14ac:dyDescent="0.25">
      <c r="A500" s="79">
        <v>3101</v>
      </c>
      <c r="B500" s="80"/>
      <c r="C500" s="80"/>
      <c r="D500" s="80"/>
      <c r="E500" s="80"/>
      <c r="F500" s="80"/>
      <c r="G500" s="80"/>
      <c r="H500" s="80"/>
      <c r="I500" s="80"/>
      <c r="J500" s="116"/>
      <c r="K500" s="235"/>
      <c r="L500" s="134"/>
      <c r="M500" s="237"/>
      <c r="N500" s="134"/>
      <c r="O500" s="237"/>
      <c r="P500" s="256"/>
      <c r="Q500" s="246"/>
      <c r="R500" s="190"/>
      <c r="S500" s="190"/>
      <c r="T500" s="213"/>
      <c r="U500" s="213"/>
      <c r="V500" s="213"/>
      <c r="W500" s="213"/>
      <c r="X500" s="213"/>
      <c r="Y500" s="213"/>
    </row>
    <row r="501" spans="1:25" ht="15.75" x14ac:dyDescent="0.25">
      <c r="A501" s="79">
        <v>3102</v>
      </c>
      <c r="B501" s="80"/>
      <c r="C501" s="80"/>
      <c r="D501" s="80"/>
      <c r="E501" s="80"/>
      <c r="F501" s="80"/>
      <c r="G501" s="80"/>
      <c r="H501" s="80"/>
      <c r="I501" s="80"/>
      <c r="J501" s="116"/>
      <c r="K501" s="235"/>
      <c r="L501" s="134"/>
      <c r="M501" s="237"/>
      <c r="N501" s="228" t="s">
        <v>80</v>
      </c>
      <c r="O501" s="102"/>
      <c r="P501" s="103" t="str">
        <f>IF(SUM(J491:J498)=0,"",SUM(J491:J498))</f>
        <v/>
      </c>
      <c r="Q501" s="230" t="s">
        <v>10</v>
      </c>
      <c r="R501" s="190"/>
      <c r="S501" s="190"/>
      <c r="T501" s="213"/>
      <c r="U501" s="213"/>
      <c r="V501" s="213"/>
      <c r="W501" s="213"/>
      <c r="X501" s="213"/>
      <c r="Y501" s="213"/>
    </row>
    <row r="502" spans="1:25" ht="15.75" x14ac:dyDescent="0.25">
      <c r="A502" s="79">
        <v>3201</v>
      </c>
      <c r="B502" s="80"/>
      <c r="C502" s="80"/>
      <c r="D502" s="80"/>
      <c r="E502" s="80"/>
      <c r="F502" s="80"/>
      <c r="G502" s="80"/>
      <c r="H502" s="80"/>
      <c r="I502" s="80"/>
      <c r="J502" s="116"/>
      <c r="K502" s="235"/>
      <c r="L502" s="134"/>
      <c r="M502" s="237"/>
      <c r="N502" s="229" t="s">
        <v>81</v>
      </c>
      <c r="O502" s="104" t="str">
        <f>IF(O501/B488=0,"",O501/B488)</f>
        <v/>
      </c>
      <c r="P502" s="105" t="e">
        <f>IF(O501/P501=0,"",O501/P501)</f>
        <v>#VALUE!</v>
      </c>
      <c r="Q502" s="231" t="s">
        <v>82</v>
      </c>
      <c r="R502" s="190"/>
      <c r="S502" s="190"/>
      <c r="T502" s="213"/>
      <c r="U502" s="213"/>
      <c r="V502" s="213"/>
      <c r="W502" s="213"/>
      <c r="X502" s="213"/>
      <c r="Y502" s="213"/>
    </row>
    <row r="503" spans="1:25" ht="15.75" x14ac:dyDescent="0.25">
      <c r="A503" s="79">
        <v>3202</v>
      </c>
      <c r="B503" s="80"/>
      <c r="C503" s="80"/>
      <c r="D503" s="80"/>
      <c r="E503" s="80"/>
      <c r="F503" s="80"/>
      <c r="G503" s="80"/>
      <c r="H503" s="80"/>
      <c r="I503" s="80"/>
      <c r="J503" s="116"/>
      <c r="K503" s="238"/>
      <c r="L503" s="239"/>
      <c r="M503" s="240"/>
      <c r="N503" s="109"/>
      <c r="O503" s="110"/>
      <c r="P503" s="110"/>
      <c r="Q503" s="111"/>
      <c r="R503" s="190"/>
      <c r="S503" s="190"/>
      <c r="T503" s="213"/>
      <c r="U503" s="213"/>
      <c r="V503" s="213"/>
      <c r="W503" s="213"/>
      <c r="X503" s="213"/>
      <c r="Y503" s="213"/>
    </row>
    <row r="504" spans="1:25" ht="18" customHeight="1" x14ac:dyDescent="0.25">
      <c r="A504" s="33"/>
      <c r="B504" s="327" t="s">
        <v>108</v>
      </c>
      <c r="C504" s="327"/>
      <c r="D504" s="327"/>
      <c r="E504" s="327"/>
      <c r="F504" s="327"/>
      <c r="G504" s="327"/>
      <c r="H504" s="327"/>
      <c r="I504" s="327"/>
      <c r="J504" s="112">
        <f>SUM(J491:J500)</f>
        <v>0</v>
      </c>
      <c r="K504" s="113">
        <f>SUM(J491:J495)/B488</f>
        <v>0</v>
      </c>
      <c r="L504" s="113" t="str">
        <f>IF(J504=0,"",J504/B488)</f>
        <v/>
      </c>
      <c r="M504" s="113" t="e">
        <f>L504-K504</f>
        <v>#VALUE!</v>
      </c>
      <c r="N504" s="5"/>
      <c r="O504" s="25"/>
      <c r="P504" s="24"/>
      <c r="Q504" s="5"/>
      <c r="R504" s="190"/>
      <c r="S504" s="190"/>
      <c r="T504" s="213"/>
      <c r="U504" s="213"/>
      <c r="V504" s="213"/>
      <c r="W504" s="213"/>
      <c r="X504" s="213"/>
      <c r="Y504" s="213"/>
    </row>
    <row r="505" spans="1:25" ht="12.75" customHeight="1" x14ac:dyDescent="0.2">
      <c r="K505" s="5"/>
      <c r="L505" s="5"/>
      <c r="N505" s="5"/>
      <c r="O505" s="6"/>
      <c r="P505" s="6"/>
      <c r="Q505" s="5"/>
      <c r="T505" s="213"/>
      <c r="U505" s="213"/>
      <c r="V505" s="213"/>
      <c r="W505" s="213"/>
      <c r="X505" s="213"/>
      <c r="Y505" s="213"/>
    </row>
    <row r="506" spans="1:25" ht="12.75" customHeight="1" x14ac:dyDescent="0.2">
      <c r="K506" s="5"/>
      <c r="L506" s="5"/>
      <c r="N506" s="5"/>
      <c r="O506" s="6"/>
      <c r="P506" s="6"/>
      <c r="Q506" s="5"/>
      <c r="T506" s="213"/>
      <c r="U506" s="213"/>
      <c r="V506" s="213"/>
      <c r="W506" s="213"/>
      <c r="X506" s="213"/>
      <c r="Y506" s="213"/>
    </row>
    <row r="507" spans="1:25" s="300" customFormat="1" ht="26.25" x14ac:dyDescent="0.4">
      <c r="A507" s="224"/>
      <c r="B507" s="318" t="s">
        <v>96</v>
      </c>
      <c r="C507" s="318"/>
      <c r="D507" s="318"/>
      <c r="E507" s="318"/>
      <c r="F507" s="318"/>
      <c r="G507" s="318"/>
      <c r="H507" s="318"/>
      <c r="I507" s="318"/>
      <c r="J507" s="201" t="s">
        <v>144</v>
      </c>
      <c r="K507" s="25"/>
      <c r="L507" s="5"/>
      <c r="M507" s="5"/>
      <c r="N507" s="25"/>
      <c r="O507" s="5"/>
      <c r="P507" s="25"/>
      <c r="Q507" s="25"/>
    </row>
    <row r="508" spans="1:25" s="300" customFormat="1" ht="20.25" x14ac:dyDescent="0.2">
      <c r="A508" s="330" t="s">
        <v>9</v>
      </c>
      <c r="B508" s="311" t="s">
        <v>97</v>
      </c>
      <c r="C508" s="312"/>
      <c r="D508" s="312"/>
      <c r="E508" s="312"/>
      <c r="F508" s="312"/>
      <c r="G508" s="312"/>
      <c r="H508" s="312"/>
      <c r="I508" s="313"/>
      <c r="J508" s="314" t="s">
        <v>10</v>
      </c>
      <c r="K508" s="307" t="s">
        <v>2</v>
      </c>
      <c r="L508" s="307" t="s">
        <v>3</v>
      </c>
      <c r="M508" s="316" t="s">
        <v>4</v>
      </c>
      <c r="N508" s="307" t="s">
        <v>5</v>
      </c>
      <c r="O508" s="317" t="s">
        <v>6</v>
      </c>
      <c r="P508" s="317" t="s">
        <v>7</v>
      </c>
      <c r="Q508" s="307" t="s">
        <v>8</v>
      </c>
    </row>
    <row r="509" spans="1:25" s="300" customFormat="1" ht="15.75" x14ac:dyDescent="0.25">
      <c r="A509" s="308"/>
      <c r="B509" s="79" t="s">
        <v>98</v>
      </c>
      <c r="C509" s="79" t="s">
        <v>99</v>
      </c>
      <c r="D509" s="79" t="s">
        <v>100</v>
      </c>
      <c r="E509" s="79" t="s">
        <v>101</v>
      </c>
      <c r="F509" s="79" t="s">
        <v>102</v>
      </c>
      <c r="G509" s="79" t="s">
        <v>103</v>
      </c>
      <c r="H509" s="79" t="s">
        <v>104</v>
      </c>
      <c r="I509" s="79" t="s">
        <v>105</v>
      </c>
      <c r="J509" s="315"/>
      <c r="K509" s="308"/>
      <c r="L509" s="308"/>
      <c r="M509" s="308"/>
      <c r="N509" s="308"/>
      <c r="O509" s="308"/>
      <c r="P509" s="308"/>
      <c r="Q509" s="308"/>
    </row>
    <row r="510" spans="1:25" s="300" customFormat="1" ht="15.75" x14ac:dyDescent="0.25">
      <c r="A510" s="79">
        <v>2502</v>
      </c>
      <c r="B510" s="195">
        <v>33</v>
      </c>
      <c r="C510" s="80"/>
      <c r="D510" s="80"/>
      <c r="E510" s="80"/>
      <c r="F510" s="80"/>
      <c r="G510" s="80"/>
      <c r="H510" s="80"/>
      <c r="I510" s="80"/>
      <c r="J510" s="116"/>
      <c r="K510" s="232"/>
      <c r="L510" s="233"/>
      <c r="M510" s="234"/>
      <c r="N510" s="242"/>
      <c r="O510" s="85">
        <f>B510</f>
        <v>33</v>
      </c>
      <c r="P510" s="243"/>
      <c r="Q510" s="242"/>
    </row>
    <row r="511" spans="1:25" s="300" customFormat="1" ht="15.75" x14ac:dyDescent="0.25">
      <c r="A511" s="79">
        <v>2601</v>
      </c>
      <c r="B511" s="195"/>
      <c r="C511" s="80"/>
      <c r="D511" s="80"/>
      <c r="E511" s="80"/>
      <c r="F511" s="80"/>
      <c r="G511" s="80"/>
      <c r="H511" s="80"/>
      <c r="I511" s="80"/>
      <c r="J511" s="116"/>
      <c r="K511" s="235"/>
      <c r="L511" s="134"/>
      <c r="M511" s="236"/>
      <c r="N511" s="90" t="str">
        <f>IF(C511=0,"",C511/B510)</f>
        <v/>
      </c>
      <c r="O511" s="91"/>
      <c r="P511" s="241" t="str">
        <f t="shared" ref="P511:P517" si="44">IF(O511=0,"",O511/O510)</f>
        <v/>
      </c>
      <c r="Q511" s="241" t="str">
        <f t="shared" ref="Q511:Q517" si="45">IF(O511=0,"",100%-P511)</f>
        <v/>
      </c>
    </row>
    <row r="512" spans="1:25" s="300" customFormat="1" ht="15.75" x14ac:dyDescent="0.25">
      <c r="A512" s="79">
        <v>2602</v>
      </c>
      <c r="B512" s="80"/>
      <c r="C512" s="80"/>
      <c r="D512" s="80"/>
      <c r="E512" s="80"/>
      <c r="F512" s="80"/>
      <c r="G512" s="80"/>
      <c r="H512" s="80"/>
      <c r="I512" s="80"/>
      <c r="J512" s="116"/>
      <c r="K512" s="235"/>
      <c r="L512" s="134"/>
      <c r="M512" s="236"/>
      <c r="N512" s="90" t="str">
        <f>IF(D512=0,"",D512/C511)</f>
        <v/>
      </c>
      <c r="O512" s="91"/>
      <c r="P512" s="241" t="str">
        <f t="shared" si="44"/>
        <v/>
      </c>
      <c r="Q512" s="241" t="str">
        <f t="shared" si="45"/>
        <v/>
      </c>
      <c r="S512" s="93">
        <f>O512/O510</f>
        <v>0</v>
      </c>
    </row>
    <row r="513" spans="1:25" s="300" customFormat="1" ht="15.75" x14ac:dyDescent="0.25">
      <c r="A513" s="79">
        <v>2701</v>
      </c>
      <c r="B513" s="80"/>
      <c r="C513" s="80"/>
      <c r="D513" s="80"/>
      <c r="E513" s="80"/>
      <c r="F513" s="80"/>
      <c r="G513" s="80"/>
      <c r="H513" s="80"/>
      <c r="I513" s="80"/>
      <c r="J513" s="116"/>
      <c r="K513" s="235"/>
      <c r="L513" s="134"/>
      <c r="M513" s="236"/>
      <c r="N513" s="90" t="str">
        <f>IF(E513=0,"",E513/D512)</f>
        <v/>
      </c>
      <c r="O513" s="91"/>
      <c r="P513" s="241" t="str">
        <f t="shared" si="44"/>
        <v/>
      </c>
      <c r="Q513" s="241" t="str">
        <f t="shared" si="45"/>
        <v/>
      </c>
    </row>
    <row r="514" spans="1:25" s="300" customFormat="1" ht="15.75" x14ac:dyDescent="0.25">
      <c r="A514" s="79">
        <v>2702</v>
      </c>
      <c r="B514" s="80"/>
      <c r="C514" s="80"/>
      <c r="D514" s="80"/>
      <c r="E514" s="80"/>
      <c r="F514" s="80"/>
      <c r="G514" s="80"/>
      <c r="H514" s="80"/>
      <c r="I514" s="80"/>
      <c r="J514" s="116"/>
      <c r="K514" s="235"/>
      <c r="L514" s="134"/>
      <c r="M514" s="236"/>
      <c r="N514" s="90" t="str">
        <f>IF(F514=0,"",F514/E513)</f>
        <v/>
      </c>
      <c r="O514" s="91"/>
      <c r="P514" s="241" t="str">
        <f t="shared" si="44"/>
        <v/>
      </c>
      <c r="Q514" s="241" t="str">
        <f t="shared" si="45"/>
        <v/>
      </c>
    </row>
    <row r="515" spans="1:25" s="300" customFormat="1" ht="15.75" x14ac:dyDescent="0.25">
      <c r="A515" s="79">
        <v>2801</v>
      </c>
      <c r="B515" s="80"/>
      <c r="C515" s="80"/>
      <c r="D515" s="80"/>
      <c r="E515" s="80"/>
      <c r="F515" s="80"/>
      <c r="G515" s="80"/>
      <c r="H515" s="80"/>
      <c r="I515" s="80"/>
      <c r="J515" s="116"/>
      <c r="K515" s="235"/>
      <c r="L515" s="134"/>
      <c r="M515" s="236"/>
      <c r="N515" s="90" t="str">
        <f>IF(G515=0,"",G515/F514)</f>
        <v/>
      </c>
      <c r="O515" s="91"/>
      <c r="P515" s="241" t="str">
        <f t="shared" si="44"/>
        <v/>
      </c>
      <c r="Q515" s="241" t="str">
        <f t="shared" si="45"/>
        <v/>
      </c>
    </row>
    <row r="516" spans="1:25" s="300" customFormat="1" ht="15.75" x14ac:dyDescent="0.25">
      <c r="A516" s="79">
        <v>2802</v>
      </c>
      <c r="B516" s="80"/>
      <c r="C516" s="80"/>
      <c r="D516" s="80"/>
      <c r="E516" s="80"/>
      <c r="F516" s="80"/>
      <c r="G516" s="80"/>
      <c r="H516" s="80"/>
      <c r="I516" s="80"/>
      <c r="J516" s="116"/>
      <c r="K516" s="235"/>
      <c r="L516" s="134"/>
      <c r="M516" s="236"/>
      <c r="N516" s="90" t="str">
        <f>IF(H516=0,"",H516/G515)</f>
        <v/>
      </c>
      <c r="O516" s="91"/>
      <c r="P516" s="241" t="str">
        <f t="shared" si="44"/>
        <v/>
      </c>
      <c r="Q516" s="241" t="str">
        <f t="shared" si="45"/>
        <v/>
      </c>
    </row>
    <row r="517" spans="1:25" s="300" customFormat="1" ht="15.75" x14ac:dyDescent="0.25">
      <c r="A517" s="79">
        <v>2901</v>
      </c>
      <c r="B517" s="80"/>
      <c r="C517" s="80"/>
      <c r="D517" s="80"/>
      <c r="E517" s="80"/>
      <c r="F517" s="80"/>
      <c r="G517" s="80"/>
      <c r="H517" s="80"/>
      <c r="I517" s="80"/>
      <c r="J517" s="116"/>
      <c r="K517" s="235"/>
      <c r="L517" s="134"/>
      <c r="M517" s="236"/>
      <c r="N517" s="90" t="str">
        <f>IF(I517=0,"",I517/H516)</f>
        <v/>
      </c>
      <c r="O517" s="91"/>
      <c r="P517" s="241" t="str">
        <f t="shared" si="44"/>
        <v/>
      </c>
      <c r="Q517" s="241" t="str">
        <f t="shared" si="45"/>
        <v/>
      </c>
      <c r="T517" s="213"/>
      <c r="U517" s="213"/>
      <c r="V517" s="213"/>
      <c r="W517" s="213"/>
      <c r="X517" s="213"/>
      <c r="Y517" s="213"/>
    </row>
    <row r="518" spans="1:25" s="300" customFormat="1" ht="15.75" x14ac:dyDescent="0.25">
      <c r="A518" s="79">
        <v>2902</v>
      </c>
      <c r="B518" s="80"/>
      <c r="C518" s="80"/>
      <c r="D518" s="80"/>
      <c r="E518" s="80"/>
      <c r="F518" s="80"/>
      <c r="G518" s="80"/>
      <c r="H518" s="80"/>
      <c r="I518" s="80"/>
      <c r="J518" s="116"/>
      <c r="K518" s="235"/>
      <c r="L518" s="134"/>
      <c r="M518" s="134"/>
      <c r="N518" s="246"/>
      <c r="O518" s="91"/>
      <c r="P518" s="247"/>
      <c r="Q518" s="246"/>
      <c r="T518" s="213"/>
      <c r="U518" s="213"/>
      <c r="V518" s="213"/>
      <c r="W518" s="213"/>
      <c r="X518" s="213"/>
      <c r="Y518" s="213"/>
    </row>
    <row r="519" spans="1:25" s="300" customFormat="1" ht="15.75" x14ac:dyDescent="0.25">
      <c r="A519" s="79">
        <v>3001</v>
      </c>
      <c r="B519" s="80"/>
      <c r="C519" s="80"/>
      <c r="D519" s="80"/>
      <c r="E519" s="80"/>
      <c r="F519" s="80"/>
      <c r="G519" s="80"/>
      <c r="H519" s="80"/>
      <c r="I519" s="80"/>
      <c r="J519" s="116"/>
      <c r="K519" s="235"/>
      <c r="L519" s="134"/>
      <c r="M519" s="134"/>
      <c r="N519" s="246"/>
      <c r="O519" s="91"/>
      <c r="P519" s="247"/>
      <c r="Q519" s="246"/>
      <c r="T519" s="213"/>
      <c r="U519" s="213"/>
      <c r="V519" s="213"/>
      <c r="W519" s="213"/>
      <c r="X519" s="213"/>
      <c r="Y519" s="213"/>
    </row>
    <row r="520" spans="1:25" s="300" customFormat="1" ht="15.75" x14ac:dyDescent="0.25">
      <c r="A520" s="79">
        <v>3002</v>
      </c>
      <c r="B520" s="80"/>
      <c r="C520" s="80"/>
      <c r="D520" s="80"/>
      <c r="E520" s="80"/>
      <c r="F520" s="80"/>
      <c r="G520" s="80"/>
      <c r="H520" s="80"/>
      <c r="I520" s="80"/>
      <c r="J520" s="116"/>
      <c r="K520" s="235"/>
      <c r="L520" s="134"/>
      <c r="M520" s="134"/>
      <c r="N520" s="246"/>
      <c r="O520" s="96"/>
      <c r="P520" s="247"/>
      <c r="Q520" s="246"/>
      <c r="T520" s="213"/>
      <c r="U520" s="213"/>
      <c r="V520" s="213"/>
      <c r="W520" s="213"/>
      <c r="X520" s="213"/>
      <c r="Y520" s="213"/>
    </row>
    <row r="521" spans="1:25" s="300" customFormat="1" ht="15.75" x14ac:dyDescent="0.25">
      <c r="A521" s="79">
        <v>3101</v>
      </c>
      <c r="B521" s="80"/>
      <c r="C521" s="80"/>
      <c r="D521" s="80"/>
      <c r="E521" s="80"/>
      <c r="F521" s="80"/>
      <c r="G521" s="80"/>
      <c r="H521" s="80"/>
      <c r="I521" s="80"/>
      <c r="J521" s="116"/>
      <c r="K521" s="235"/>
      <c r="L521" s="134"/>
      <c r="M521" s="237"/>
      <c r="N521" s="246"/>
      <c r="O521" s="96"/>
      <c r="P521" s="247"/>
      <c r="Q521" s="246"/>
      <c r="T521" s="213"/>
      <c r="U521" s="213"/>
      <c r="V521" s="213"/>
      <c r="W521" s="213"/>
      <c r="X521" s="213"/>
      <c r="Y521" s="213"/>
    </row>
    <row r="522" spans="1:25" s="300" customFormat="1" ht="15.75" x14ac:dyDescent="0.25">
      <c r="A522" s="79">
        <v>3102</v>
      </c>
      <c r="B522" s="80"/>
      <c r="C522" s="80"/>
      <c r="D522" s="80"/>
      <c r="E522" s="80"/>
      <c r="F522" s="80"/>
      <c r="G522" s="80"/>
      <c r="H522" s="80"/>
      <c r="I522" s="80"/>
      <c r="J522" s="116"/>
      <c r="K522" s="235"/>
      <c r="L522" s="134"/>
      <c r="M522" s="237"/>
      <c r="N522" s="134"/>
      <c r="O522" s="237"/>
      <c r="P522" s="256"/>
      <c r="Q522" s="246"/>
      <c r="T522" s="213"/>
      <c r="U522" s="213"/>
      <c r="V522" s="213"/>
      <c r="W522" s="213"/>
      <c r="X522" s="213"/>
      <c r="Y522" s="213"/>
    </row>
    <row r="523" spans="1:25" s="300" customFormat="1" ht="15.75" x14ac:dyDescent="0.25">
      <c r="A523" s="79">
        <v>3201</v>
      </c>
      <c r="B523" s="80"/>
      <c r="C523" s="80"/>
      <c r="D523" s="80"/>
      <c r="E523" s="80"/>
      <c r="F523" s="80"/>
      <c r="G523" s="80"/>
      <c r="H523" s="80"/>
      <c r="I523" s="80"/>
      <c r="J523" s="116"/>
      <c r="K523" s="235"/>
      <c r="L523" s="134"/>
      <c r="M523" s="237"/>
      <c r="N523" s="228" t="s">
        <v>80</v>
      </c>
      <c r="O523" s="102"/>
      <c r="P523" s="103" t="str">
        <f>IF(SUM(J513:J520)=0,"",SUM(J513:J520))</f>
        <v/>
      </c>
      <c r="Q523" s="230" t="s">
        <v>10</v>
      </c>
      <c r="T523" s="213"/>
      <c r="U523" s="213"/>
      <c r="V523" s="213"/>
      <c r="W523" s="213"/>
      <c r="X523" s="213"/>
      <c r="Y523" s="213"/>
    </row>
    <row r="524" spans="1:25" s="300" customFormat="1" ht="15.75" x14ac:dyDescent="0.25">
      <c r="A524" s="79">
        <v>3202</v>
      </c>
      <c r="B524" s="80"/>
      <c r="C524" s="80"/>
      <c r="D524" s="80"/>
      <c r="E524" s="80"/>
      <c r="F524" s="80"/>
      <c r="G524" s="80"/>
      <c r="H524" s="80"/>
      <c r="I524" s="80"/>
      <c r="J524" s="116"/>
      <c r="K524" s="235"/>
      <c r="L524" s="134"/>
      <c r="M524" s="237"/>
      <c r="N524" s="229" t="s">
        <v>81</v>
      </c>
      <c r="O524" s="104" t="str">
        <f>IF(O523/B510=0,"",O523/B510)</f>
        <v/>
      </c>
      <c r="P524" s="105" t="e">
        <f>IF(O523/P523=0,"",O523/P523)</f>
        <v>#VALUE!</v>
      </c>
      <c r="Q524" s="231" t="s">
        <v>82</v>
      </c>
      <c r="T524" s="213"/>
      <c r="U524" s="213"/>
      <c r="V524" s="213"/>
      <c r="W524" s="213"/>
      <c r="X524" s="213"/>
      <c r="Y524" s="213"/>
    </row>
    <row r="525" spans="1:25" s="300" customFormat="1" ht="15.75" x14ac:dyDescent="0.25">
      <c r="A525" s="79">
        <v>3301</v>
      </c>
      <c r="B525" s="80"/>
      <c r="C525" s="80"/>
      <c r="D525" s="80"/>
      <c r="E525" s="80"/>
      <c r="F525" s="80"/>
      <c r="G525" s="80"/>
      <c r="H525" s="80"/>
      <c r="I525" s="80"/>
      <c r="J525" s="116"/>
      <c r="K525" s="238"/>
      <c r="L525" s="239"/>
      <c r="M525" s="240"/>
      <c r="N525" s="109"/>
      <c r="O525" s="110"/>
      <c r="P525" s="110"/>
      <c r="Q525" s="111"/>
      <c r="T525" s="213"/>
      <c r="U525" s="213"/>
      <c r="V525" s="213"/>
      <c r="W525" s="213"/>
      <c r="X525" s="213"/>
      <c r="Y525" s="213"/>
    </row>
    <row r="526" spans="1:25" s="300" customFormat="1" ht="18" customHeight="1" x14ac:dyDescent="0.25">
      <c r="A526" s="33"/>
      <c r="B526" s="327" t="s">
        <v>108</v>
      </c>
      <c r="C526" s="327"/>
      <c r="D526" s="327"/>
      <c r="E526" s="327"/>
      <c r="F526" s="327"/>
      <c r="G526" s="327"/>
      <c r="H526" s="327"/>
      <c r="I526" s="327"/>
      <c r="J526" s="112">
        <f>SUM(J513:J522)</f>
        <v>0</v>
      </c>
      <c r="K526" s="113">
        <f>SUM(J513:J517)/B510</f>
        <v>0</v>
      </c>
      <c r="L526" s="113" t="str">
        <f>IF(J526=0,"",J526/B510)</f>
        <v/>
      </c>
      <c r="M526" s="113" t="e">
        <f>L526-K526</f>
        <v>#VALUE!</v>
      </c>
      <c r="N526" s="5"/>
      <c r="O526" s="25"/>
      <c r="P526" s="24"/>
      <c r="Q526" s="5"/>
      <c r="T526" s="213"/>
      <c r="U526" s="213"/>
      <c r="V526" s="213"/>
      <c r="W526" s="213"/>
      <c r="X526" s="213"/>
      <c r="Y526" s="213"/>
    </row>
    <row r="527" spans="1:25" ht="12.75" customHeight="1" x14ac:dyDescent="0.2">
      <c r="K527" s="5"/>
      <c r="L527" s="5"/>
      <c r="N527" s="5"/>
      <c r="O527" s="6"/>
      <c r="P527" s="6"/>
      <c r="Q527" s="5"/>
    </row>
    <row r="528" spans="1:25" ht="12.75" customHeight="1" x14ac:dyDescent="0.2">
      <c r="K528" s="5"/>
      <c r="L528" s="5"/>
      <c r="N528" s="5"/>
      <c r="O528" s="6"/>
      <c r="P528" s="6"/>
      <c r="Q528" s="5"/>
    </row>
    <row r="529" spans="11:17" ht="12.75" customHeight="1" x14ac:dyDescent="0.2">
      <c r="K529" s="5"/>
      <c r="L529" s="5"/>
      <c r="N529" s="5"/>
      <c r="O529" s="6"/>
      <c r="P529" s="6"/>
      <c r="Q529" s="5"/>
    </row>
    <row r="530" spans="11:17" ht="12.75" customHeight="1" x14ac:dyDescent="0.2">
      <c r="K530" s="5"/>
      <c r="L530" s="5"/>
      <c r="N530" s="5"/>
      <c r="O530" s="6"/>
      <c r="P530" s="6"/>
      <c r="Q530" s="5"/>
    </row>
    <row r="531" spans="11:17" ht="12.75" customHeight="1" x14ac:dyDescent="0.2">
      <c r="K531" s="5"/>
      <c r="L531" s="5"/>
      <c r="N531" s="5"/>
      <c r="O531" s="6"/>
      <c r="P531" s="6"/>
      <c r="Q531" s="5"/>
    </row>
    <row r="532" spans="11:17" ht="12.75" customHeight="1" x14ac:dyDescent="0.2">
      <c r="K532" s="5"/>
      <c r="L532" s="5"/>
      <c r="N532" s="5"/>
      <c r="O532" s="6"/>
      <c r="P532" s="6"/>
      <c r="Q532" s="5"/>
    </row>
    <row r="533" spans="11:17" ht="12.75" customHeight="1" x14ac:dyDescent="0.2">
      <c r="K533" s="5"/>
      <c r="L533" s="5"/>
      <c r="N533" s="5"/>
      <c r="O533" s="6"/>
      <c r="P533" s="6"/>
      <c r="Q533" s="5"/>
    </row>
    <row r="534" spans="11:17" ht="12.75" customHeight="1" x14ac:dyDescent="0.2">
      <c r="K534" s="5"/>
      <c r="L534" s="5"/>
      <c r="N534" s="5"/>
      <c r="O534" s="6"/>
      <c r="P534" s="6"/>
      <c r="Q534" s="5"/>
    </row>
    <row r="535" spans="11:17" ht="12.75" customHeight="1" x14ac:dyDescent="0.2">
      <c r="K535" s="5"/>
      <c r="L535" s="5"/>
      <c r="N535" s="5"/>
      <c r="O535" s="6"/>
      <c r="P535" s="6"/>
      <c r="Q535" s="5"/>
    </row>
    <row r="536" spans="11:17" ht="12.75" customHeight="1" x14ac:dyDescent="0.2">
      <c r="K536" s="5"/>
      <c r="L536" s="5"/>
      <c r="N536" s="5"/>
      <c r="O536" s="6"/>
      <c r="P536" s="6"/>
      <c r="Q536" s="5"/>
    </row>
    <row r="537" spans="11:17" ht="12.75" customHeight="1" x14ac:dyDescent="0.2">
      <c r="K537" s="5"/>
      <c r="L537" s="5"/>
      <c r="N537" s="5"/>
      <c r="O537" s="6"/>
      <c r="P537" s="6"/>
      <c r="Q537" s="5"/>
    </row>
    <row r="538" spans="11:17" ht="12.75" customHeight="1" x14ac:dyDescent="0.2">
      <c r="K538" s="5"/>
      <c r="L538" s="5"/>
      <c r="N538" s="5"/>
      <c r="O538" s="6"/>
      <c r="P538" s="6"/>
      <c r="Q538" s="5"/>
    </row>
    <row r="539" spans="11:17" ht="12.75" customHeight="1" x14ac:dyDescent="0.2">
      <c r="K539" s="5"/>
      <c r="L539" s="5"/>
      <c r="N539" s="5"/>
      <c r="O539" s="6"/>
      <c r="P539" s="6"/>
      <c r="Q539" s="5"/>
    </row>
    <row r="540" spans="11:17" ht="12.75" customHeight="1" x14ac:dyDescent="0.2">
      <c r="K540" s="5"/>
      <c r="L540" s="5"/>
      <c r="N540" s="5"/>
      <c r="O540" s="6"/>
      <c r="P540" s="6"/>
      <c r="Q540" s="5"/>
    </row>
    <row r="541" spans="11:17" ht="12.75" customHeight="1" x14ac:dyDescent="0.2">
      <c r="K541" s="5"/>
      <c r="L541" s="5"/>
      <c r="N541" s="5"/>
      <c r="O541" s="6"/>
      <c r="P541" s="6"/>
      <c r="Q541" s="5"/>
    </row>
    <row r="542" spans="11:17" ht="12.75" customHeight="1" x14ac:dyDescent="0.2">
      <c r="K542" s="5"/>
      <c r="L542" s="5"/>
      <c r="N542" s="5"/>
      <c r="O542" s="6"/>
      <c r="P542" s="6"/>
      <c r="Q542" s="5"/>
    </row>
    <row r="543" spans="11:17" ht="12.75" customHeight="1" x14ac:dyDescent="0.2">
      <c r="K543" s="5"/>
      <c r="L543" s="5"/>
      <c r="N543" s="5"/>
      <c r="O543" s="6"/>
      <c r="P543" s="6"/>
      <c r="Q543" s="5"/>
    </row>
    <row r="544" spans="11:17" ht="12.75" customHeight="1" x14ac:dyDescent="0.2">
      <c r="K544" s="5"/>
      <c r="L544" s="5"/>
      <c r="N544" s="5"/>
      <c r="O544" s="6"/>
      <c r="P544" s="6"/>
      <c r="Q544" s="5"/>
    </row>
    <row r="545" spans="11:17" ht="12.75" customHeight="1" x14ac:dyDescent="0.2">
      <c r="K545" s="5"/>
      <c r="L545" s="5"/>
      <c r="N545" s="5"/>
      <c r="O545" s="6"/>
      <c r="P545" s="6"/>
      <c r="Q545" s="5"/>
    </row>
    <row r="546" spans="11:17" ht="12.75" customHeight="1" x14ac:dyDescent="0.2">
      <c r="K546" s="5"/>
      <c r="L546" s="5"/>
      <c r="N546" s="5"/>
      <c r="O546" s="6"/>
      <c r="P546" s="6"/>
      <c r="Q546" s="5"/>
    </row>
    <row r="547" spans="11:17" ht="12.75" customHeight="1" x14ac:dyDescent="0.2">
      <c r="K547" s="5"/>
      <c r="L547" s="5"/>
      <c r="N547" s="5"/>
      <c r="O547" s="6"/>
      <c r="P547" s="6"/>
      <c r="Q547" s="5"/>
    </row>
    <row r="548" spans="11:17" ht="12.75" customHeight="1" x14ac:dyDescent="0.2">
      <c r="K548" s="5"/>
      <c r="L548" s="5"/>
      <c r="N548" s="5"/>
      <c r="O548" s="6"/>
      <c r="P548" s="6"/>
      <c r="Q548" s="5"/>
    </row>
    <row r="549" spans="11:17" ht="12.75" customHeight="1" x14ac:dyDescent="0.2">
      <c r="K549" s="5"/>
      <c r="L549" s="5"/>
      <c r="N549" s="5"/>
      <c r="O549" s="6"/>
      <c r="P549" s="6"/>
      <c r="Q549" s="5"/>
    </row>
    <row r="550" spans="11:17" ht="12.75" customHeight="1" x14ac:dyDescent="0.2">
      <c r="K550" s="5"/>
      <c r="L550" s="5"/>
      <c r="N550" s="5"/>
      <c r="O550" s="6"/>
      <c r="P550" s="6"/>
      <c r="Q550" s="5"/>
    </row>
    <row r="551" spans="11:17" ht="12.75" customHeight="1" x14ac:dyDescent="0.2">
      <c r="K551" s="5"/>
      <c r="L551" s="5"/>
      <c r="N551" s="5"/>
      <c r="O551" s="6"/>
      <c r="P551" s="6"/>
      <c r="Q551" s="5"/>
    </row>
    <row r="552" spans="11:17" ht="12.75" customHeight="1" x14ac:dyDescent="0.2">
      <c r="K552" s="5"/>
      <c r="L552" s="5"/>
      <c r="N552" s="5"/>
      <c r="O552" s="6"/>
      <c r="P552" s="6"/>
      <c r="Q552" s="5"/>
    </row>
    <row r="553" spans="11:17" ht="12.75" customHeight="1" x14ac:dyDescent="0.2">
      <c r="K553" s="5"/>
      <c r="L553" s="5"/>
      <c r="N553" s="5"/>
      <c r="O553" s="6"/>
      <c r="P553" s="6"/>
      <c r="Q553" s="5"/>
    </row>
    <row r="554" spans="11:17" ht="12.75" customHeight="1" x14ac:dyDescent="0.2">
      <c r="K554" s="5"/>
      <c r="L554" s="5"/>
      <c r="N554" s="5"/>
      <c r="O554" s="6"/>
      <c r="P554" s="6"/>
      <c r="Q554" s="5"/>
    </row>
    <row r="555" spans="11:17" ht="12.75" customHeight="1" x14ac:dyDescent="0.2">
      <c r="K555" s="5"/>
      <c r="L555" s="5"/>
      <c r="N555" s="5"/>
      <c r="O555" s="6"/>
      <c r="P555" s="6"/>
      <c r="Q555" s="5"/>
    </row>
    <row r="556" spans="11:17" ht="12.75" customHeight="1" x14ac:dyDescent="0.2">
      <c r="K556" s="5"/>
      <c r="L556" s="5"/>
      <c r="N556" s="5"/>
      <c r="O556" s="6"/>
      <c r="P556" s="6"/>
      <c r="Q556" s="5"/>
    </row>
    <row r="557" spans="11:17" ht="12.75" customHeight="1" x14ac:dyDescent="0.2">
      <c r="K557" s="5"/>
      <c r="L557" s="5"/>
      <c r="N557" s="5"/>
      <c r="O557" s="6"/>
      <c r="P557" s="6"/>
      <c r="Q557" s="5"/>
    </row>
    <row r="558" spans="11:17" ht="12.75" customHeight="1" x14ac:dyDescent="0.2">
      <c r="K558" s="5"/>
      <c r="L558" s="5"/>
      <c r="N558" s="5"/>
      <c r="O558" s="6"/>
      <c r="P558" s="6"/>
      <c r="Q558" s="5"/>
    </row>
    <row r="559" spans="11:17" ht="12.75" customHeight="1" x14ac:dyDescent="0.2">
      <c r="K559" s="5"/>
      <c r="L559" s="5"/>
      <c r="N559" s="5"/>
      <c r="O559" s="6"/>
      <c r="P559" s="6"/>
      <c r="Q559" s="5"/>
    </row>
    <row r="560" spans="11:17" ht="12.75" customHeight="1" x14ac:dyDescent="0.2">
      <c r="K560" s="5"/>
      <c r="L560" s="5"/>
      <c r="N560" s="5"/>
      <c r="O560" s="6"/>
      <c r="P560" s="6"/>
      <c r="Q560" s="5"/>
    </row>
    <row r="561" spans="11:17" ht="12.75" customHeight="1" x14ac:dyDescent="0.2">
      <c r="K561" s="5"/>
      <c r="L561" s="5"/>
      <c r="N561" s="5"/>
      <c r="O561" s="6"/>
      <c r="P561" s="6"/>
      <c r="Q561" s="5"/>
    </row>
    <row r="562" spans="11:17" ht="12.75" customHeight="1" x14ac:dyDescent="0.2">
      <c r="K562" s="5"/>
      <c r="L562" s="5"/>
      <c r="N562" s="5"/>
      <c r="O562" s="6"/>
      <c r="P562" s="6"/>
      <c r="Q562" s="5"/>
    </row>
    <row r="563" spans="11:17" ht="12.75" customHeight="1" x14ac:dyDescent="0.2">
      <c r="K563" s="5"/>
      <c r="L563" s="5"/>
      <c r="N563" s="5"/>
      <c r="O563" s="6"/>
      <c r="P563" s="6"/>
      <c r="Q563" s="5"/>
    </row>
    <row r="564" spans="11:17" ht="12.75" customHeight="1" x14ac:dyDescent="0.2">
      <c r="K564" s="5"/>
      <c r="L564" s="5"/>
      <c r="N564" s="5"/>
      <c r="O564" s="6"/>
      <c r="P564" s="6"/>
      <c r="Q564" s="5"/>
    </row>
    <row r="565" spans="11:17" ht="12.75" customHeight="1" x14ac:dyDescent="0.2">
      <c r="K565" s="5"/>
      <c r="L565" s="5"/>
      <c r="N565" s="5"/>
      <c r="O565" s="6"/>
      <c r="P565" s="6"/>
      <c r="Q565" s="5"/>
    </row>
    <row r="566" spans="11:17" ht="12.75" customHeight="1" x14ac:dyDescent="0.2">
      <c r="K566" s="5"/>
      <c r="L566" s="5"/>
      <c r="N566" s="5"/>
      <c r="O566" s="6"/>
      <c r="P566" s="6"/>
      <c r="Q566" s="5"/>
    </row>
    <row r="567" spans="11:17" ht="12.75" customHeight="1" x14ac:dyDescent="0.2">
      <c r="K567" s="5"/>
      <c r="L567" s="5"/>
      <c r="N567" s="5"/>
      <c r="O567" s="6"/>
      <c r="P567" s="6"/>
      <c r="Q567" s="5"/>
    </row>
    <row r="568" spans="11:17" ht="12.75" customHeight="1" x14ac:dyDescent="0.2">
      <c r="K568" s="5"/>
      <c r="L568" s="5"/>
      <c r="N568" s="5"/>
      <c r="O568" s="6"/>
      <c r="P568" s="6"/>
      <c r="Q568" s="5"/>
    </row>
    <row r="569" spans="11:17" ht="12.75" customHeight="1" x14ac:dyDescent="0.2">
      <c r="K569" s="5"/>
      <c r="L569" s="5"/>
      <c r="N569" s="5"/>
      <c r="O569" s="6"/>
      <c r="P569" s="6"/>
      <c r="Q569" s="5"/>
    </row>
    <row r="570" spans="11:17" ht="12.75" customHeight="1" x14ac:dyDescent="0.2">
      <c r="K570" s="5"/>
      <c r="L570" s="5"/>
      <c r="N570" s="5"/>
      <c r="O570" s="6"/>
      <c r="P570" s="6"/>
      <c r="Q570" s="5"/>
    </row>
    <row r="571" spans="11:17" ht="12.75" customHeight="1" x14ac:dyDescent="0.2">
      <c r="K571" s="5"/>
      <c r="L571" s="5"/>
      <c r="N571" s="5"/>
      <c r="O571" s="6"/>
      <c r="P571" s="6"/>
      <c r="Q571" s="5"/>
    </row>
    <row r="572" spans="11:17" ht="12.75" customHeight="1" x14ac:dyDescent="0.2">
      <c r="K572" s="5"/>
      <c r="L572" s="5"/>
      <c r="N572" s="5"/>
      <c r="O572" s="6"/>
      <c r="P572" s="6"/>
      <c r="Q572" s="5"/>
    </row>
    <row r="573" spans="11:17" ht="12.75" customHeight="1" x14ac:dyDescent="0.2">
      <c r="K573" s="5"/>
      <c r="L573" s="5"/>
      <c r="N573" s="5"/>
      <c r="O573" s="6"/>
      <c r="P573" s="6"/>
      <c r="Q573" s="5"/>
    </row>
    <row r="574" spans="11:17" ht="12.75" customHeight="1" x14ac:dyDescent="0.2">
      <c r="K574" s="5"/>
      <c r="L574" s="5"/>
      <c r="N574" s="5"/>
      <c r="O574" s="6"/>
      <c r="P574" s="6"/>
      <c r="Q574" s="5"/>
    </row>
    <row r="575" spans="11:17" ht="12.75" customHeight="1" x14ac:dyDescent="0.2">
      <c r="K575" s="5"/>
      <c r="L575" s="5"/>
      <c r="N575" s="5"/>
      <c r="O575" s="6"/>
      <c r="P575" s="6"/>
      <c r="Q575" s="5"/>
    </row>
    <row r="576" spans="11:17" ht="12.75" customHeight="1" x14ac:dyDescent="0.2">
      <c r="K576" s="5"/>
      <c r="L576" s="5"/>
      <c r="N576" s="5"/>
      <c r="O576" s="6"/>
      <c r="P576" s="6"/>
      <c r="Q576" s="5"/>
    </row>
    <row r="577" spans="11:17" ht="12.75" customHeight="1" x14ac:dyDescent="0.2">
      <c r="K577" s="5"/>
      <c r="L577" s="5"/>
      <c r="N577" s="5"/>
      <c r="O577" s="6"/>
      <c r="P577" s="6"/>
      <c r="Q577" s="5"/>
    </row>
    <row r="578" spans="11:17" ht="12.75" customHeight="1" x14ac:dyDescent="0.2">
      <c r="K578" s="5"/>
      <c r="L578" s="5"/>
      <c r="N578" s="5"/>
      <c r="O578" s="6"/>
      <c r="P578" s="6"/>
      <c r="Q578" s="5"/>
    </row>
    <row r="579" spans="11:17" ht="12.75" customHeight="1" x14ac:dyDescent="0.2">
      <c r="K579" s="5"/>
      <c r="L579" s="5"/>
      <c r="N579" s="5"/>
      <c r="O579" s="6"/>
      <c r="P579" s="6"/>
      <c r="Q579" s="5"/>
    </row>
    <row r="580" spans="11:17" ht="12.75" customHeight="1" x14ac:dyDescent="0.2">
      <c r="K580" s="5"/>
      <c r="L580" s="5"/>
      <c r="N580" s="5"/>
      <c r="O580" s="6"/>
      <c r="P580" s="6"/>
      <c r="Q580" s="5"/>
    </row>
    <row r="581" spans="11:17" ht="12.75" customHeight="1" x14ac:dyDescent="0.2">
      <c r="K581" s="5"/>
      <c r="L581" s="5"/>
      <c r="N581" s="5"/>
      <c r="O581" s="6"/>
      <c r="P581" s="6"/>
      <c r="Q581" s="5"/>
    </row>
    <row r="582" spans="11:17" ht="12.75" customHeight="1" x14ac:dyDescent="0.2">
      <c r="K582" s="5"/>
      <c r="L582" s="5"/>
      <c r="N582" s="5"/>
      <c r="O582" s="6"/>
      <c r="P582" s="6"/>
      <c r="Q582" s="5"/>
    </row>
    <row r="583" spans="11:17" ht="12.75" customHeight="1" x14ac:dyDescent="0.2">
      <c r="K583" s="5"/>
      <c r="L583" s="5"/>
      <c r="N583" s="5"/>
      <c r="O583" s="6"/>
      <c r="P583" s="6"/>
      <c r="Q583" s="5"/>
    </row>
    <row r="584" spans="11:17" ht="12.75" customHeight="1" x14ac:dyDescent="0.2">
      <c r="K584" s="5"/>
      <c r="L584" s="5"/>
      <c r="N584" s="5"/>
      <c r="O584" s="6"/>
      <c r="P584" s="6"/>
      <c r="Q584" s="5"/>
    </row>
    <row r="585" spans="11:17" ht="12.75" customHeight="1" x14ac:dyDescent="0.2">
      <c r="K585" s="5"/>
      <c r="L585" s="5"/>
      <c r="N585" s="5"/>
      <c r="O585" s="6"/>
      <c r="P585" s="6"/>
      <c r="Q585" s="5"/>
    </row>
    <row r="586" spans="11:17" ht="12.75" customHeight="1" x14ac:dyDescent="0.2">
      <c r="K586" s="5"/>
      <c r="L586" s="5"/>
      <c r="N586" s="5"/>
      <c r="O586" s="6"/>
      <c r="P586" s="6"/>
      <c r="Q586" s="5"/>
    </row>
    <row r="587" spans="11:17" ht="12.75" customHeight="1" x14ac:dyDescent="0.2">
      <c r="K587" s="5"/>
      <c r="L587" s="5"/>
      <c r="N587" s="5"/>
      <c r="O587" s="6"/>
      <c r="P587" s="6"/>
      <c r="Q587" s="5"/>
    </row>
    <row r="588" spans="11:17" ht="12.75" customHeight="1" x14ac:dyDescent="0.2">
      <c r="K588" s="5"/>
      <c r="L588" s="5"/>
      <c r="N588" s="5"/>
      <c r="O588" s="6"/>
      <c r="P588" s="6"/>
      <c r="Q588" s="5"/>
    </row>
    <row r="589" spans="11:17" ht="12.75" customHeight="1" x14ac:dyDescent="0.2">
      <c r="K589" s="5"/>
      <c r="L589" s="5"/>
      <c r="N589" s="5"/>
      <c r="O589" s="6"/>
      <c r="P589" s="6"/>
      <c r="Q589" s="5"/>
    </row>
    <row r="590" spans="11:17" ht="12.75" customHeight="1" x14ac:dyDescent="0.2">
      <c r="K590" s="5"/>
      <c r="L590" s="5"/>
      <c r="N590" s="5"/>
      <c r="O590" s="6"/>
      <c r="P590" s="6"/>
      <c r="Q590" s="5"/>
    </row>
    <row r="591" spans="11:17" ht="12.75" customHeight="1" x14ac:dyDescent="0.2">
      <c r="K591" s="5"/>
      <c r="L591" s="5"/>
      <c r="N591" s="5"/>
      <c r="O591" s="6"/>
      <c r="P591" s="6"/>
      <c r="Q591" s="5"/>
    </row>
    <row r="592" spans="11:17" ht="12.75" customHeight="1" x14ac:dyDescent="0.2">
      <c r="K592" s="5"/>
      <c r="L592" s="5"/>
      <c r="N592" s="5"/>
      <c r="O592" s="6"/>
      <c r="P592" s="6"/>
      <c r="Q592" s="5"/>
    </row>
    <row r="593" spans="11:17" ht="12.75" customHeight="1" x14ac:dyDescent="0.2">
      <c r="K593" s="5"/>
      <c r="L593" s="5"/>
      <c r="N593" s="5"/>
      <c r="O593" s="6"/>
      <c r="P593" s="6"/>
      <c r="Q593" s="5"/>
    </row>
    <row r="594" spans="11:17" ht="12.75" customHeight="1" x14ac:dyDescent="0.2">
      <c r="K594" s="5"/>
      <c r="L594" s="5"/>
      <c r="N594" s="5"/>
      <c r="O594" s="6"/>
      <c r="P594" s="6"/>
      <c r="Q594" s="5"/>
    </row>
    <row r="595" spans="11:17" ht="12.75" customHeight="1" x14ac:dyDescent="0.2">
      <c r="K595" s="5"/>
      <c r="L595" s="5"/>
      <c r="N595" s="5"/>
      <c r="O595" s="6"/>
      <c r="P595" s="6"/>
      <c r="Q595" s="5"/>
    </row>
    <row r="596" spans="11:17" ht="12.75" customHeight="1" x14ac:dyDescent="0.2">
      <c r="K596" s="5"/>
      <c r="L596" s="5"/>
      <c r="N596" s="5"/>
      <c r="O596" s="6"/>
      <c r="P596" s="6"/>
      <c r="Q596" s="5"/>
    </row>
    <row r="597" spans="11:17" ht="12.75" customHeight="1" x14ac:dyDescent="0.2">
      <c r="K597" s="5"/>
      <c r="L597" s="5"/>
      <c r="N597" s="5"/>
      <c r="O597" s="6"/>
      <c r="P597" s="6"/>
      <c r="Q597" s="5"/>
    </row>
    <row r="598" spans="11:17" ht="12.75" customHeight="1" x14ac:dyDescent="0.2">
      <c r="K598" s="5"/>
      <c r="L598" s="5"/>
      <c r="N598" s="5"/>
      <c r="O598" s="6"/>
      <c r="P598" s="6"/>
      <c r="Q598" s="5"/>
    </row>
    <row r="599" spans="11:17" ht="12.75" customHeight="1" x14ac:dyDescent="0.2">
      <c r="K599" s="5"/>
      <c r="L599" s="5"/>
      <c r="N599" s="5"/>
      <c r="O599" s="6"/>
      <c r="P599" s="6"/>
      <c r="Q599" s="5"/>
    </row>
    <row r="600" spans="11:17" ht="12.75" customHeight="1" x14ac:dyDescent="0.2">
      <c r="K600" s="5"/>
      <c r="L600" s="5"/>
      <c r="N600" s="5"/>
      <c r="O600" s="6"/>
      <c r="P600" s="6"/>
      <c r="Q600" s="5"/>
    </row>
    <row r="601" spans="11:17" ht="12.75" customHeight="1" x14ac:dyDescent="0.2">
      <c r="K601" s="5"/>
      <c r="L601" s="5"/>
      <c r="N601" s="5"/>
      <c r="O601" s="6"/>
      <c r="P601" s="6"/>
      <c r="Q601" s="5"/>
    </row>
    <row r="602" spans="11:17" ht="12.75" customHeight="1" x14ac:dyDescent="0.2">
      <c r="K602" s="5"/>
      <c r="L602" s="5"/>
      <c r="N602" s="5"/>
      <c r="O602" s="6"/>
      <c r="P602" s="6"/>
      <c r="Q602" s="5"/>
    </row>
    <row r="603" spans="11:17" ht="12.75" customHeight="1" x14ac:dyDescent="0.2">
      <c r="K603" s="5"/>
      <c r="L603" s="5"/>
      <c r="N603" s="5"/>
      <c r="O603" s="6"/>
      <c r="P603" s="6"/>
      <c r="Q603" s="5"/>
    </row>
    <row r="604" spans="11:17" ht="12.75" customHeight="1" x14ac:dyDescent="0.2">
      <c r="K604" s="5"/>
      <c r="L604" s="5"/>
      <c r="N604" s="5"/>
      <c r="O604" s="6"/>
      <c r="P604" s="6"/>
      <c r="Q604" s="5"/>
    </row>
    <row r="605" spans="11:17" ht="12.75" customHeight="1" x14ac:dyDescent="0.2">
      <c r="K605" s="5"/>
      <c r="L605" s="5"/>
      <c r="N605" s="5"/>
      <c r="O605" s="6"/>
      <c r="P605" s="6"/>
      <c r="Q605" s="5"/>
    </row>
    <row r="606" spans="11:17" ht="12.75" customHeight="1" x14ac:dyDescent="0.2">
      <c r="K606" s="5"/>
      <c r="L606" s="5"/>
      <c r="N606" s="5"/>
      <c r="O606" s="6"/>
      <c r="P606" s="6"/>
      <c r="Q606" s="5"/>
    </row>
    <row r="607" spans="11:17" ht="12.75" customHeight="1" x14ac:dyDescent="0.2">
      <c r="K607" s="5"/>
      <c r="L607" s="5"/>
      <c r="N607" s="5"/>
      <c r="O607" s="6"/>
      <c r="P607" s="6"/>
      <c r="Q607" s="5"/>
    </row>
    <row r="608" spans="11:17" ht="12.75" customHeight="1" x14ac:dyDescent="0.2">
      <c r="K608" s="5"/>
      <c r="L608" s="5"/>
      <c r="N608" s="5"/>
      <c r="O608" s="6"/>
      <c r="P608" s="6"/>
      <c r="Q608" s="5"/>
    </row>
    <row r="609" spans="11:17" ht="12.75" customHeight="1" x14ac:dyDescent="0.2">
      <c r="K609" s="5"/>
      <c r="L609" s="5"/>
      <c r="N609" s="5"/>
      <c r="O609" s="6"/>
      <c r="P609" s="6"/>
      <c r="Q609" s="5"/>
    </row>
    <row r="610" spans="11:17" ht="12.75" customHeight="1" x14ac:dyDescent="0.2">
      <c r="K610" s="5"/>
      <c r="L610" s="5"/>
      <c r="N610" s="5"/>
      <c r="O610" s="6"/>
      <c r="P610" s="6"/>
      <c r="Q610" s="5"/>
    </row>
    <row r="611" spans="11:17" ht="12.75" customHeight="1" x14ac:dyDescent="0.2">
      <c r="K611" s="5"/>
      <c r="L611" s="5"/>
      <c r="N611" s="5"/>
      <c r="O611" s="6"/>
      <c r="P611" s="6"/>
      <c r="Q611" s="5"/>
    </row>
    <row r="612" spans="11:17" ht="12.75" customHeight="1" x14ac:dyDescent="0.2">
      <c r="K612" s="5"/>
      <c r="L612" s="5"/>
      <c r="N612" s="5"/>
      <c r="O612" s="6"/>
      <c r="P612" s="6"/>
      <c r="Q612" s="5"/>
    </row>
    <row r="613" spans="11:17" ht="12.75" customHeight="1" x14ac:dyDescent="0.2">
      <c r="K613" s="5"/>
      <c r="L613" s="5"/>
      <c r="N613" s="5"/>
      <c r="O613" s="6"/>
      <c r="P613" s="6"/>
      <c r="Q613" s="5"/>
    </row>
    <row r="614" spans="11:17" ht="12.75" customHeight="1" x14ac:dyDescent="0.2">
      <c r="K614" s="5"/>
      <c r="L614" s="5"/>
      <c r="N614" s="5"/>
      <c r="O614" s="6"/>
      <c r="P614" s="6"/>
      <c r="Q614" s="5"/>
    </row>
    <row r="615" spans="11:17" ht="12.75" customHeight="1" x14ac:dyDescent="0.2">
      <c r="K615" s="5"/>
      <c r="L615" s="5"/>
      <c r="N615" s="5"/>
      <c r="O615" s="6"/>
      <c r="P615" s="6"/>
      <c r="Q615" s="5"/>
    </row>
    <row r="616" spans="11:17" ht="12.75" customHeight="1" x14ac:dyDescent="0.2">
      <c r="K616" s="5"/>
      <c r="L616" s="5"/>
      <c r="N616" s="5"/>
      <c r="O616" s="6"/>
      <c r="P616" s="6"/>
      <c r="Q616" s="5"/>
    </row>
    <row r="617" spans="11:17" ht="12.75" customHeight="1" x14ac:dyDescent="0.2">
      <c r="K617" s="5"/>
      <c r="L617" s="5"/>
      <c r="N617" s="5"/>
      <c r="O617" s="6"/>
      <c r="P617" s="6"/>
      <c r="Q617" s="5"/>
    </row>
    <row r="618" spans="11:17" ht="12.75" customHeight="1" x14ac:dyDescent="0.2">
      <c r="K618" s="5"/>
      <c r="L618" s="5"/>
      <c r="N618" s="5"/>
      <c r="O618" s="6"/>
      <c r="P618" s="6"/>
      <c r="Q618" s="5"/>
    </row>
    <row r="619" spans="11:17" ht="12.75" customHeight="1" x14ac:dyDescent="0.2">
      <c r="K619" s="5"/>
      <c r="L619" s="5"/>
      <c r="N619" s="5"/>
      <c r="O619" s="6"/>
      <c r="P619" s="6"/>
      <c r="Q619" s="5"/>
    </row>
    <row r="620" spans="11:17" ht="12.75" customHeight="1" x14ac:dyDescent="0.2">
      <c r="K620" s="5"/>
      <c r="L620" s="5"/>
      <c r="N620" s="5"/>
      <c r="O620" s="6"/>
      <c r="P620" s="6"/>
      <c r="Q620" s="5"/>
    </row>
    <row r="621" spans="11:17" ht="12.75" customHeight="1" x14ac:dyDescent="0.2">
      <c r="K621" s="5"/>
      <c r="L621" s="5"/>
      <c r="N621" s="5"/>
      <c r="O621" s="6"/>
      <c r="P621" s="6"/>
      <c r="Q621" s="5"/>
    </row>
    <row r="622" spans="11:17" ht="12.75" customHeight="1" x14ac:dyDescent="0.2">
      <c r="K622" s="5"/>
      <c r="L622" s="5"/>
      <c r="N622" s="5"/>
      <c r="O622" s="6"/>
      <c r="P622" s="6"/>
      <c r="Q622" s="5"/>
    </row>
    <row r="623" spans="11:17" ht="12.75" customHeight="1" x14ac:dyDescent="0.2">
      <c r="K623" s="5"/>
      <c r="L623" s="5"/>
      <c r="N623" s="5"/>
      <c r="O623" s="6"/>
      <c r="P623" s="6"/>
      <c r="Q623" s="5"/>
    </row>
    <row r="624" spans="11:17" ht="12.75" customHeight="1" x14ac:dyDescent="0.2">
      <c r="K624" s="5"/>
      <c r="L624" s="5"/>
      <c r="N624" s="5"/>
      <c r="O624" s="6"/>
      <c r="P624" s="6"/>
      <c r="Q624" s="5"/>
    </row>
    <row r="625" spans="11:17" ht="12.75" customHeight="1" x14ac:dyDescent="0.2">
      <c r="K625" s="5"/>
      <c r="L625" s="5"/>
      <c r="N625" s="5"/>
      <c r="O625" s="6"/>
      <c r="P625" s="6"/>
      <c r="Q625" s="5"/>
    </row>
    <row r="626" spans="11:17" ht="12.75" customHeight="1" x14ac:dyDescent="0.2">
      <c r="K626" s="5"/>
      <c r="L626" s="5"/>
      <c r="N626" s="5"/>
      <c r="O626" s="6"/>
      <c r="P626" s="6"/>
      <c r="Q626" s="5"/>
    </row>
    <row r="627" spans="11:17" ht="12.75" customHeight="1" x14ac:dyDescent="0.2">
      <c r="K627" s="5"/>
      <c r="L627" s="5"/>
      <c r="N627" s="5"/>
      <c r="O627" s="6"/>
      <c r="P627" s="6"/>
      <c r="Q627" s="5"/>
    </row>
    <row r="628" spans="11:17" ht="12.75" customHeight="1" x14ac:dyDescent="0.2">
      <c r="K628" s="5"/>
      <c r="L628" s="5"/>
      <c r="N628" s="5"/>
      <c r="O628" s="6"/>
      <c r="P628" s="6"/>
      <c r="Q628" s="5"/>
    </row>
    <row r="629" spans="11:17" ht="12.75" customHeight="1" x14ac:dyDescent="0.2">
      <c r="K629" s="5"/>
      <c r="L629" s="5"/>
      <c r="N629" s="5"/>
      <c r="O629" s="6"/>
      <c r="P629" s="6"/>
      <c r="Q629" s="5"/>
    </row>
    <row r="630" spans="11:17" ht="12.75" customHeight="1" x14ac:dyDescent="0.2">
      <c r="K630" s="5"/>
      <c r="L630" s="5"/>
      <c r="N630" s="5"/>
      <c r="O630" s="6"/>
      <c r="P630" s="6"/>
      <c r="Q630" s="5"/>
    </row>
    <row r="631" spans="11:17" ht="12.75" customHeight="1" x14ac:dyDescent="0.2">
      <c r="K631" s="5"/>
      <c r="L631" s="5"/>
      <c r="N631" s="5"/>
      <c r="O631" s="6"/>
      <c r="P631" s="6"/>
      <c r="Q631" s="5"/>
    </row>
    <row r="632" spans="11:17" ht="12.75" customHeight="1" x14ac:dyDescent="0.2">
      <c r="K632" s="5"/>
      <c r="L632" s="5"/>
      <c r="N632" s="5"/>
      <c r="O632" s="6"/>
      <c r="P632" s="6"/>
      <c r="Q632" s="5"/>
    </row>
    <row r="633" spans="11:17" ht="12.75" customHeight="1" x14ac:dyDescent="0.2">
      <c r="K633" s="5"/>
      <c r="L633" s="5"/>
      <c r="N633" s="5"/>
      <c r="O633" s="6"/>
      <c r="P633" s="6"/>
      <c r="Q633" s="5"/>
    </row>
    <row r="634" spans="11:17" ht="12.75" customHeight="1" x14ac:dyDescent="0.2">
      <c r="K634" s="5"/>
      <c r="L634" s="5"/>
      <c r="N634" s="5"/>
      <c r="O634" s="6"/>
      <c r="P634" s="6"/>
      <c r="Q634" s="5"/>
    </row>
    <row r="635" spans="11:17" ht="12.75" customHeight="1" x14ac:dyDescent="0.2">
      <c r="K635" s="5"/>
      <c r="L635" s="5"/>
      <c r="N635" s="5"/>
      <c r="O635" s="6"/>
      <c r="P635" s="6"/>
      <c r="Q635" s="5"/>
    </row>
    <row r="636" spans="11:17" ht="12.75" customHeight="1" x14ac:dyDescent="0.2">
      <c r="K636" s="5"/>
      <c r="L636" s="5"/>
      <c r="N636" s="5"/>
      <c r="O636" s="6"/>
      <c r="P636" s="6"/>
      <c r="Q636" s="5"/>
    </row>
    <row r="637" spans="11:17" ht="12.75" customHeight="1" x14ac:dyDescent="0.2">
      <c r="K637" s="5"/>
      <c r="L637" s="5"/>
      <c r="N637" s="5"/>
      <c r="O637" s="6"/>
      <c r="P637" s="6"/>
      <c r="Q637" s="5"/>
    </row>
    <row r="638" spans="11:17" ht="12.75" customHeight="1" x14ac:dyDescent="0.2">
      <c r="K638" s="5"/>
      <c r="L638" s="5"/>
      <c r="N638" s="5"/>
      <c r="O638" s="6"/>
      <c r="P638" s="6"/>
      <c r="Q638" s="5"/>
    </row>
    <row r="639" spans="11:17" ht="12.75" customHeight="1" x14ac:dyDescent="0.2">
      <c r="K639" s="5"/>
      <c r="L639" s="5"/>
      <c r="N639" s="5"/>
      <c r="O639" s="6"/>
      <c r="P639" s="6"/>
      <c r="Q639" s="5"/>
    </row>
    <row r="640" spans="11:17" ht="12.75" customHeight="1" x14ac:dyDescent="0.2">
      <c r="K640" s="5"/>
      <c r="L640" s="5"/>
      <c r="N640" s="5"/>
      <c r="O640" s="6"/>
      <c r="P640" s="6"/>
      <c r="Q640" s="5"/>
    </row>
    <row r="641" spans="11:17" ht="12.75" customHeight="1" x14ac:dyDescent="0.2">
      <c r="K641" s="5"/>
      <c r="L641" s="5"/>
      <c r="N641" s="5"/>
      <c r="O641" s="6"/>
      <c r="P641" s="6"/>
      <c r="Q641" s="5"/>
    </row>
    <row r="642" spans="11:17" ht="12.75" customHeight="1" x14ac:dyDescent="0.2">
      <c r="K642" s="5"/>
      <c r="L642" s="5"/>
      <c r="N642" s="5"/>
      <c r="O642" s="6"/>
      <c r="P642" s="6"/>
      <c r="Q642" s="5"/>
    </row>
    <row r="643" spans="11:17" ht="12.75" customHeight="1" x14ac:dyDescent="0.2">
      <c r="K643" s="5"/>
      <c r="L643" s="5"/>
      <c r="N643" s="5"/>
      <c r="O643" s="6"/>
      <c r="P643" s="6"/>
      <c r="Q643" s="5"/>
    </row>
    <row r="644" spans="11:17" ht="12.75" customHeight="1" x14ac:dyDescent="0.2">
      <c r="K644" s="5"/>
      <c r="L644" s="5"/>
      <c r="N644" s="5"/>
      <c r="O644" s="6"/>
      <c r="P644" s="6"/>
      <c r="Q644" s="5"/>
    </row>
    <row r="645" spans="11:17" ht="12.75" customHeight="1" x14ac:dyDescent="0.2">
      <c r="K645" s="5"/>
      <c r="L645" s="5"/>
      <c r="N645" s="5"/>
      <c r="O645" s="6"/>
      <c r="P645" s="6"/>
      <c r="Q645" s="5"/>
    </row>
    <row r="646" spans="11:17" ht="12.75" customHeight="1" x14ac:dyDescent="0.2">
      <c r="K646" s="5"/>
      <c r="L646" s="5"/>
      <c r="N646" s="5"/>
      <c r="O646" s="6"/>
      <c r="P646" s="6"/>
      <c r="Q646" s="5"/>
    </row>
    <row r="647" spans="11:17" ht="12.75" customHeight="1" x14ac:dyDescent="0.2">
      <c r="K647" s="5"/>
      <c r="L647" s="5"/>
      <c r="N647" s="5"/>
      <c r="O647" s="6"/>
      <c r="P647" s="6"/>
      <c r="Q647" s="5"/>
    </row>
    <row r="648" spans="11:17" ht="12.75" customHeight="1" x14ac:dyDescent="0.2">
      <c r="K648" s="5"/>
      <c r="L648" s="5"/>
      <c r="N648" s="5"/>
      <c r="O648" s="6"/>
      <c r="P648" s="6"/>
      <c r="Q648" s="5"/>
    </row>
    <row r="649" spans="11:17" ht="12.75" customHeight="1" x14ac:dyDescent="0.2">
      <c r="K649" s="5"/>
      <c r="L649" s="5"/>
      <c r="N649" s="5"/>
      <c r="O649" s="6"/>
      <c r="P649" s="6"/>
      <c r="Q649" s="5"/>
    </row>
    <row r="650" spans="11:17" ht="12.75" customHeight="1" x14ac:dyDescent="0.2">
      <c r="K650" s="5"/>
      <c r="L650" s="5"/>
      <c r="N650" s="5"/>
      <c r="O650" s="6"/>
      <c r="P650" s="6"/>
      <c r="Q650" s="5"/>
    </row>
    <row r="651" spans="11:17" ht="12.75" customHeight="1" x14ac:dyDescent="0.2">
      <c r="K651" s="5"/>
      <c r="L651" s="5"/>
      <c r="N651" s="5"/>
      <c r="O651" s="6"/>
      <c r="P651" s="6"/>
      <c r="Q651" s="5"/>
    </row>
    <row r="652" spans="11:17" ht="12.75" customHeight="1" x14ac:dyDescent="0.2">
      <c r="K652" s="5"/>
      <c r="L652" s="5"/>
      <c r="N652" s="5"/>
      <c r="O652" s="6"/>
      <c r="P652" s="6"/>
      <c r="Q652" s="5"/>
    </row>
    <row r="653" spans="11:17" ht="12.75" customHeight="1" x14ac:dyDescent="0.2">
      <c r="K653" s="5"/>
      <c r="L653" s="5"/>
      <c r="N653" s="5"/>
      <c r="O653" s="6"/>
      <c r="P653" s="6"/>
      <c r="Q653" s="5"/>
    </row>
    <row r="654" spans="11:17" ht="12.75" customHeight="1" x14ac:dyDescent="0.2">
      <c r="K654" s="5"/>
      <c r="L654" s="5"/>
      <c r="N654" s="5"/>
      <c r="O654" s="6"/>
      <c r="P654" s="6"/>
      <c r="Q654" s="5"/>
    </row>
    <row r="655" spans="11:17" ht="12.75" customHeight="1" x14ac:dyDescent="0.2">
      <c r="K655" s="5"/>
      <c r="L655" s="5"/>
      <c r="N655" s="5"/>
      <c r="O655" s="6"/>
      <c r="P655" s="6"/>
      <c r="Q655" s="5"/>
    </row>
    <row r="656" spans="11:17" ht="12.75" customHeight="1" x14ac:dyDescent="0.2">
      <c r="K656" s="5"/>
      <c r="L656" s="5"/>
      <c r="N656" s="5"/>
      <c r="O656" s="6"/>
      <c r="P656" s="6"/>
      <c r="Q656" s="5"/>
    </row>
    <row r="657" spans="11:17" ht="12.75" customHeight="1" x14ac:dyDescent="0.2">
      <c r="K657" s="5"/>
      <c r="L657" s="5"/>
      <c r="N657" s="5"/>
      <c r="O657" s="6"/>
      <c r="P657" s="6"/>
      <c r="Q657" s="5"/>
    </row>
    <row r="658" spans="11:17" ht="12.75" customHeight="1" x14ac:dyDescent="0.2">
      <c r="K658" s="5"/>
      <c r="L658" s="5"/>
      <c r="N658" s="5"/>
      <c r="O658" s="6"/>
      <c r="P658" s="6"/>
      <c r="Q658" s="5"/>
    </row>
    <row r="659" spans="11:17" ht="12.75" customHeight="1" x14ac:dyDescent="0.2">
      <c r="K659" s="5"/>
      <c r="L659" s="5"/>
      <c r="N659" s="5"/>
      <c r="O659" s="6"/>
      <c r="P659" s="6"/>
      <c r="Q659" s="5"/>
    </row>
    <row r="660" spans="11:17" ht="12.75" customHeight="1" x14ac:dyDescent="0.2">
      <c r="K660" s="5"/>
      <c r="L660" s="5"/>
      <c r="N660" s="5"/>
      <c r="O660" s="6"/>
      <c r="P660" s="6"/>
      <c r="Q660" s="5"/>
    </row>
    <row r="661" spans="11:17" ht="12.75" customHeight="1" x14ac:dyDescent="0.2">
      <c r="K661" s="5"/>
      <c r="L661" s="5"/>
      <c r="N661" s="5"/>
      <c r="O661" s="6"/>
      <c r="P661" s="6"/>
      <c r="Q661" s="5"/>
    </row>
    <row r="662" spans="11:17" ht="12.75" customHeight="1" x14ac:dyDescent="0.2">
      <c r="K662" s="5"/>
      <c r="L662" s="5"/>
      <c r="N662" s="5"/>
      <c r="O662" s="6"/>
      <c r="P662" s="6"/>
      <c r="Q662" s="5"/>
    </row>
    <row r="663" spans="11:17" ht="12.75" customHeight="1" x14ac:dyDescent="0.2">
      <c r="K663" s="5"/>
      <c r="L663" s="5"/>
      <c r="N663" s="5"/>
      <c r="O663" s="6"/>
      <c r="P663" s="6"/>
      <c r="Q663" s="5"/>
    </row>
    <row r="664" spans="11:17" ht="12.75" customHeight="1" x14ac:dyDescent="0.2">
      <c r="K664" s="5"/>
      <c r="L664" s="5"/>
      <c r="N664" s="5"/>
      <c r="O664" s="6"/>
      <c r="P664" s="6"/>
      <c r="Q664" s="5"/>
    </row>
    <row r="665" spans="11:17" ht="12.75" customHeight="1" x14ac:dyDescent="0.2">
      <c r="K665" s="5"/>
      <c r="L665" s="5"/>
      <c r="N665" s="5"/>
      <c r="O665" s="6"/>
      <c r="P665" s="6"/>
      <c r="Q665" s="5"/>
    </row>
    <row r="666" spans="11:17" ht="12.75" customHeight="1" x14ac:dyDescent="0.2">
      <c r="K666" s="5"/>
      <c r="L666" s="5"/>
      <c r="N666" s="5"/>
      <c r="O666" s="6"/>
      <c r="P666" s="6"/>
      <c r="Q666" s="5"/>
    </row>
    <row r="667" spans="11:17" ht="12.75" customHeight="1" x14ac:dyDescent="0.2">
      <c r="K667" s="5"/>
      <c r="L667" s="5"/>
      <c r="N667" s="5"/>
      <c r="O667" s="6"/>
      <c r="P667" s="6"/>
      <c r="Q667" s="5"/>
    </row>
    <row r="668" spans="11:17" ht="12.75" customHeight="1" x14ac:dyDescent="0.2">
      <c r="K668" s="5"/>
      <c r="L668" s="5"/>
      <c r="N668" s="5"/>
      <c r="O668" s="6"/>
      <c r="P668" s="6"/>
      <c r="Q668" s="5"/>
    </row>
    <row r="669" spans="11:17" ht="12.75" customHeight="1" x14ac:dyDescent="0.2">
      <c r="K669" s="5"/>
      <c r="L669" s="5"/>
      <c r="N669" s="5"/>
      <c r="O669" s="6"/>
      <c r="P669" s="6"/>
      <c r="Q669" s="5"/>
    </row>
    <row r="670" spans="11:17" ht="12.75" customHeight="1" x14ac:dyDescent="0.2">
      <c r="K670" s="5"/>
      <c r="L670" s="5"/>
      <c r="N670" s="5"/>
      <c r="O670" s="6"/>
      <c r="P670" s="6"/>
      <c r="Q670" s="5"/>
    </row>
    <row r="671" spans="11:17" ht="12.75" customHeight="1" x14ac:dyDescent="0.2">
      <c r="K671" s="5"/>
      <c r="L671" s="5"/>
      <c r="N671" s="5"/>
      <c r="O671" s="6"/>
      <c r="P671" s="6"/>
      <c r="Q671" s="5"/>
    </row>
    <row r="672" spans="11:17" ht="12.75" customHeight="1" x14ac:dyDescent="0.2">
      <c r="K672" s="5"/>
      <c r="L672" s="5"/>
      <c r="N672" s="5"/>
      <c r="O672" s="6"/>
      <c r="P672" s="6"/>
      <c r="Q672" s="5"/>
    </row>
    <row r="673" spans="11:17" ht="12.75" customHeight="1" x14ac:dyDescent="0.2">
      <c r="K673" s="5"/>
      <c r="L673" s="5"/>
      <c r="N673" s="5"/>
      <c r="O673" s="6"/>
      <c r="P673" s="6"/>
      <c r="Q673" s="5"/>
    </row>
    <row r="674" spans="11:17" ht="12.75" customHeight="1" x14ac:dyDescent="0.2">
      <c r="K674" s="5"/>
      <c r="L674" s="5"/>
      <c r="N674" s="5"/>
      <c r="O674" s="6"/>
      <c r="P674" s="6"/>
      <c r="Q674" s="5"/>
    </row>
    <row r="675" spans="11:17" ht="12.75" customHeight="1" x14ac:dyDescent="0.2">
      <c r="K675" s="5"/>
      <c r="L675" s="5"/>
      <c r="N675" s="5"/>
      <c r="O675" s="6"/>
      <c r="P675" s="6"/>
      <c r="Q675" s="5"/>
    </row>
    <row r="676" spans="11:17" ht="12.75" customHeight="1" x14ac:dyDescent="0.2">
      <c r="K676" s="5"/>
      <c r="L676" s="5"/>
      <c r="N676" s="5"/>
      <c r="O676" s="6"/>
      <c r="P676" s="6"/>
      <c r="Q676" s="5"/>
    </row>
    <row r="677" spans="11:17" ht="12.75" customHeight="1" x14ac:dyDescent="0.2">
      <c r="K677" s="5"/>
      <c r="L677" s="5"/>
      <c r="N677" s="5"/>
      <c r="O677" s="6"/>
      <c r="P677" s="6"/>
      <c r="Q677" s="5"/>
    </row>
    <row r="678" spans="11:17" ht="12.75" customHeight="1" x14ac:dyDescent="0.2">
      <c r="K678" s="5"/>
      <c r="L678" s="5"/>
      <c r="N678" s="5"/>
      <c r="O678" s="6"/>
      <c r="P678" s="6"/>
      <c r="Q678" s="5"/>
    </row>
    <row r="679" spans="11:17" ht="12.75" customHeight="1" x14ac:dyDescent="0.2">
      <c r="K679" s="5"/>
      <c r="L679" s="5"/>
      <c r="N679" s="5"/>
      <c r="O679" s="6"/>
      <c r="P679" s="6"/>
      <c r="Q679" s="5"/>
    </row>
    <row r="680" spans="11:17" ht="12.75" customHeight="1" x14ac:dyDescent="0.2">
      <c r="K680" s="5"/>
      <c r="L680" s="5"/>
      <c r="N680" s="5"/>
      <c r="O680" s="6"/>
      <c r="P680" s="6"/>
      <c r="Q680" s="5"/>
    </row>
    <row r="681" spans="11:17" ht="12.75" customHeight="1" x14ac:dyDescent="0.2">
      <c r="K681" s="5"/>
      <c r="L681" s="5"/>
      <c r="N681" s="5"/>
      <c r="O681" s="6"/>
      <c r="P681" s="6"/>
      <c r="Q681" s="5"/>
    </row>
    <row r="682" spans="11:17" ht="12.75" customHeight="1" x14ac:dyDescent="0.2">
      <c r="K682" s="5"/>
      <c r="L682" s="5"/>
      <c r="N682" s="5"/>
      <c r="O682" s="6"/>
      <c r="P682" s="6"/>
      <c r="Q682" s="5"/>
    </row>
    <row r="683" spans="11:17" ht="12.75" customHeight="1" x14ac:dyDescent="0.2">
      <c r="K683" s="5"/>
      <c r="L683" s="5"/>
      <c r="N683" s="5"/>
      <c r="O683" s="6"/>
      <c r="P683" s="6"/>
      <c r="Q683" s="5"/>
    </row>
    <row r="684" spans="11:17" ht="12.75" customHeight="1" x14ac:dyDescent="0.2">
      <c r="K684" s="5"/>
      <c r="L684" s="5"/>
      <c r="N684" s="5"/>
      <c r="O684" s="6"/>
      <c r="P684" s="6"/>
      <c r="Q684" s="5"/>
    </row>
    <row r="685" spans="11:17" ht="12.75" customHeight="1" x14ac:dyDescent="0.2">
      <c r="K685" s="5"/>
      <c r="L685" s="5"/>
      <c r="N685" s="5"/>
      <c r="O685" s="6"/>
      <c r="P685" s="6"/>
      <c r="Q685" s="5"/>
    </row>
    <row r="686" spans="11:17" ht="12.75" customHeight="1" x14ac:dyDescent="0.2">
      <c r="K686" s="5"/>
      <c r="L686" s="5"/>
      <c r="N686" s="5"/>
      <c r="O686" s="6"/>
      <c r="P686" s="6"/>
      <c r="Q686" s="5"/>
    </row>
    <row r="687" spans="11:17" ht="12.75" customHeight="1" x14ac:dyDescent="0.2">
      <c r="K687" s="5"/>
      <c r="L687" s="5"/>
      <c r="N687" s="5"/>
      <c r="O687" s="6"/>
      <c r="P687" s="6"/>
      <c r="Q687" s="5"/>
    </row>
    <row r="688" spans="11:17" ht="12.75" customHeight="1" x14ac:dyDescent="0.2">
      <c r="K688" s="5"/>
      <c r="L688" s="5"/>
      <c r="N688" s="5"/>
      <c r="O688" s="6"/>
      <c r="P688" s="6"/>
      <c r="Q688" s="5"/>
    </row>
    <row r="689" spans="11:17" ht="12.75" customHeight="1" x14ac:dyDescent="0.2">
      <c r="K689" s="5"/>
      <c r="L689" s="5"/>
      <c r="N689" s="5"/>
      <c r="O689" s="6"/>
      <c r="P689" s="6"/>
      <c r="Q689" s="5"/>
    </row>
    <row r="690" spans="11:17" ht="12.75" customHeight="1" x14ac:dyDescent="0.2">
      <c r="K690" s="5"/>
      <c r="L690" s="5"/>
      <c r="N690" s="5"/>
      <c r="O690" s="6"/>
      <c r="P690" s="6"/>
      <c r="Q690" s="5"/>
    </row>
    <row r="691" spans="11:17" ht="12.75" customHeight="1" x14ac:dyDescent="0.2">
      <c r="K691" s="5"/>
      <c r="L691" s="5"/>
      <c r="N691" s="5"/>
      <c r="O691" s="6"/>
      <c r="P691" s="6"/>
      <c r="Q691" s="5"/>
    </row>
    <row r="692" spans="11:17" ht="12.75" customHeight="1" x14ac:dyDescent="0.2">
      <c r="K692" s="5"/>
      <c r="L692" s="5"/>
      <c r="N692" s="5"/>
      <c r="O692" s="6"/>
      <c r="P692" s="6"/>
      <c r="Q692" s="5"/>
    </row>
    <row r="693" spans="11:17" ht="12.75" customHeight="1" x14ac:dyDescent="0.2">
      <c r="K693" s="5"/>
      <c r="L693" s="5"/>
      <c r="N693" s="5"/>
      <c r="O693" s="6"/>
      <c r="P693" s="6"/>
      <c r="Q693" s="5"/>
    </row>
    <row r="694" spans="11:17" ht="12.75" customHeight="1" x14ac:dyDescent="0.2">
      <c r="K694" s="5"/>
      <c r="L694" s="5"/>
      <c r="N694" s="5"/>
      <c r="O694" s="6"/>
      <c r="P694" s="6"/>
      <c r="Q694" s="5"/>
    </row>
    <row r="695" spans="11:17" ht="12.75" customHeight="1" x14ac:dyDescent="0.2">
      <c r="K695" s="5"/>
      <c r="L695" s="5"/>
      <c r="N695" s="5"/>
      <c r="O695" s="6"/>
      <c r="P695" s="6"/>
      <c r="Q695" s="5"/>
    </row>
    <row r="696" spans="11:17" ht="12.75" customHeight="1" x14ac:dyDescent="0.2">
      <c r="K696" s="5"/>
      <c r="L696" s="5"/>
      <c r="N696" s="5"/>
      <c r="O696" s="6"/>
      <c r="P696" s="6"/>
      <c r="Q696" s="5"/>
    </row>
    <row r="697" spans="11:17" ht="12.75" customHeight="1" x14ac:dyDescent="0.2">
      <c r="K697" s="5"/>
      <c r="L697" s="5"/>
      <c r="N697" s="5"/>
      <c r="O697" s="6"/>
      <c r="P697" s="6"/>
      <c r="Q697" s="5"/>
    </row>
    <row r="698" spans="11:17" ht="12.75" customHeight="1" x14ac:dyDescent="0.2">
      <c r="K698" s="5"/>
      <c r="L698" s="5"/>
      <c r="N698" s="5"/>
      <c r="O698" s="6"/>
      <c r="P698" s="6"/>
      <c r="Q698" s="5"/>
    </row>
    <row r="699" spans="11:17" ht="12.75" customHeight="1" x14ac:dyDescent="0.2">
      <c r="K699" s="5"/>
      <c r="L699" s="5"/>
      <c r="N699" s="5"/>
      <c r="O699" s="6"/>
      <c r="P699" s="6"/>
      <c r="Q699" s="5"/>
    </row>
    <row r="700" spans="11:17" ht="12.75" customHeight="1" x14ac:dyDescent="0.2">
      <c r="K700" s="5"/>
      <c r="L700" s="5"/>
      <c r="N700" s="5"/>
      <c r="O700" s="6"/>
      <c r="P700" s="6"/>
      <c r="Q700" s="5"/>
    </row>
    <row r="701" spans="11:17" ht="12.75" customHeight="1" x14ac:dyDescent="0.2">
      <c r="K701" s="5"/>
      <c r="L701" s="5"/>
      <c r="N701" s="5"/>
      <c r="O701" s="6"/>
      <c r="P701" s="6"/>
      <c r="Q701" s="5"/>
    </row>
    <row r="702" spans="11:17" ht="12.75" customHeight="1" x14ac:dyDescent="0.2">
      <c r="K702" s="5"/>
      <c r="L702" s="5"/>
      <c r="N702" s="5"/>
      <c r="O702" s="6"/>
      <c r="P702" s="6"/>
      <c r="Q702" s="5"/>
    </row>
    <row r="703" spans="11:17" ht="12.75" customHeight="1" x14ac:dyDescent="0.2">
      <c r="K703" s="5"/>
      <c r="L703" s="5"/>
      <c r="N703" s="5"/>
      <c r="O703" s="6"/>
      <c r="P703" s="6"/>
      <c r="Q703" s="5"/>
    </row>
    <row r="704" spans="11:17" ht="12.75" customHeight="1" x14ac:dyDescent="0.2">
      <c r="K704" s="5"/>
      <c r="L704" s="5"/>
      <c r="N704" s="5"/>
      <c r="O704" s="6"/>
      <c r="P704" s="6"/>
      <c r="Q704" s="5"/>
    </row>
    <row r="705" spans="11:17" ht="12.75" customHeight="1" x14ac:dyDescent="0.2">
      <c r="K705" s="5"/>
      <c r="L705" s="5"/>
      <c r="N705" s="5"/>
      <c r="O705" s="6"/>
      <c r="P705" s="6"/>
      <c r="Q705" s="5"/>
    </row>
    <row r="706" spans="11:17" ht="12.75" customHeight="1" x14ac:dyDescent="0.2">
      <c r="K706" s="5"/>
      <c r="L706" s="5"/>
      <c r="N706" s="5"/>
      <c r="O706" s="6"/>
      <c r="P706" s="6"/>
      <c r="Q706" s="5"/>
    </row>
    <row r="707" spans="11:17" ht="12.75" customHeight="1" x14ac:dyDescent="0.2">
      <c r="K707" s="5"/>
      <c r="L707" s="5"/>
      <c r="N707" s="5"/>
      <c r="O707" s="6"/>
      <c r="P707" s="6"/>
      <c r="Q707" s="5"/>
    </row>
    <row r="708" spans="11:17" ht="12.75" customHeight="1" x14ac:dyDescent="0.2">
      <c r="K708" s="5"/>
      <c r="L708" s="5"/>
      <c r="N708" s="5"/>
      <c r="O708" s="6"/>
      <c r="P708" s="6"/>
      <c r="Q708" s="5"/>
    </row>
    <row r="709" spans="11:17" ht="12.75" customHeight="1" x14ac:dyDescent="0.2">
      <c r="K709" s="5"/>
      <c r="L709" s="5"/>
      <c r="N709" s="5"/>
      <c r="O709" s="6"/>
      <c r="P709" s="6"/>
      <c r="Q709" s="5"/>
    </row>
    <row r="710" spans="11:17" ht="12.75" customHeight="1" x14ac:dyDescent="0.2">
      <c r="K710" s="5"/>
      <c r="L710" s="5"/>
      <c r="N710" s="5"/>
      <c r="O710" s="6"/>
      <c r="P710" s="6"/>
      <c r="Q710" s="5"/>
    </row>
    <row r="711" spans="11:17" ht="12.75" customHeight="1" x14ac:dyDescent="0.2">
      <c r="K711" s="5"/>
      <c r="L711" s="5"/>
      <c r="N711" s="5"/>
      <c r="O711" s="6"/>
      <c r="P711" s="6"/>
      <c r="Q711" s="5"/>
    </row>
    <row r="712" spans="11:17" ht="12.75" customHeight="1" x14ac:dyDescent="0.2">
      <c r="K712" s="5"/>
      <c r="L712" s="5"/>
      <c r="N712" s="5"/>
      <c r="O712" s="6"/>
      <c r="P712" s="6"/>
      <c r="Q712" s="5"/>
    </row>
    <row r="713" spans="11:17" ht="12.75" customHeight="1" x14ac:dyDescent="0.2">
      <c r="K713" s="5"/>
      <c r="L713" s="5"/>
      <c r="N713" s="5"/>
      <c r="O713" s="6"/>
      <c r="P713" s="6"/>
      <c r="Q713" s="5"/>
    </row>
    <row r="714" spans="11:17" ht="12.75" customHeight="1" x14ac:dyDescent="0.2">
      <c r="K714" s="5"/>
      <c r="L714" s="5"/>
      <c r="N714" s="5"/>
      <c r="O714" s="6"/>
      <c r="P714" s="6"/>
      <c r="Q714" s="5"/>
    </row>
    <row r="715" spans="11:17" ht="12.75" customHeight="1" x14ac:dyDescent="0.2">
      <c r="K715" s="5"/>
      <c r="L715" s="5"/>
      <c r="N715" s="5"/>
      <c r="O715" s="6"/>
      <c r="P715" s="6"/>
      <c r="Q715" s="5"/>
    </row>
    <row r="716" spans="11:17" ht="12.75" customHeight="1" x14ac:dyDescent="0.2">
      <c r="K716" s="5"/>
      <c r="L716" s="5"/>
      <c r="N716" s="5"/>
      <c r="O716" s="6"/>
      <c r="P716" s="6"/>
      <c r="Q716" s="5"/>
    </row>
    <row r="717" spans="11:17" ht="12.75" customHeight="1" x14ac:dyDescent="0.2">
      <c r="K717" s="5"/>
      <c r="L717" s="5"/>
      <c r="N717" s="5"/>
      <c r="O717" s="6"/>
      <c r="P717" s="6"/>
      <c r="Q717" s="5"/>
    </row>
    <row r="718" spans="11:17" ht="12.75" customHeight="1" x14ac:dyDescent="0.2">
      <c r="K718" s="5"/>
      <c r="L718" s="5"/>
      <c r="N718" s="5"/>
      <c r="O718" s="6"/>
      <c r="P718" s="6"/>
      <c r="Q718" s="5"/>
    </row>
    <row r="719" spans="11:17" ht="12.75" customHeight="1" x14ac:dyDescent="0.2">
      <c r="K719" s="5"/>
      <c r="L719" s="5"/>
      <c r="N719" s="5"/>
      <c r="O719" s="6"/>
      <c r="P719" s="6"/>
      <c r="Q719" s="5"/>
    </row>
    <row r="720" spans="11:17" ht="12.75" customHeight="1" x14ac:dyDescent="0.2">
      <c r="K720" s="5"/>
      <c r="L720" s="5"/>
      <c r="N720" s="5"/>
      <c r="O720" s="6"/>
      <c r="P720" s="6"/>
      <c r="Q720" s="5"/>
    </row>
    <row r="721" spans="11:17" ht="12.75" customHeight="1" x14ac:dyDescent="0.2">
      <c r="K721" s="5"/>
      <c r="L721" s="5"/>
      <c r="N721" s="5"/>
      <c r="O721" s="6"/>
      <c r="P721" s="6"/>
      <c r="Q721" s="5"/>
    </row>
    <row r="722" spans="11:17" ht="12.75" customHeight="1" x14ac:dyDescent="0.2">
      <c r="K722" s="5"/>
      <c r="L722" s="5"/>
      <c r="N722" s="5"/>
      <c r="O722" s="6"/>
      <c r="P722" s="6"/>
      <c r="Q722" s="5"/>
    </row>
    <row r="723" spans="11:17" ht="12.75" customHeight="1" x14ac:dyDescent="0.2">
      <c r="K723" s="5"/>
      <c r="L723" s="5"/>
      <c r="N723" s="5"/>
      <c r="O723" s="6"/>
      <c r="P723" s="6"/>
      <c r="Q723" s="5"/>
    </row>
    <row r="724" spans="11:17" ht="12.75" customHeight="1" x14ac:dyDescent="0.2">
      <c r="K724" s="5"/>
      <c r="L724" s="5"/>
      <c r="N724" s="5"/>
      <c r="O724" s="6"/>
      <c r="P724" s="6"/>
      <c r="Q724" s="5"/>
    </row>
    <row r="725" spans="11:17" ht="12.75" customHeight="1" x14ac:dyDescent="0.2">
      <c r="K725" s="5"/>
      <c r="L725" s="5"/>
      <c r="N725" s="5"/>
      <c r="O725" s="6"/>
      <c r="P725" s="6"/>
      <c r="Q725" s="5"/>
    </row>
    <row r="726" spans="11:17" ht="12.75" customHeight="1" x14ac:dyDescent="0.2">
      <c r="K726" s="5"/>
      <c r="L726" s="5"/>
      <c r="N726" s="5"/>
      <c r="O726" s="6"/>
      <c r="P726" s="6"/>
      <c r="Q726" s="5"/>
    </row>
    <row r="727" spans="11:17" ht="12.75" customHeight="1" x14ac:dyDescent="0.2">
      <c r="K727" s="5"/>
      <c r="L727" s="5"/>
      <c r="N727" s="5"/>
      <c r="O727" s="6"/>
      <c r="P727" s="6"/>
      <c r="Q727" s="5"/>
    </row>
    <row r="728" spans="11:17" ht="12.75" customHeight="1" x14ac:dyDescent="0.2">
      <c r="K728" s="5"/>
      <c r="L728" s="5"/>
      <c r="N728" s="5"/>
      <c r="O728" s="6"/>
      <c r="P728" s="6"/>
      <c r="Q728" s="5"/>
    </row>
    <row r="729" spans="11:17" ht="12.75" customHeight="1" x14ac:dyDescent="0.2">
      <c r="K729" s="5"/>
      <c r="L729" s="5"/>
      <c r="N729" s="5"/>
      <c r="O729" s="6"/>
      <c r="P729" s="6"/>
      <c r="Q729" s="5"/>
    </row>
    <row r="730" spans="11:17" ht="12.75" customHeight="1" x14ac:dyDescent="0.2">
      <c r="K730" s="5"/>
      <c r="L730" s="5"/>
      <c r="N730" s="5"/>
      <c r="O730" s="6"/>
      <c r="P730" s="6"/>
      <c r="Q730" s="5"/>
    </row>
    <row r="731" spans="11:17" ht="12.75" customHeight="1" x14ac:dyDescent="0.2">
      <c r="K731" s="5"/>
      <c r="L731" s="5"/>
      <c r="N731" s="5"/>
      <c r="O731" s="6"/>
      <c r="P731" s="6"/>
      <c r="Q731" s="5"/>
    </row>
    <row r="732" spans="11:17" ht="12.75" customHeight="1" x14ac:dyDescent="0.2">
      <c r="K732" s="5"/>
      <c r="L732" s="5"/>
      <c r="N732" s="5"/>
      <c r="O732" s="6"/>
      <c r="P732" s="6"/>
      <c r="Q732" s="5"/>
    </row>
    <row r="733" spans="11:17" ht="12.75" customHeight="1" x14ac:dyDescent="0.2">
      <c r="K733" s="5"/>
      <c r="L733" s="5"/>
      <c r="N733" s="5"/>
      <c r="O733" s="6"/>
      <c r="P733" s="6"/>
      <c r="Q733" s="5"/>
    </row>
    <row r="734" spans="11:17" ht="12.75" customHeight="1" x14ac:dyDescent="0.2">
      <c r="K734" s="5"/>
      <c r="L734" s="5"/>
      <c r="N734" s="5"/>
      <c r="O734" s="6"/>
      <c r="P734" s="6"/>
      <c r="Q734" s="5"/>
    </row>
    <row r="735" spans="11:17" ht="12.75" customHeight="1" x14ac:dyDescent="0.2">
      <c r="K735" s="5"/>
      <c r="L735" s="5"/>
      <c r="N735" s="5"/>
      <c r="O735" s="6"/>
      <c r="P735" s="6"/>
      <c r="Q735" s="5"/>
    </row>
    <row r="736" spans="11:17" ht="12.75" customHeight="1" x14ac:dyDescent="0.2">
      <c r="K736" s="5"/>
      <c r="L736" s="5"/>
      <c r="N736" s="5"/>
      <c r="O736" s="6"/>
      <c r="P736" s="6"/>
      <c r="Q736" s="5"/>
    </row>
    <row r="737" spans="11:17" ht="12.75" customHeight="1" x14ac:dyDescent="0.2">
      <c r="K737" s="5"/>
      <c r="L737" s="5"/>
      <c r="N737" s="5"/>
      <c r="O737" s="6"/>
      <c r="P737" s="6"/>
      <c r="Q737" s="5"/>
    </row>
    <row r="738" spans="11:17" ht="12.75" customHeight="1" x14ac:dyDescent="0.2">
      <c r="K738" s="5"/>
      <c r="L738" s="5"/>
      <c r="N738" s="5"/>
      <c r="O738" s="6"/>
      <c r="P738" s="6"/>
      <c r="Q738" s="5"/>
    </row>
    <row r="739" spans="11:17" ht="12.75" customHeight="1" x14ac:dyDescent="0.2">
      <c r="K739" s="5"/>
      <c r="L739" s="5"/>
      <c r="N739" s="5"/>
      <c r="O739" s="6"/>
      <c r="P739" s="6"/>
      <c r="Q739" s="5"/>
    </row>
    <row r="740" spans="11:17" ht="12.75" customHeight="1" x14ac:dyDescent="0.2">
      <c r="K740" s="5"/>
      <c r="L740" s="5"/>
      <c r="N740" s="5"/>
      <c r="O740" s="6"/>
      <c r="P740" s="6"/>
      <c r="Q740" s="5"/>
    </row>
    <row r="741" spans="11:17" ht="12.75" customHeight="1" x14ac:dyDescent="0.2">
      <c r="K741" s="5"/>
      <c r="L741" s="5"/>
      <c r="N741" s="5"/>
      <c r="O741" s="6"/>
      <c r="P741" s="6"/>
      <c r="Q741" s="5"/>
    </row>
    <row r="742" spans="11:17" ht="12.75" customHeight="1" x14ac:dyDescent="0.2">
      <c r="K742" s="5"/>
      <c r="L742" s="5"/>
      <c r="N742" s="5"/>
      <c r="O742" s="6"/>
      <c r="P742" s="6"/>
      <c r="Q742" s="5"/>
    </row>
    <row r="743" spans="11:17" ht="12.75" customHeight="1" x14ac:dyDescent="0.2">
      <c r="K743" s="5"/>
      <c r="L743" s="5"/>
      <c r="N743" s="5"/>
      <c r="O743" s="6"/>
      <c r="P743" s="6"/>
      <c r="Q743" s="5"/>
    </row>
    <row r="744" spans="11:17" ht="12.75" customHeight="1" x14ac:dyDescent="0.2">
      <c r="K744" s="5"/>
      <c r="L744" s="5"/>
      <c r="N744" s="5"/>
      <c r="O744" s="6"/>
      <c r="P744" s="6"/>
      <c r="Q744" s="5"/>
    </row>
    <row r="745" spans="11:17" ht="12.75" customHeight="1" x14ac:dyDescent="0.2">
      <c r="K745" s="5"/>
      <c r="L745" s="5"/>
      <c r="N745" s="5"/>
      <c r="O745" s="6"/>
      <c r="P745" s="6"/>
      <c r="Q745" s="5"/>
    </row>
    <row r="746" spans="11:17" ht="12.75" customHeight="1" x14ac:dyDescent="0.2">
      <c r="K746" s="5"/>
      <c r="L746" s="5"/>
      <c r="N746" s="5"/>
      <c r="O746" s="6"/>
      <c r="P746" s="6"/>
      <c r="Q746" s="5"/>
    </row>
    <row r="747" spans="11:17" ht="12.75" customHeight="1" x14ac:dyDescent="0.2">
      <c r="K747" s="5"/>
      <c r="L747" s="5"/>
      <c r="N747" s="5"/>
      <c r="O747" s="6"/>
      <c r="P747" s="6"/>
      <c r="Q747" s="5"/>
    </row>
    <row r="748" spans="11:17" ht="12.75" customHeight="1" x14ac:dyDescent="0.2">
      <c r="K748" s="5"/>
      <c r="L748" s="5"/>
      <c r="N748" s="5"/>
      <c r="O748" s="6"/>
      <c r="P748" s="6"/>
      <c r="Q748" s="5"/>
    </row>
    <row r="749" spans="11:17" ht="12.75" customHeight="1" x14ac:dyDescent="0.2">
      <c r="K749" s="5"/>
      <c r="L749" s="5"/>
      <c r="N749" s="5"/>
      <c r="O749" s="6"/>
      <c r="P749" s="6"/>
      <c r="Q749" s="5"/>
    </row>
    <row r="750" spans="11:17" ht="12.75" customHeight="1" x14ac:dyDescent="0.2">
      <c r="K750" s="5"/>
      <c r="L750" s="5"/>
      <c r="N750" s="5"/>
      <c r="O750" s="6"/>
      <c r="P750" s="6"/>
      <c r="Q750" s="5"/>
    </row>
    <row r="751" spans="11:17" ht="12.75" customHeight="1" x14ac:dyDescent="0.2">
      <c r="K751" s="5"/>
      <c r="L751" s="5"/>
      <c r="N751" s="5"/>
      <c r="O751" s="6"/>
      <c r="P751" s="6"/>
      <c r="Q751" s="5"/>
    </row>
    <row r="752" spans="11:17" ht="12.75" customHeight="1" x14ac:dyDescent="0.2">
      <c r="K752" s="5"/>
      <c r="L752" s="5"/>
      <c r="N752" s="5"/>
      <c r="O752" s="6"/>
      <c r="P752" s="6"/>
      <c r="Q752" s="5"/>
    </row>
    <row r="753" spans="11:17" ht="12.75" customHeight="1" x14ac:dyDescent="0.2">
      <c r="K753" s="5"/>
      <c r="L753" s="5"/>
      <c r="N753" s="5"/>
      <c r="O753" s="6"/>
      <c r="P753" s="6"/>
      <c r="Q753" s="5"/>
    </row>
    <row r="754" spans="11:17" ht="12.75" customHeight="1" x14ac:dyDescent="0.2">
      <c r="K754" s="5"/>
      <c r="L754" s="5"/>
      <c r="N754" s="5"/>
      <c r="O754" s="6"/>
      <c r="P754" s="6"/>
      <c r="Q754" s="5"/>
    </row>
    <row r="755" spans="11:17" ht="12.75" customHeight="1" x14ac:dyDescent="0.2">
      <c r="K755" s="5"/>
      <c r="L755" s="5"/>
      <c r="N755" s="5"/>
      <c r="O755" s="6"/>
      <c r="P755" s="6"/>
      <c r="Q755" s="5"/>
    </row>
    <row r="756" spans="11:17" ht="12.75" customHeight="1" x14ac:dyDescent="0.2">
      <c r="K756" s="5"/>
      <c r="L756" s="5"/>
      <c r="N756" s="5"/>
      <c r="O756" s="6"/>
      <c r="P756" s="6"/>
      <c r="Q756" s="5"/>
    </row>
    <row r="757" spans="11:17" ht="12.75" customHeight="1" x14ac:dyDescent="0.2">
      <c r="K757" s="5"/>
      <c r="L757" s="5"/>
      <c r="N757" s="5"/>
      <c r="O757" s="6"/>
      <c r="P757" s="6"/>
      <c r="Q757" s="5"/>
    </row>
    <row r="758" spans="11:17" ht="12.75" customHeight="1" x14ac:dyDescent="0.2">
      <c r="K758" s="5"/>
      <c r="L758" s="5"/>
      <c r="N758" s="5"/>
      <c r="O758" s="6"/>
      <c r="P758" s="6"/>
      <c r="Q758" s="5"/>
    </row>
    <row r="759" spans="11:17" ht="12.75" customHeight="1" x14ac:dyDescent="0.2">
      <c r="K759" s="5"/>
      <c r="L759" s="5"/>
      <c r="N759" s="5"/>
      <c r="O759" s="6"/>
      <c r="P759" s="6"/>
      <c r="Q759" s="5"/>
    </row>
    <row r="760" spans="11:17" ht="12.75" customHeight="1" x14ac:dyDescent="0.2">
      <c r="K760" s="5"/>
      <c r="L760" s="5"/>
      <c r="N760" s="5"/>
      <c r="O760" s="6"/>
      <c r="P760" s="6"/>
      <c r="Q760" s="5"/>
    </row>
    <row r="761" spans="11:17" ht="12.75" customHeight="1" x14ac:dyDescent="0.2">
      <c r="K761" s="5"/>
      <c r="L761" s="5"/>
      <c r="N761" s="5"/>
      <c r="O761" s="6"/>
      <c r="P761" s="6"/>
      <c r="Q761" s="5"/>
    </row>
    <row r="762" spans="11:17" ht="12.75" customHeight="1" x14ac:dyDescent="0.2">
      <c r="K762" s="5"/>
      <c r="L762" s="5"/>
      <c r="N762" s="5"/>
      <c r="O762" s="6"/>
      <c r="P762" s="6"/>
      <c r="Q762" s="5"/>
    </row>
    <row r="763" spans="11:17" ht="12.75" customHeight="1" x14ac:dyDescent="0.2">
      <c r="K763" s="5"/>
      <c r="L763" s="5"/>
      <c r="N763" s="5"/>
      <c r="O763" s="6"/>
      <c r="P763" s="6"/>
      <c r="Q763" s="5"/>
    </row>
    <row r="764" spans="11:17" ht="12.75" customHeight="1" x14ac:dyDescent="0.2">
      <c r="K764" s="5"/>
      <c r="L764" s="5"/>
      <c r="N764" s="5"/>
      <c r="O764" s="6"/>
      <c r="P764" s="6"/>
      <c r="Q764" s="5"/>
    </row>
    <row r="765" spans="11:17" ht="12.75" customHeight="1" x14ac:dyDescent="0.2">
      <c r="K765" s="5"/>
      <c r="L765" s="5"/>
      <c r="N765" s="5"/>
      <c r="O765" s="6"/>
      <c r="P765" s="6"/>
      <c r="Q765" s="5"/>
    </row>
    <row r="766" spans="11:17" ht="12.75" customHeight="1" x14ac:dyDescent="0.2">
      <c r="K766" s="5"/>
      <c r="L766" s="5"/>
      <c r="N766" s="5"/>
      <c r="O766" s="6"/>
      <c r="P766" s="6"/>
      <c r="Q766" s="5"/>
    </row>
    <row r="767" spans="11:17" ht="12.75" customHeight="1" x14ac:dyDescent="0.2">
      <c r="K767" s="5"/>
      <c r="L767" s="5"/>
      <c r="N767" s="5"/>
      <c r="O767" s="6"/>
      <c r="P767" s="6"/>
      <c r="Q767" s="5"/>
    </row>
    <row r="768" spans="11:17" ht="12.75" customHeight="1" x14ac:dyDescent="0.2">
      <c r="K768" s="5"/>
      <c r="L768" s="5"/>
      <c r="N768" s="5"/>
      <c r="O768" s="6"/>
      <c r="P768" s="6"/>
      <c r="Q768" s="5"/>
    </row>
    <row r="769" spans="11:17" ht="12.75" customHeight="1" x14ac:dyDescent="0.2">
      <c r="K769" s="5"/>
      <c r="L769" s="5"/>
      <c r="N769" s="5"/>
      <c r="O769" s="6"/>
      <c r="P769" s="6"/>
      <c r="Q769" s="5"/>
    </row>
    <row r="770" spans="11:17" ht="12.75" customHeight="1" x14ac:dyDescent="0.2">
      <c r="K770" s="5"/>
      <c r="L770" s="5"/>
      <c r="N770" s="5"/>
      <c r="O770" s="6"/>
      <c r="P770" s="6"/>
      <c r="Q770" s="5"/>
    </row>
    <row r="771" spans="11:17" ht="12.75" customHeight="1" x14ac:dyDescent="0.2">
      <c r="K771" s="5"/>
      <c r="L771" s="5"/>
      <c r="N771" s="5"/>
      <c r="O771" s="6"/>
      <c r="P771" s="6"/>
      <c r="Q771" s="5"/>
    </row>
    <row r="772" spans="11:17" ht="12.75" customHeight="1" x14ac:dyDescent="0.2">
      <c r="K772" s="5"/>
      <c r="L772" s="5"/>
      <c r="N772" s="5"/>
      <c r="O772" s="6"/>
      <c r="P772" s="6"/>
      <c r="Q772" s="5"/>
    </row>
    <row r="773" spans="11:17" ht="12.75" customHeight="1" x14ac:dyDescent="0.2">
      <c r="K773" s="5"/>
      <c r="L773" s="5"/>
      <c r="N773" s="5"/>
      <c r="O773" s="6"/>
      <c r="P773" s="6"/>
      <c r="Q773" s="5"/>
    </row>
    <row r="774" spans="11:17" ht="12.75" customHeight="1" x14ac:dyDescent="0.2">
      <c r="K774" s="5"/>
      <c r="L774" s="5"/>
      <c r="N774" s="5"/>
      <c r="O774" s="6"/>
      <c r="P774" s="6"/>
      <c r="Q774" s="5"/>
    </row>
    <row r="775" spans="11:17" ht="12.75" customHeight="1" x14ac:dyDescent="0.2">
      <c r="K775" s="5"/>
      <c r="L775" s="5"/>
      <c r="N775" s="5"/>
      <c r="O775" s="6"/>
      <c r="P775" s="6"/>
      <c r="Q775" s="5"/>
    </row>
    <row r="776" spans="11:17" ht="12.75" customHeight="1" x14ac:dyDescent="0.2">
      <c r="K776" s="5"/>
      <c r="L776" s="5"/>
      <c r="N776" s="5"/>
      <c r="O776" s="6"/>
      <c r="P776" s="6"/>
      <c r="Q776" s="5"/>
    </row>
    <row r="777" spans="11:17" ht="12.75" customHeight="1" x14ac:dyDescent="0.2">
      <c r="K777" s="5"/>
      <c r="L777" s="5"/>
      <c r="N777" s="5"/>
      <c r="O777" s="6"/>
      <c r="P777" s="6"/>
      <c r="Q777" s="5"/>
    </row>
    <row r="778" spans="11:17" ht="12.75" customHeight="1" x14ac:dyDescent="0.2">
      <c r="K778" s="5"/>
      <c r="L778" s="5"/>
      <c r="N778" s="5"/>
      <c r="O778" s="6"/>
      <c r="P778" s="6"/>
      <c r="Q778" s="5"/>
    </row>
    <row r="779" spans="11:17" ht="12.75" customHeight="1" x14ac:dyDescent="0.2">
      <c r="K779" s="5"/>
      <c r="L779" s="5"/>
      <c r="N779" s="5"/>
      <c r="O779" s="6"/>
      <c r="P779" s="6"/>
      <c r="Q779" s="5"/>
    </row>
    <row r="780" spans="11:17" ht="12.75" customHeight="1" x14ac:dyDescent="0.2">
      <c r="K780" s="5"/>
      <c r="L780" s="5"/>
      <c r="N780" s="5"/>
      <c r="O780" s="6"/>
      <c r="P780" s="6"/>
      <c r="Q780" s="5"/>
    </row>
    <row r="781" spans="11:17" ht="12.75" customHeight="1" x14ac:dyDescent="0.2">
      <c r="K781" s="5"/>
      <c r="L781" s="5"/>
      <c r="N781" s="5"/>
      <c r="O781" s="6"/>
      <c r="P781" s="6"/>
      <c r="Q781" s="5"/>
    </row>
    <row r="782" spans="11:17" ht="12.75" customHeight="1" x14ac:dyDescent="0.2">
      <c r="K782" s="5"/>
      <c r="L782" s="5"/>
      <c r="N782" s="5"/>
      <c r="O782" s="6"/>
      <c r="P782" s="6"/>
      <c r="Q782" s="5"/>
    </row>
    <row r="783" spans="11:17" ht="12.75" customHeight="1" x14ac:dyDescent="0.2">
      <c r="K783" s="5"/>
      <c r="L783" s="5"/>
      <c r="N783" s="5"/>
      <c r="O783" s="6"/>
      <c r="P783" s="6"/>
      <c r="Q783" s="5"/>
    </row>
    <row r="784" spans="11:17" ht="12.75" customHeight="1" x14ac:dyDescent="0.2">
      <c r="K784" s="5"/>
      <c r="L784" s="5"/>
      <c r="N784" s="5"/>
      <c r="O784" s="6"/>
      <c r="P784" s="6"/>
      <c r="Q784" s="5"/>
    </row>
    <row r="785" spans="11:17" ht="12.75" customHeight="1" x14ac:dyDescent="0.2">
      <c r="K785" s="5"/>
      <c r="L785" s="5"/>
      <c r="N785" s="5"/>
      <c r="O785" s="6"/>
      <c r="P785" s="6"/>
      <c r="Q785" s="5"/>
    </row>
    <row r="786" spans="11:17" ht="12.75" customHeight="1" x14ac:dyDescent="0.2">
      <c r="K786" s="5"/>
      <c r="L786" s="5"/>
      <c r="N786" s="5"/>
      <c r="O786" s="6"/>
      <c r="P786" s="6"/>
      <c r="Q786" s="5"/>
    </row>
    <row r="787" spans="11:17" ht="12.75" customHeight="1" x14ac:dyDescent="0.2">
      <c r="K787" s="5"/>
      <c r="L787" s="5"/>
      <c r="N787" s="5"/>
      <c r="O787" s="6"/>
      <c r="P787" s="6"/>
      <c r="Q787" s="5"/>
    </row>
    <row r="788" spans="11:17" ht="12.75" customHeight="1" x14ac:dyDescent="0.2">
      <c r="K788" s="5"/>
      <c r="L788" s="5"/>
      <c r="N788" s="5"/>
      <c r="O788" s="6"/>
      <c r="P788" s="6"/>
      <c r="Q788" s="5"/>
    </row>
    <row r="789" spans="11:17" ht="12.75" customHeight="1" x14ac:dyDescent="0.2">
      <c r="K789" s="5"/>
      <c r="L789" s="5"/>
      <c r="N789" s="5"/>
      <c r="O789" s="6"/>
      <c r="P789" s="6"/>
      <c r="Q789" s="5"/>
    </row>
    <row r="790" spans="11:17" ht="12.75" customHeight="1" x14ac:dyDescent="0.2">
      <c r="K790" s="5"/>
      <c r="L790" s="5"/>
      <c r="N790" s="5"/>
      <c r="O790" s="6"/>
      <c r="P790" s="6"/>
      <c r="Q790" s="5"/>
    </row>
    <row r="791" spans="11:17" ht="12.75" customHeight="1" x14ac:dyDescent="0.2">
      <c r="K791" s="5"/>
      <c r="L791" s="5"/>
      <c r="N791" s="5"/>
      <c r="O791" s="6"/>
      <c r="P791" s="6"/>
      <c r="Q791" s="5"/>
    </row>
    <row r="792" spans="11:17" ht="12.75" customHeight="1" x14ac:dyDescent="0.2">
      <c r="K792" s="5"/>
      <c r="L792" s="5"/>
      <c r="N792" s="5"/>
      <c r="O792" s="6"/>
      <c r="P792" s="6"/>
      <c r="Q792" s="5"/>
    </row>
    <row r="793" spans="11:17" ht="12.75" customHeight="1" x14ac:dyDescent="0.2">
      <c r="K793" s="5"/>
      <c r="L793" s="5"/>
      <c r="N793" s="5"/>
      <c r="O793" s="6"/>
      <c r="P793" s="6"/>
      <c r="Q793" s="5"/>
    </row>
    <row r="794" spans="11:17" ht="12.75" customHeight="1" x14ac:dyDescent="0.2">
      <c r="K794" s="5"/>
      <c r="L794" s="5"/>
      <c r="N794" s="5"/>
      <c r="O794" s="6"/>
      <c r="P794" s="6"/>
      <c r="Q794" s="5"/>
    </row>
    <row r="795" spans="11:17" ht="12.75" customHeight="1" x14ac:dyDescent="0.2">
      <c r="K795" s="5"/>
      <c r="L795" s="5"/>
      <c r="N795" s="5"/>
      <c r="O795" s="6"/>
      <c r="P795" s="6"/>
      <c r="Q795" s="5"/>
    </row>
    <row r="796" spans="11:17" ht="12.75" customHeight="1" x14ac:dyDescent="0.2">
      <c r="K796" s="5"/>
      <c r="L796" s="5"/>
      <c r="N796" s="5"/>
      <c r="O796" s="6"/>
      <c r="P796" s="6"/>
      <c r="Q796" s="5"/>
    </row>
    <row r="797" spans="11:17" ht="12.75" customHeight="1" x14ac:dyDescent="0.2">
      <c r="K797" s="5"/>
      <c r="L797" s="5"/>
      <c r="N797" s="5"/>
      <c r="O797" s="6"/>
      <c r="P797" s="6"/>
      <c r="Q797" s="5"/>
    </row>
    <row r="798" spans="11:17" ht="12.75" customHeight="1" x14ac:dyDescent="0.2">
      <c r="K798" s="5"/>
      <c r="L798" s="5"/>
      <c r="N798" s="5"/>
      <c r="O798" s="6"/>
      <c r="P798" s="6"/>
      <c r="Q798" s="5"/>
    </row>
    <row r="799" spans="11:17" ht="12.75" customHeight="1" x14ac:dyDescent="0.2">
      <c r="K799" s="5"/>
      <c r="L799" s="5"/>
      <c r="N799" s="5"/>
      <c r="O799" s="6"/>
      <c r="P799" s="6"/>
      <c r="Q799" s="5"/>
    </row>
    <row r="800" spans="11:17" ht="12.75" customHeight="1" x14ac:dyDescent="0.2">
      <c r="K800" s="5"/>
      <c r="L800" s="5"/>
      <c r="N800" s="5"/>
      <c r="O800" s="6"/>
      <c r="P800" s="6"/>
      <c r="Q800" s="5"/>
    </row>
    <row r="801" spans="11:17" ht="12.75" customHeight="1" x14ac:dyDescent="0.2">
      <c r="K801" s="5"/>
      <c r="L801" s="5"/>
      <c r="N801" s="5"/>
      <c r="O801" s="6"/>
      <c r="P801" s="6"/>
      <c r="Q801" s="5"/>
    </row>
    <row r="802" spans="11:17" ht="12.75" customHeight="1" x14ac:dyDescent="0.2">
      <c r="K802" s="5"/>
      <c r="L802" s="5"/>
      <c r="N802" s="5"/>
      <c r="O802" s="6"/>
      <c r="P802" s="6"/>
      <c r="Q802" s="5"/>
    </row>
    <row r="803" spans="11:17" ht="12.75" customHeight="1" x14ac:dyDescent="0.2">
      <c r="K803" s="5"/>
      <c r="L803" s="5"/>
      <c r="N803" s="5"/>
      <c r="O803" s="6"/>
      <c r="P803" s="6"/>
      <c r="Q803" s="5"/>
    </row>
    <row r="804" spans="11:17" ht="12.75" customHeight="1" x14ac:dyDescent="0.2">
      <c r="K804" s="5"/>
      <c r="L804" s="5"/>
      <c r="N804" s="5"/>
      <c r="O804" s="6"/>
      <c r="P804" s="6"/>
      <c r="Q804" s="5"/>
    </row>
    <row r="805" spans="11:17" ht="12.75" customHeight="1" x14ac:dyDescent="0.2">
      <c r="K805" s="5"/>
      <c r="L805" s="5"/>
      <c r="N805" s="5"/>
      <c r="O805" s="6"/>
      <c r="P805" s="6"/>
      <c r="Q805" s="5"/>
    </row>
    <row r="806" spans="11:17" ht="12.75" customHeight="1" x14ac:dyDescent="0.2">
      <c r="K806" s="5"/>
      <c r="L806" s="5"/>
      <c r="N806" s="5"/>
      <c r="O806" s="6"/>
      <c r="P806" s="6"/>
      <c r="Q806" s="5"/>
    </row>
    <row r="807" spans="11:17" ht="12.75" customHeight="1" x14ac:dyDescent="0.2">
      <c r="K807" s="5"/>
      <c r="L807" s="5"/>
      <c r="N807" s="5"/>
      <c r="O807" s="6"/>
      <c r="P807" s="6"/>
      <c r="Q807" s="5"/>
    </row>
    <row r="808" spans="11:17" ht="12.75" customHeight="1" x14ac:dyDescent="0.2">
      <c r="K808" s="5"/>
      <c r="L808" s="5"/>
      <c r="N808" s="5"/>
      <c r="O808" s="6"/>
      <c r="P808" s="6"/>
      <c r="Q808" s="5"/>
    </row>
    <row r="809" spans="11:17" ht="12.75" customHeight="1" x14ac:dyDescent="0.2">
      <c r="K809" s="5"/>
      <c r="L809" s="5"/>
      <c r="N809" s="5"/>
      <c r="O809" s="6"/>
      <c r="P809" s="6"/>
      <c r="Q809" s="5"/>
    </row>
    <row r="810" spans="11:17" ht="12.75" customHeight="1" x14ac:dyDescent="0.2">
      <c r="K810" s="5"/>
      <c r="L810" s="5"/>
      <c r="N810" s="5"/>
      <c r="O810" s="6"/>
      <c r="P810" s="6"/>
      <c r="Q810" s="5"/>
    </row>
    <row r="811" spans="11:17" ht="12.75" customHeight="1" x14ac:dyDescent="0.2">
      <c r="K811" s="5"/>
      <c r="L811" s="5"/>
      <c r="N811" s="5"/>
      <c r="O811" s="6"/>
      <c r="P811" s="6"/>
      <c r="Q811" s="5"/>
    </row>
    <row r="812" spans="11:17" ht="12.75" customHeight="1" x14ac:dyDescent="0.2">
      <c r="K812" s="5"/>
      <c r="L812" s="5"/>
      <c r="N812" s="5"/>
      <c r="O812" s="6"/>
      <c r="P812" s="6"/>
      <c r="Q812" s="5"/>
    </row>
    <row r="813" spans="11:17" ht="12.75" customHeight="1" x14ac:dyDescent="0.2">
      <c r="K813" s="5"/>
      <c r="L813" s="5"/>
      <c r="N813" s="5"/>
      <c r="O813" s="6"/>
      <c r="P813" s="6"/>
      <c r="Q813" s="5"/>
    </row>
    <row r="814" spans="11:17" ht="12.75" customHeight="1" x14ac:dyDescent="0.2">
      <c r="K814" s="5"/>
      <c r="L814" s="5"/>
      <c r="N814" s="5"/>
      <c r="O814" s="6"/>
      <c r="P814" s="6"/>
      <c r="Q814" s="5"/>
    </row>
    <row r="815" spans="11:17" ht="12.75" customHeight="1" x14ac:dyDescent="0.2">
      <c r="K815" s="5"/>
      <c r="L815" s="5"/>
      <c r="N815" s="5"/>
      <c r="O815" s="6"/>
      <c r="P815" s="6"/>
      <c r="Q815" s="5"/>
    </row>
    <row r="816" spans="11:17" ht="12.75" customHeight="1" x14ac:dyDescent="0.2">
      <c r="K816" s="5"/>
      <c r="L816" s="5"/>
      <c r="N816" s="5"/>
      <c r="O816" s="6"/>
      <c r="P816" s="6"/>
      <c r="Q816" s="5"/>
    </row>
    <row r="817" spans="11:17" ht="12.75" customHeight="1" x14ac:dyDescent="0.2">
      <c r="K817" s="5"/>
      <c r="L817" s="5"/>
      <c r="N817" s="5"/>
      <c r="O817" s="6"/>
      <c r="P817" s="6"/>
      <c r="Q817" s="5"/>
    </row>
    <row r="818" spans="11:17" ht="12.75" customHeight="1" x14ac:dyDescent="0.2">
      <c r="K818" s="5"/>
      <c r="L818" s="5"/>
      <c r="N818" s="5"/>
      <c r="O818" s="6"/>
      <c r="P818" s="6"/>
      <c r="Q818" s="5"/>
    </row>
    <row r="819" spans="11:17" ht="12.75" customHeight="1" x14ac:dyDescent="0.2">
      <c r="K819" s="5"/>
      <c r="L819" s="5"/>
      <c r="N819" s="5"/>
      <c r="O819" s="6"/>
      <c r="P819" s="6"/>
      <c r="Q819" s="5"/>
    </row>
    <row r="820" spans="11:17" ht="12.75" customHeight="1" x14ac:dyDescent="0.2">
      <c r="K820" s="5"/>
      <c r="L820" s="5"/>
      <c r="N820" s="5"/>
      <c r="O820" s="6"/>
      <c r="P820" s="6"/>
      <c r="Q820" s="5"/>
    </row>
    <row r="821" spans="11:17" ht="12.75" customHeight="1" x14ac:dyDescent="0.2">
      <c r="K821" s="5"/>
      <c r="L821" s="5"/>
      <c r="N821" s="5"/>
      <c r="O821" s="6"/>
      <c r="P821" s="6"/>
      <c r="Q821" s="5"/>
    </row>
    <row r="822" spans="11:17" ht="12.75" customHeight="1" x14ac:dyDescent="0.2">
      <c r="K822" s="5"/>
      <c r="L822" s="5"/>
      <c r="N822" s="5"/>
      <c r="O822" s="6"/>
      <c r="P822" s="6"/>
      <c r="Q822" s="5"/>
    </row>
    <row r="823" spans="11:17" ht="12.75" customHeight="1" x14ac:dyDescent="0.2">
      <c r="K823" s="5"/>
      <c r="L823" s="5"/>
      <c r="N823" s="5"/>
      <c r="O823" s="6"/>
      <c r="P823" s="6"/>
      <c r="Q823" s="5"/>
    </row>
    <row r="824" spans="11:17" ht="12.75" customHeight="1" x14ac:dyDescent="0.2">
      <c r="K824" s="5"/>
      <c r="L824" s="5"/>
      <c r="N824" s="5"/>
      <c r="O824" s="6"/>
      <c r="P824" s="6"/>
      <c r="Q824" s="5"/>
    </row>
    <row r="825" spans="11:17" ht="12.75" customHeight="1" x14ac:dyDescent="0.2">
      <c r="K825" s="5"/>
      <c r="L825" s="5"/>
      <c r="N825" s="5"/>
      <c r="O825" s="6"/>
      <c r="P825" s="6"/>
      <c r="Q825" s="5"/>
    </row>
    <row r="826" spans="11:17" ht="12.75" customHeight="1" x14ac:dyDescent="0.2">
      <c r="K826" s="5"/>
      <c r="L826" s="5"/>
      <c r="N826" s="5"/>
      <c r="O826" s="6"/>
      <c r="P826" s="6"/>
      <c r="Q826" s="5"/>
    </row>
    <row r="827" spans="11:17" ht="12.75" customHeight="1" x14ac:dyDescent="0.2">
      <c r="K827" s="5"/>
      <c r="L827" s="5"/>
      <c r="N827" s="5"/>
      <c r="O827" s="6"/>
      <c r="P827" s="6"/>
      <c r="Q827" s="5"/>
    </row>
    <row r="828" spans="11:17" ht="12.75" customHeight="1" x14ac:dyDescent="0.2">
      <c r="K828" s="5"/>
      <c r="L828" s="5"/>
      <c r="N828" s="5"/>
      <c r="O828" s="6"/>
      <c r="P828" s="6"/>
      <c r="Q828" s="5"/>
    </row>
    <row r="829" spans="11:17" ht="12.75" customHeight="1" x14ac:dyDescent="0.2">
      <c r="K829" s="5"/>
      <c r="L829" s="5"/>
      <c r="N829" s="5"/>
      <c r="O829" s="6"/>
      <c r="P829" s="6"/>
      <c r="Q829" s="5"/>
    </row>
    <row r="830" spans="11:17" ht="12.75" customHeight="1" x14ac:dyDescent="0.2">
      <c r="K830" s="5"/>
      <c r="L830" s="5"/>
      <c r="N830" s="5"/>
      <c r="O830" s="6"/>
      <c r="P830" s="6"/>
      <c r="Q830" s="5"/>
    </row>
    <row r="831" spans="11:17" ht="12.75" customHeight="1" x14ac:dyDescent="0.2">
      <c r="K831" s="5"/>
      <c r="L831" s="5"/>
      <c r="N831" s="5"/>
      <c r="O831" s="6"/>
      <c r="P831" s="6"/>
      <c r="Q831" s="5"/>
    </row>
    <row r="832" spans="11:17" ht="12.75" customHeight="1" x14ac:dyDescent="0.2">
      <c r="K832" s="5"/>
      <c r="L832" s="5"/>
      <c r="N832" s="5"/>
      <c r="O832" s="6"/>
      <c r="P832" s="6"/>
      <c r="Q832" s="5"/>
    </row>
    <row r="833" spans="11:17" ht="12.75" customHeight="1" x14ac:dyDescent="0.2">
      <c r="K833" s="5"/>
      <c r="L833" s="5"/>
      <c r="N833" s="5"/>
      <c r="O833" s="6"/>
      <c r="P833" s="6"/>
      <c r="Q833" s="5"/>
    </row>
    <row r="834" spans="11:17" ht="12.75" customHeight="1" x14ac:dyDescent="0.2">
      <c r="K834" s="5"/>
      <c r="L834" s="5"/>
      <c r="N834" s="5"/>
      <c r="O834" s="6"/>
      <c r="P834" s="6"/>
      <c r="Q834" s="5"/>
    </row>
    <row r="835" spans="11:17" ht="12.75" customHeight="1" x14ac:dyDescent="0.2">
      <c r="K835" s="5"/>
      <c r="L835" s="5"/>
      <c r="N835" s="5"/>
      <c r="O835" s="6"/>
      <c r="P835" s="6"/>
      <c r="Q835" s="5"/>
    </row>
    <row r="836" spans="11:17" ht="12.75" customHeight="1" x14ac:dyDescent="0.2">
      <c r="K836" s="5"/>
      <c r="L836" s="5"/>
      <c r="N836" s="5"/>
      <c r="O836" s="6"/>
      <c r="P836" s="6"/>
      <c r="Q836" s="5"/>
    </row>
    <row r="837" spans="11:17" ht="12.75" customHeight="1" x14ac:dyDescent="0.2">
      <c r="K837" s="5"/>
      <c r="L837" s="5"/>
      <c r="N837" s="5"/>
      <c r="O837" s="6"/>
      <c r="P837" s="6"/>
      <c r="Q837" s="5"/>
    </row>
    <row r="838" spans="11:17" ht="12.75" customHeight="1" x14ac:dyDescent="0.2">
      <c r="K838" s="5"/>
      <c r="L838" s="5"/>
      <c r="N838" s="5"/>
      <c r="O838" s="6"/>
      <c r="P838" s="6"/>
      <c r="Q838" s="5"/>
    </row>
    <row r="839" spans="11:17" ht="12.75" customHeight="1" x14ac:dyDescent="0.2">
      <c r="K839" s="5"/>
      <c r="L839" s="5"/>
      <c r="N839" s="5"/>
      <c r="O839" s="6"/>
      <c r="P839" s="6"/>
      <c r="Q839" s="5"/>
    </row>
    <row r="840" spans="11:17" ht="12.75" customHeight="1" x14ac:dyDescent="0.2">
      <c r="K840" s="5"/>
      <c r="L840" s="5"/>
      <c r="N840" s="5"/>
      <c r="O840" s="6"/>
      <c r="P840" s="6"/>
      <c r="Q840" s="5"/>
    </row>
    <row r="841" spans="11:17" ht="12.75" customHeight="1" x14ac:dyDescent="0.2">
      <c r="K841" s="5"/>
      <c r="L841" s="5"/>
      <c r="N841" s="5"/>
      <c r="O841" s="6"/>
      <c r="P841" s="6"/>
      <c r="Q841" s="5"/>
    </row>
    <row r="842" spans="11:17" ht="12.75" customHeight="1" x14ac:dyDescent="0.2">
      <c r="K842" s="5"/>
      <c r="L842" s="5"/>
      <c r="N842" s="5"/>
      <c r="O842" s="6"/>
      <c r="P842" s="6"/>
      <c r="Q842" s="5"/>
    </row>
    <row r="843" spans="11:17" ht="12.75" customHeight="1" x14ac:dyDescent="0.2">
      <c r="K843" s="5"/>
      <c r="L843" s="5"/>
      <c r="N843" s="5"/>
      <c r="O843" s="6"/>
      <c r="P843" s="6"/>
      <c r="Q843" s="5"/>
    </row>
    <row r="844" spans="11:17" ht="12.75" customHeight="1" x14ac:dyDescent="0.2">
      <c r="K844" s="5"/>
      <c r="L844" s="5"/>
      <c r="N844" s="5"/>
      <c r="O844" s="6"/>
      <c r="P844" s="6"/>
      <c r="Q844" s="5"/>
    </row>
    <row r="845" spans="11:17" ht="12.75" customHeight="1" x14ac:dyDescent="0.2">
      <c r="K845" s="5"/>
      <c r="L845" s="5"/>
      <c r="N845" s="5"/>
      <c r="O845" s="6"/>
      <c r="P845" s="6"/>
      <c r="Q845" s="5"/>
    </row>
    <row r="846" spans="11:17" ht="12.75" customHeight="1" x14ac:dyDescent="0.2">
      <c r="K846" s="5"/>
      <c r="L846" s="5"/>
      <c r="N846" s="5"/>
      <c r="O846" s="6"/>
      <c r="P846" s="6"/>
      <c r="Q846" s="5"/>
    </row>
    <row r="847" spans="11:17" ht="12.75" customHeight="1" x14ac:dyDescent="0.2">
      <c r="K847" s="5"/>
      <c r="L847" s="5"/>
      <c r="N847" s="5"/>
      <c r="O847" s="6"/>
      <c r="P847" s="6"/>
      <c r="Q847" s="5"/>
    </row>
    <row r="848" spans="11:17" ht="12.75" customHeight="1" x14ac:dyDescent="0.2">
      <c r="K848" s="5"/>
      <c r="L848" s="5"/>
      <c r="N848" s="5"/>
      <c r="O848" s="6"/>
      <c r="P848" s="6"/>
      <c r="Q848" s="5"/>
    </row>
    <row r="849" spans="11:17" ht="12.75" customHeight="1" x14ac:dyDescent="0.2">
      <c r="K849" s="5"/>
      <c r="L849" s="5"/>
      <c r="N849" s="5"/>
      <c r="O849" s="6"/>
      <c r="P849" s="6"/>
      <c r="Q849" s="5"/>
    </row>
    <row r="850" spans="11:17" ht="12.75" customHeight="1" x14ac:dyDescent="0.2">
      <c r="K850" s="5"/>
      <c r="L850" s="5"/>
      <c r="N850" s="5"/>
      <c r="O850" s="6"/>
      <c r="P850" s="6"/>
      <c r="Q850" s="5"/>
    </row>
    <row r="851" spans="11:17" ht="12.75" customHeight="1" x14ac:dyDescent="0.2">
      <c r="K851" s="5"/>
      <c r="L851" s="5"/>
      <c r="N851" s="5"/>
      <c r="O851" s="6"/>
      <c r="P851" s="6"/>
      <c r="Q851" s="5"/>
    </row>
    <row r="852" spans="11:17" ht="12.75" customHeight="1" x14ac:dyDescent="0.2">
      <c r="K852" s="5"/>
      <c r="L852" s="5"/>
      <c r="N852" s="5"/>
      <c r="O852" s="6"/>
      <c r="P852" s="6"/>
      <c r="Q852" s="5"/>
    </row>
    <row r="853" spans="11:17" ht="12.75" customHeight="1" x14ac:dyDescent="0.2">
      <c r="K853" s="5"/>
      <c r="L853" s="5"/>
      <c r="N853" s="5"/>
      <c r="O853" s="6"/>
      <c r="P853" s="6"/>
      <c r="Q853" s="5"/>
    </row>
    <row r="854" spans="11:17" ht="12.75" customHeight="1" x14ac:dyDescent="0.2">
      <c r="K854" s="5"/>
      <c r="L854" s="5"/>
      <c r="N854" s="5"/>
      <c r="O854" s="6"/>
      <c r="P854" s="6"/>
      <c r="Q854" s="5"/>
    </row>
    <row r="855" spans="11:17" ht="12.75" customHeight="1" x14ac:dyDescent="0.2">
      <c r="K855" s="5"/>
      <c r="L855" s="5"/>
      <c r="N855" s="5"/>
      <c r="O855" s="6"/>
      <c r="P855" s="6"/>
      <c r="Q855" s="5"/>
    </row>
    <row r="856" spans="11:17" ht="12.75" customHeight="1" x14ac:dyDescent="0.2">
      <c r="K856" s="5"/>
      <c r="L856" s="5"/>
      <c r="N856" s="5"/>
      <c r="O856" s="6"/>
      <c r="P856" s="6"/>
      <c r="Q856" s="5"/>
    </row>
    <row r="857" spans="11:17" ht="12.75" customHeight="1" x14ac:dyDescent="0.2">
      <c r="K857" s="5"/>
      <c r="L857" s="5"/>
      <c r="N857" s="5"/>
      <c r="O857" s="6"/>
      <c r="P857" s="6"/>
      <c r="Q857" s="5"/>
    </row>
    <row r="858" spans="11:17" ht="12.75" customHeight="1" x14ac:dyDescent="0.2">
      <c r="K858" s="5"/>
      <c r="L858" s="5"/>
      <c r="N858" s="5"/>
      <c r="O858" s="6"/>
      <c r="P858" s="6"/>
      <c r="Q858" s="5"/>
    </row>
    <row r="859" spans="11:17" ht="12.75" customHeight="1" x14ac:dyDescent="0.2">
      <c r="K859" s="5"/>
      <c r="L859" s="5"/>
      <c r="N859" s="5"/>
      <c r="O859" s="6"/>
      <c r="P859" s="6"/>
      <c r="Q859" s="5"/>
    </row>
    <row r="860" spans="11:17" ht="12.75" customHeight="1" x14ac:dyDescent="0.2">
      <c r="K860" s="5"/>
      <c r="L860" s="5"/>
      <c r="N860" s="5"/>
      <c r="O860" s="6"/>
      <c r="P860" s="6"/>
      <c r="Q860" s="5"/>
    </row>
    <row r="861" spans="11:17" ht="12.75" customHeight="1" x14ac:dyDescent="0.2">
      <c r="K861" s="5"/>
      <c r="L861" s="5"/>
      <c r="N861" s="5"/>
      <c r="O861" s="6"/>
      <c r="P861" s="6"/>
      <c r="Q861" s="5"/>
    </row>
    <row r="862" spans="11:17" ht="12.75" customHeight="1" x14ac:dyDescent="0.2">
      <c r="K862" s="5"/>
      <c r="L862" s="5"/>
      <c r="N862" s="5"/>
      <c r="O862" s="6"/>
      <c r="P862" s="6"/>
      <c r="Q862" s="5"/>
    </row>
    <row r="863" spans="11:17" ht="12.75" customHeight="1" x14ac:dyDescent="0.2">
      <c r="K863" s="5"/>
      <c r="L863" s="5"/>
      <c r="N863" s="5"/>
      <c r="O863" s="6"/>
      <c r="P863" s="6"/>
      <c r="Q863" s="5"/>
    </row>
    <row r="864" spans="11:17" ht="12.75" customHeight="1" x14ac:dyDescent="0.2">
      <c r="K864" s="5"/>
      <c r="L864" s="5"/>
      <c r="N864" s="5"/>
      <c r="O864" s="6"/>
      <c r="P864" s="6"/>
      <c r="Q864" s="5"/>
    </row>
    <row r="865" spans="11:17" ht="12.75" customHeight="1" x14ac:dyDescent="0.2">
      <c r="K865" s="5"/>
      <c r="L865" s="5"/>
      <c r="N865" s="5"/>
      <c r="O865" s="6"/>
      <c r="P865" s="6"/>
      <c r="Q865" s="5"/>
    </row>
    <row r="866" spans="11:17" ht="12.75" customHeight="1" x14ac:dyDescent="0.2">
      <c r="K866" s="5"/>
      <c r="L866" s="5"/>
      <c r="N866" s="5"/>
      <c r="O866" s="6"/>
      <c r="P866" s="6"/>
      <c r="Q866" s="5"/>
    </row>
    <row r="867" spans="11:17" ht="12.75" customHeight="1" x14ac:dyDescent="0.2">
      <c r="K867" s="5"/>
      <c r="L867" s="5"/>
      <c r="N867" s="5"/>
      <c r="O867" s="6"/>
      <c r="P867" s="6"/>
      <c r="Q867" s="5"/>
    </row>
    <row r="868" spans="11:17" ht="12.75" customHeight="1" x14ac:dyDescent="0.2">
      <c r="K868" s="5"/>
      <c r="L868" s="5"/>
      <c r="N868" s="5"/>
      <c r="O868" s="6"/>
      <c r="P868" s="6"/>
      <c r="Q868" s="5"/>
    </row>
    <row r="869" spans="11:17" ht="12.75" customHeight="1" x14ac:dyDescent="0.2">
      <c r="K869" s="5"/>
      <c r="L869" s="5"/>
      <c r="N869" s="5"/>
      <c r="O869" s="6"/>
      <c r="P869" s="6"/>
      <c r="Q869" s="5"/>
    </row>
    <row r="870" spans="11:17" ht="12.75" customHeight="1" x14ac:dyDescent="0.2">
      <c r="K870" s="5"/>
      <c r="L870" s="5"/>
      <c r="N870" s="5"/>
      <c r="O870" s="6"/>
      <c r="P870" s="6"/>
      <c r="Q870" s="5"/>
    </row>
    <row r="871" spans="11:17" ht="12.75" customHeight="1" x14ac:dyDescent="0.2">
      <c r="K871" s="5"/>
      <c r="L871" s="5"/>
      <c r="N871" s="5"/>
      <c r="O871" s="6"/>
      <c r="P871" s="6"/>
      <c r="Q871" s="5"/>
    </row>
    <row r="872" spans="11:17" ht="12.75" customHeight="1" x14ac:dyDescent="0.2">
      <c r="K872" s="5"/>
      <c r="L872" s="5"/>
      <c r="N872" s="5"/>
      <c r="O872" s="6"/>
      <c r="P872" s="6"/>
      <c r="Q872" s="5"/>
    </row>
    <row r="873" spans="11:17" ht="12.75" customHeight="1" x14ac:dyDescent="0.2">
      <c r="K873" s="5"/>
      <c r="L873" s="5"/>
      <c r="N873" s="5"/>
      <c r="O873" s="6"/>
      <c r="P873" s="6"/>
      <c r="Q873" s="5"/>
    </row>
    <row r="874" spans="11:17" ht="12.75" customHeight="1" x14ac:dyDescent="0.2">
      <c r="K874" s="5"/>
      <c r="L874" s="5"/>
      <c r="N874" s="5"/>
      <c r="O874" s="6"/>
      <c r="P874" s="6"/>
      <c r="Q874" s="5"/>
    </row>
    <row r="875" spans="11:17" ht="12.75" customHeight="1" x14ac:dyDescent="0.2">
      <c r="K875" s="5"/>
      <c r="L875" s="5"/>
      <c r="N875" s="5"/>
      <c r="O875" s="6"/>
      <c r="P875" s="6"/>
      <c r="Q875" s="5"/>
    </row>
    <row r="876" spans="11:17" ht="12.75" customHeight="1" x14ac:dyDescent="0.2">
      <c r="K876" s="5"/>
      <c r="L876" s="5"/>
      <c r="N876" s="5"/>
      <c r="O876" s="6"/>
      <c r="P876" s="6"/>
      <c r="Q876" s="5"/>
    </row>
    <row r="877" spans="11:17" ht="12.75" customHeight="1" x14ac:dyDescent="0.2">
      <c r="K877" s="5"/>
      <c r="L877" s="5"/>
      <c r="N877" s="5"/>
      <c r="O877" s="6"/>
      <c r="P877" s="6"/>
      <c r="Q877" s="5"/>
    </row>
    <row r="878" spans="11:17" ht="12.75" customHeight="1" x14ac:dyDescent="0.2">
      <c r="K878" s="5"/>
      <c r="L878" s="5"/>
      <c r="N878" s="5"/>
      <c r="O878" s="6"/>
      <c r="P878" s="6"/>
      <c r="Q878" s="5"/>
    </row>
    <row r="879" spans="11:17" ht="12.75" customHeight="1" x14ac:dyDescent="0.2">
      <c r="K879" s="5"/>
      <c r="L879" s="5"/>
      <c r="N879" s="5"/>
      <c r="O879" s="6"/>
      <c r="P879" s="6"/>
      <c r="Q879" s="5"/>
    </row>
    <row r="880" spans="11:17" ht="12.75" customHeight="1" x14ac:dyDescent="0.2">
      <c r="K880" s="5"/>
      <c r="L880" s="5"/>
      <c r="N880" s="5"/>
      <c r="O880" s="6"/>
      <c r="P880" s="6"/>
      <c r="Q880" s="5"/>
    </row>
    <row r="881" spans="11:17" ht="12.75" customHeight="1" x14ac:dyDescent="0.2">
      <c r="K881" s="5"/>
      <c r="L881" s="5"/>
      <c r="N881" s="5"/>
      <c r="O881" s="6"/>
      <c r="P881" s="6"/>
      <c r="Q881" s="5"/>
    </row>
    <row r="882" spans="11:17" ht="12.75" customHeight="1" x14ac:dyDescent="0.2">
      <c r="K882" s="5"/>
      <c r="L882" s="5"/>
      <c r="N882" s="5"/>
      <c r="O882" s="6"/>
      <c r="P882" s="6"/>
      <c r="Q882" s="5"/>
    </row>
    <row r="883" spans="11:17" ht="12.75" customHeight="1" x14ac:dyDescent="0.2">
      <c r="K883" s="5"/>
      <c r="L883" s="5"/>
      <c r="N883" s="5"/>
      <c r="O883" s="6"/>
      <c r="P883" s="6"/>
      <c r="Q883" s="5"/>
    </row>
    <row r="884" spans="11:17" ht="12.75" customHeight="1" x14ac:dyDescent="0.2">
      <c r="K884" s="5"/>
      <c r="L884" s="5"/>
      <c r="N884" s="5"/>
      <c r="O884" s="6"/>
      <c r="P884" s="6"/>
      <c r="Q884" s="5"/>
    </row>
    <row r="885" spans="11:17" ht="12.75" customHeight="1" x14ac:dyDescent="0.2">
      <c r="K885" s="5"/>
      <c r="L885" s="5"/>
      <c r="N885" s="5"/>
      <c r="O885" s="6"/>
      <c r="P885" s="6"/>
      <c r="Q885" s="5"/>
    </row>
    <row r="886" spans="11:17" ht="12.75" customHeight="1" x14ac:dyDescent="0.2">
      <c r="K886" s="5"/>
      <c r="L886" s="5"/>
      <c r="N886" s="5"/>
      <c r="O886" s="6"/>
      <c r="P886" s="6"/>
      <c r="Q886" s="5"/>
    </row>
    <row r="887" spans="11:17" ht="12.75" customHeight="1" x14ac:dyDescent="0.2">
      <c r="K887" s="5"/>
      <c r="L887" s="5"/>
      <c r="N887" s="5"/>
      <c r="O887" s="6"/>
      <c r="P887" s="6"/>
      <c r="Q887" s="5"/>
    </row>
    <row r="888" spans="11:17" ht="12.75" customHeight="1" x14ac:dyDescent="0.2">
      <c r="K888" s="5"/>
      <c r="L888" s="5"/>
      <c r="N888" s="5"/>
      <c r="O888" s="6"/>
      <c r="P888" s="6"/>
      <c r="Q888" s="5"/>
    </row>
    <row r="889" spans="11:17" ht="12.75" customHeight="1" x14ac:dyDescent="0.2">
      <c r="K889" s="5"/>
      <c r="L889" s="5"/>
      <c r="N889" s="5"/>
      <c r="O889" s="6"/>
      <c r="P889" s="6"/>
      <c r="Q889" s="5"/>
    </row>
    <row r="890" spans="11:17" ht="12.75" customHeight="1" x14ac:dyDescent="0.2">
      <c r="K890" s="5"/>
      <c r="L890" s="5"/>
      <c r="N890" s="5"/>
      <c r="O890" s="6"/>
      <c r="P890" s="6"/>
      <c r="Q890" s="5"/>
    </row>
    <row r="891" spans="11:17" ht="12.75" customHeight="1" x14ac:dyDescent="0.2">
      <c r="K891" s="5"/>
      <c r="L891" s="5"/>
      <c r="N891" s="5"/>
      <c r="O891" s="6"/>
      <c r="P891" s="6"/>
      <c r="Q891" s="5"/>
    </row>
    <row r="892" spans="11:17" ht="12.75" customHeight="1" x14ac:dyDescent="0.2">
      <c r="K892" s="5"/>
      <c r="L892" s="5"/>
      <c r="N892" s="5"/>
      <c r="O892" s="6"/>
      <c r="P892" s="6"/>
      <c r="Q892" s="5"/>
    </row>
    <row r="893" spans="11:17" ht="12.75" customHeight="1" x14ac:dyDescent="0.2">
      <c r="K893" s="5"/>
      <c r="L893" s="5"/>
      <c r="N893" s="5"/>
      <c r="O893" s="6"/>
      <c r="P893" s="6"/>
      <c r="Q893" s="5"/>
    </row>
    <row r="894" spans="11:17" ht="12.75" customHeight="1" x14ac:dyDescent="0.2">
      <c r="K894" s="5"/>
      <c r="L894" s="5"/>
      <c r="N894" s="5"/>
      <c r="O894" s="6"/>
      <c r="P894" s="6"/>
      <c r="Q894" s="5"/>
    </row>
    <row r="895" spans="11:17" ht="12.75" customHeight="1" x14ac:dyDescent="0.2">
      <c r="K895" s="5"/>
      <c r="L895" s="5"/>
      <c r="N895" s="5"/>
      <c r="O895" s="6"/>
      <c r="P895" s="6"/>
      <c r="Q895" s="5"/>
    </row>
    <row r="896" spans="11:17" ht="12.75" customHeight="1" x14ac:dyDescent="0.2">
      <c r="K896" s="5"/>
      <c r="L896" s="5"/>
      <c r="N896" s="5"/>
      <c r="O896" s="6"/>
      <c r="P896" s="6"/>
      <c r="Q896" s="5"/>
    </row>
    <row r="897" spans="11:17" ht="12.75" customHeight="1" x14ac:dyDescent="0.2">
      <c r="K897" s="5"/>
      <c r="L897" s="5"/>
      <c r="N897" s="5"/>
      <c r="O897" s="6"/>
      <c r="P897" s="6"/>
      <c r="Q897" s="5"/>
    </row>
    <row r="898" spans="11:17" ht="12.75" customHeight="1" x14ac:dyDescent="0.2">
      <c r="K898" s="5"/>
      <c r="L898" s="5"/>
      <c r="N898" s="5"/>
      <c r="O898" s="6"/>
      <c r="P898" s="6"/>
      <c r="Q898" s="5"/>
    </row>
    <row r="899" spans="11:17" ht="12.75" customHeight="1" x14ac:dyDescent="0.2">
      <c r="K899" s="5"/>
      <c r="L899" s="5"/>
      <c r="N899" s="5"/>
      <c r="O899" s="6"/>
      <c r="P899" s="6"/>
      <c r="Q899" s="5"/>
    </row>
    <row r="900" spans="11:17" ht="12.75" customHeight="1" x14ac:dyDescent="0.2">
      <c r="K900" s="5"/>
      <c r="L900" s="5"/>
      <c r="N900" s="5"/>
      <c r="O900" s="6"/>
      <c r="P900" s="6"/>
      <c r="Q900" s="5"/>
    </row>
    <row r="901" spans="11:17" ht="12.75" customHeight="1" x14ac:dyDescent="0.2">
      <c r="K901" s="5"/>
      <c r="L901" s="5"/>
      <c r="N901" s="5"/>
      <c r="O901" s="6"/>
      <c r="P901" s="6"/>
      <c r="Q901" s="5"/>
    </row>
    <row r="902" spans="11:17" ht="12.75" customHeight="1" x14ac:dyDescent="0.2">
      <c r="K902" s="5"/>
      <c r="L902" s="5"/>
      <c r="N902" s="5"/>
      <c r="O902" s="6"/>
      <c r="P902" s="6"/>
      <c r="Q902" s="5"/>
    </row>
    <row r="903" spans="11:17" ht="12.75" customHeight="1" x14ac:dyDescent="0.2">
      <c r="K903" s="5"/>
      <c r="L903" s="5"/>
      <c r="N903" s="5"/>
      <c r="O903" s="6"/>
      <c r="P903" s="6"/>
      <c r="Q903" s="5"/>
    </row>
    <row r="904" spans="11:17" ht="12.75" customHeight="1" x14ac:dyDescent="0.2">
      <c r="K904" s="5"/>
      <c r="L904" s="5"/>
      <c r="N904" s="5"/>
      <c r="O904" s="6"/>
      <c r="P904" s="6"/>
      <c r="Q904" s="5"/>
    </row>
    <row r="905" spans="11:17" ht="12.75" customHeight="1" x14ac:dyDescent="0.2">
      <c r="K905" s="5"/>
      <c r="L905" s="5"/>
      <c r="N905" s="5"/>
      <c r="O905" s="6"/>
      <c r="P905" s="6"/>
      <c r="Q905" s="5"/>
    </row>
    <row r="906" spans="11:17" ht="12.75" customHeight="1" x14ac:dyDescent="0.2">
      <c r="K906" s="5"/>
      <c r="L906" s="5"/>
      <c r="N906" s="5"/>
      <c r="O906" s="6"/>
      <c r="P906" s="6"/>
      <c r="Q906" s="5"/>
    </row>
    <row r="907" spans="11:17" ht="12.75" customHeight="1" x14ac:dyDescent="0.2">
      <c r="K907" s="5"/>
      <c r="L907" s="5"/>
      <c r="N907" s="5"/>
      <c r="O907" s="6"/>
      <c r="P907" s="6"/>
      <c r="Q907" s="5"/>
    </row>
    <row r="908" spans="11:17" ht="12.75" customHeight="1" x14ac:dyDescent="0.2">
      <c r="K908" s="5"/>
      <c r="L908" s="5"/>
      <c r="N908" s="5"/>
      <c r="O908" s="6"/>
      <c r="P908" s="6"/>
      <c r="Q908" s="5"/>
    </row>
    <row r="909" spans="11:17" ht="12.75" customHeight="1" x14ac:dyDescent="0.2">
      <c r="K909" s="5"/>
      <c r="L909" s="5"/>
      <c r="N909" s="5"/>
      <c r="O909" s="6"/>
      <c r="P909" s="6"/>
      <c r="Q909" s="5"/>
    </row>
    <row r="910" spans="11:17" ht="12.75" customHeight="1" x14ac:dyDescent="0.2">
      <c r="K910" s="5"/>
      <c r="L910" s="5"/>
      <c r="N910" s="5"/>
      <c r="O910" s="6"/>
      <c r="P910" s="6"/>
      <c r="Q910" s="5"/>
    </row>
    <row r="911" spans="11:17" ht="12.75" customHeight="1" x14ac:dyDescent="0.2">
      <c r="K911" s="5"/>
      <c r="L911" s="5"/>
      <c r="N911" s="5"/>
      <c r="O911" s="6"/>
      <c r="P911" s="6"/>
      <c r="Q911" s="5"/>
    </row>
    <row r="912" spans="11:17" ht="12.75" customHeight="1" x14ac:dyDescent="0.2">
      <c r="K912" s="5"/>
      <c r="L912" s="5"/>
      <c r="N912" s="5"/>
      <c r="O912" s="6"/>
      <c r="P912" s="6"/>
      <c r="Q912" s="5"/>
    </row>
    <row r="913" spans="11:17" ht="12.75" customHeight="1" x14ac:dyDescent="0.2">
      <c r="K913" s="5"/>
      <c r="L913" s="5"/>
      <c r="N913" s="5"/>
      <c r="O913" s="6"/>
      <c r="P913" s="6"/>
      <c r="Q913" s="5"/>
    </row>
    <row r="914" spans="11:17" ht="12.75" customHeight="1" x14ac:dyDescent="0.2">
      <c r="K914" s="5"/>
      <c r="L914" s="5"/>
      <c r="N914" s="5"/>
      <c r="O914" s="6"/>
      <c r="P914" s="6"/>
      <c r="Q914" s="5"/>
    </row>
    <row r="915" spans="11:17" ht="12.75" customHeight="1" x14ac:dyDescent="0.2">
      <c r="K915" s="5"/>
      <c r="L915" s="5"/>
      <c r="N915" s="5"/>
      <c r="O915" s="6"/>
      <c r="P915" s="6"/>
      <c r="Q915" s="5"/>
    </row>
    <row r="916" spans="11:17" ht="12.75" customHeight="1" x14ac:dyDescent="0.2">
      <c r="K916" s="5"/>
      <c r="L916" s="5"/>
      <c r="N916" s="5"/>
      <c r="O916" s="6"/>
      <c r="P916" s="6"/>
      <c r="Q916" s="5"/>
    </row>
    <row r="917" spans="11:17" ht="12.75" customHeight="1" x14ac:dyDescent="0.2">
      <c r="K917" s="5"/>
      <c r="L917" s="5"/>
      <c r="N917" s="5"/>
      <c r="O917" s="6"/>
      <c r="P917" s="6"/>
      <c r="Q917" s="5"/>
    </row>
    <row r="918" spans="11:17" ht="12.75" customHeight="1" x14ac:dyDescent="0.2">
      <c r="K918" s="5"/>
      <c r="L918" s="5"/>
      <c r="N918" s="5"/>
      <c r="O918" s="6"/>
      <c r="P918" s="6"/>
      <c r="Q918" s="5"/>
    </row>
    <row r="919" spans="11:17" ht="12.75" customHeight="1" x14ac:dyDescent="0.2">
      <c r="K919" s="5"/>
      <c r="L919" s="5"/>
      <c r="N919" s="5"/>
      <c r="O919" s="6"/>
      <c r="P919" s="6"/>
      <c r="Q919" s="5"/>
    </row>
    <row r="920" spans="11:17" ht="12.75" customHeight="1" x14ac:dyDescent="0.2">
      <c r="K920" s="5"/>
      <c r="L920" s="5"/>
      <c r="N920" s="5"/>
      <c r="O920" s="6"/>
      <c r="P920" s="6"/>
      <c r="Q920" s="5"/>
    </row>
    <row r="921" spans="11:17" ht="12.75" customHeight="1" x14ac:dyDescent="0.2">
      <c r="K921" s="5"/>
      <c r="L921" s="5"/>
      <c r="N921" s="5"/>
      <c r="O921" s="6"/>
      <c r="P921" s="6"/>
      <c r="Q921" s="5"/>
    </row>
    <row r="922" spans="11:17" ht="12.75" customHeight="1" x14ac:dyDescent="0.2">
      <c r="K922" s="5"/>
      <c r="L922" s="5"/>
      <c r="N922" s="5"/>
      <c r="O922" s="6"/>
      <c r="P922" s="6"/>
      <c r="Q922" s="5"/>
    </row>
    <row r="923" spans="11:17" ht="12.75" customHeight="1" x14ac:dyDescent="0.2">
      <c r="K923" s="5"/>
      <c r="L923" s="5"/>
      <c r="N923" s="5"/>
      <c r="O923" s="6"/>
      <c r="P923" s="6"/>
      <c r="Q923" s="5"/>
    </row>
    <row r="924" spans="11:17" ht="12.75" customHeight="1" x14ac:dyDescent="0.2">
      <c r="K924" s="5"/>
      <c r="L924" s="5"/>
      <c r="N924" s="5"/>
      <c r="O924" s="6"/>
      <c r="P924" s="6"/>
      <c r="Q924" s="5"/>
    </row>
    <row r="925" spans="11:17" ht="12.75" customHeight="1" x14ac:dyDescent="0.2">
      <c r="K925" s="5"/>
      <c r="L925" s="5"/>
      <c r="N925" s="5"/>
      <c r="O925" s="6"/>
      <c r="P925" s="6"/>
      <c r="Q925" s="5"/>
    </row>
    <row r="926" spans="11:17" ht="12.75" customHeight="1" x14ac:dyDescent="0.2">
      <c r="K926" s="5"/>
      <c r="L926" s="5"/>
      <c r="N926" s="5"/>
      <c r="O926" s="6"/>
      <c r="P926" s="6"/>
      <c r="Q926" s="5"/>
    </row>
    <row r="927" spans="11:17" ht="12.75" customHeight="1" x14ac:dyDescent="0.2">
      <c r="K927" s="5"/>
      <c r="L927" s="5"/>
      <c r="N927" s="5"/>
      <c r="O927" s="6"/>
      <c r="P927" s="6"/>
      <c r="Q927" s="5"/>
    </row>
    <row r="928" spans="11:17" ht="12.75" customHeight="1" x14ac:dyDescent="0.2">
      <c r="K928" s="5"/>
      <c r="L928" s="5"/>
      <c r="N928" s="5"/>
      <c r="O928" s="6"/>
      <c r="P928" s="6"/>
      <c r="Q928" s="5"/>
    </row>
    <row r="929" spans="11:17" ht="12.75" customHeight="1" x14ac:dyDescent="0.2">
      <c r="K929" s="5"/>
      <c r="L929" s="5"/>
      <c r="N929" s="5"/>
      <c r="O929" s="6"/>
      <c r="P929" s="6"/>
      <c r="Q929" s="5"/>
    </row>
    <row r="930" spans="11:17" ht="12.75" customHeight="1" x14ac:dyDescent="0.2">
      <c r="K930" s="5"/>
      <c r="L930" s="5"/>
      <c r="N930" s="5"/>
      <c r="O930" s="6"/>
      <c r="P930" s="6"/>
      <c r="Q930" s="5"/>
    </row>
    <row r="931" spans="11:17" ht="12.75" customHeight="1" x14ac:dyDescent="0.2">
      <c r="K931" s="5"/>
      <c r="L931" s="5"/>
      <c r="N931" s="5"/>
      <c r="O931" s="6"/>
      <c r="P931" s="6"/>
      <c r="Q931" s="5"/>
    </row>
    <row r="932" spans="11:17" ht="12.75" customHeight="1" x14ac:dyDescent="0.2">
      <c r="K932" s="5"/>
      <c r="L932" s="5"/>
      <c r="N932" s="5"/>
      <c r="O932" s="6"/>
      <c r="P932" s="6"/>
      <c r="Q932" s="5"/>
    </row>
    <row r="933" spans="11:17" ht="12.75" customHeight="1" x14ac:dyDescent="0.2">
      <c r="K933" s="5"/>
      <c r="L933" s="5"/>
      <c r="N933" s="5"/>
      <c r="O933" s="6"/>
      <c r="P933" s="6"/>
      <c r="Q933" s="5"/>
    </row>
    <row r="934" spans="11:17" ht="12.75" customHeight="1" x14ac:dyDescent="0.2">
      <c r="K934" s="5"/>
      <c r="L934" s="5"/>
      <c r="N934" s="5"/>
      <c r="O934" s="6"/>
      <c r="P934" s="6"/>
      <c r="Q934" s="5"/>
    </row>
    <row r="935" spans="11:17" ht="12.75" customHeight="1" x14ac:dyDescent="0.2">
      <c r="K935" s="5"/>
      <c r="L935" s="5"/>
      <c r="N935" s="5"/>
      <c r="O935" s="6"/>
      <c r="P935" s="6"/>
      <c r="Q935" s="5"/>
    </row>
    <row r="936" spans="11:17" ht="12.75" customHeight="1" x14ac:dyDescent="0.2">
      <c r="K936" s="5"/>
      <c r="L936" s="5"/>
      <c r="N936" s="5"/>
      <c r="O936" s="6"/>
      <c r="P936" s="6"/>
      <c r="Q936" s="5"/>
    </row>
    <row r="937" spans="11:17" ht="12.75" customHeight="1" x14ac:dyDescent="0.2">
      <c r="K937" s="5"/>
      <c r="L937" s="5"/>
      <c r="N937" s="5"/>
      <c r="O937" s="6"/>
      <c r="P937" s="6"/>
      <c r="Q937" s="5"/>
    </row>
    <row r="938" spans="11:17" ht="12.75" customHeight="1" x14ac:dyDescent="0.2">
      <c r="K938" s="5"/>
      <c r="L938" s="5"/>
      <c r="N938" s="5"/>
      <c r="O938" s="6"/>
      <c r="P938" s="6"/>
      <c r="Q938" s="5"/>
    </row>
    <row r="939" spans="11:17" ht="12.75" customHeight="1" x14ac:dyDescent="0.2">
      <c r="K939" s="5"/>
      <c r="L939" s="5"/>
      <c r="N939" s="5"/>
      <c r="O939" s="6"/>
      <c r="P939" s="6"/>
      <c r="Q939" s="5"/>
    </row>
    <row r="940" spans="11:17" ht="12.75" customHeight="1" x14ac:dyDescent="0.2">
      <c r="K940" s="5"/>
      <c r="L940" s="5"/>
      <c r="N940" s="5"/>
      <c r="O940" s="6"/>
      <c r="P940" s="6"/>
      <c r="Q940" s="5"/>
    </row>
    <row r="941" spans="11:17" ht="12.75" customHeight="1" x14ac:dyDescent="0.2">
      <c r="K941" s="5"/>
      <c r="L941" s="5"/>
      <c r="N941" s="5"/>
      <c r="O941" s="6"/>
      <c r="P941" s="6"/>
      <c r="Q941" s="5"/>
    </row>
    <row r="942" spans="11:17" ht="12.75" customHeight="1" x14ac:dyDescent="0.2">
      <c r="K942" s="5"/>
      <c r="L942" s="5"/>
      <c r="N942" s="5"/>
      <c r="O942" s="6"/>
      <c r="P942" s="6"/>
      <c r="Q942" s="5"/>
    </row>
    <row r="943" spans="11:17" ht="12.75" customHeight="1" x14ac:dyDescent="0.2">
      <c r="K943" s="5"/>
      <c r="L943" s="5"/>
      <c r="N943" s="5"/>
      <c r="O943" s="6"/>
      <c r="P943" s="6"/>
      <c r="Q943" s="5"/>
    </row>
    <row r="944" spans="11:17" ht="12.75" customHeight="1" x14ac:dyDescent="0.2">
      <c r="K944" s="5"/>
      <c r="L944" s="5"/>
      <c r="N944" s="5"/>
      <c r="O944" s="6"/>
      <c r="P944" s="6"/>
      <c r="Q944" s="5"/>
    </row>
    <row r="945" spans="11:17" ht="12.75" customHeight="1" x14ac:dyDescent="0.2">
      <c r="K945" s="5"/>
      <c r="L945" s="5"/>
      <c r="N945" s="5"/>
      <c r="O945" s="6"/>
      <c r="P945" s="6"/>
      <c r="Q945" s="5"/>
    </row>
    <row r="946" spans="11:17" ht="12.75" customHeight="1" x14ac:dyDescent="0.2">
      <c r="K946" s="5"/>
      <c r="L946" s="5"/>
      <c r="N946" s="5"/>
      <c r="O946" s="6"/>
      <c r="P946" s="6"/>
      <c r="Q946" s="5"/>
    </row>
    <row r="947" spans="11:17" ht="12.75" customHeight="1" x14ac:dyDescent="0.2">
      <c r="K947" s="5"/>
      <c r="L947" s="5"/>
      <c r="N947" s="5"/>
      <c r="O947" s="6"/>
      <c r="P947" s="6"/>
      <c r="Q947" s="5"/>
    </row>
    <row r="948" spans="11:17" ht="12.75" customHeight="1" x14ac:dyDescent="0.2">
      <c r="K948" s="5"/>
      <c r="L948" s="5"/>
      <c r="N948" s="5"/>
      <c r="O948" s="6"/>
      <c r="P948" s="6"/>
      <c r="Q948" s="5"/>
    </row>
    <row r="949" spans="11:17" ht="12.75" customHeight="1" x14ac:dyDescent="0.2">
      <c r="K949" s="5"/>
      <c r="L949" s="5"/>
      <c r="N949" s="5"/>
      <c r="O949" s="6"/>
      <c r="P949" s="6"/>
      <c r="Q949" s="5"/>
    </row>
    <row r="950" spans="11:17" ht="12.75" customHeight="1" x14ac:dyDescent="0.2">
      <c r="K950" s="5"/>
      <c r="L950" s="5"/>
      <c r="N950" s="5"/>
      <c r="O950" s="6"/>
      <c r="P950" s="6"/>
      <c r="Q950" s="5"/>
    </row>
    <row r="951" spans="11:17" ht="12.75" customHeight="1" x14ac:dyDescent="0.2">
      <c r="K951" s="5"/>
      <c r="L951" s="5"/>
      <c r="N951" s="5"/>
      <c r="O951" s="6"/>
      <c r="P951" s="6"/>
      <c r="Q951" s="5"/>
    </row>
    <row r="952" spans="11:17" ht="12.75" customHeight="1" x14ac:dyDescent="0.2">
      <c r="K952" s="5"/>
      <c r="L952" s="5"/>
      <c r="N952" s="5"/>
      <c r="O952" s="6"/>
      <c r="P952" s="6"/>
      <c r="Q952" s="5"/>
    </row>
    <row r="953" spans="11:17" ht="12.75" customHeight="1" x14ac:dyDescent="0.2">
      <c r="K953" s="5"/>
      <c r="L953" s="5"/>
      <c r="N953" s="5"/>
      <c r="O953" s="6"/>
      <c r="P953" s="6"/>
      <c r="Q953" s="5"/>
    </row>
    <row r="954" spans="11:17" ht="12.75" customHeight="1" x14ac:dyDescent="0.2">
      <c r="K954" s="5"/>
      <c r="L954" s="5"/>
      <c r="N954" s="5"/>
      <c r="O954" s="6"/>
      <c r="P954" s="6"/>
      <c r="Q954" s="5"/>
    </row>
    <row r="955" spans="11:17" ht="12.75" customHeight="1" x14ac:dyDescent="0.2">
      <c r="K955" s="5"/>
      <c r="L955" s="5"/>
      <c r="N955" s="5"/>
      <c r="O955" s="6"/>
      <c r="P955" s="6"/>
      <c r="Q955" s="5"/>
    </row>
    <row r="956" spans="11:17" ht="12.75" customHeight="1" x14ac:dyDescent="0.2">
      <c r="K956" s="5"/>
      <c r="L956" s="5"/>
      <c r="N956" s="5"/>
      <c r="O956" s="6"/>
      <c r="P956" s="6"/>
      <c r="Q956" s="5"/>
    </row>
    <row r="957" spans="11:17" ht="12.75" customHeight="1" x14ac:dyDescent="0.2">
      <c r="K957" s="5"/>
      <c r="L957" s="5"/>
      <c r="N957" s="5"/>
      <c r="O957" s="6"/>
      <c r="P957" s="6"/>
      <c r="Q957" s="5"/>
    </row>
    <row r="958" spans="11:17" ht="12.75" customHeight="1" x14ac:dyDescent="0.2">
      <c r="K958" s="5"/>
      <c r="L958" s="5"/>
      <c r="N958" s="5"/>
      <c r="O958" s="6"/>
      <c r="P958" s="6"/>
      <c r="Q958" s="5"/>
    </row>
    <row r="959" spans="11:17" ht="12.75" customHeight="1" x14ac:dyDescent="0.2">
      <c r="K959" s="5"/>
      <c r="L959" s="5"/>
      <c r="N959" s="5"/>
      <c r="O959" s="6"/>
      <c r="P959" s="6"/>
      <c r="Q959" s="5"/>
    </row>
    <row r="960" spans="11:17" ht="12.75" customHeight="1" x14ac:dyDescent="0.2">
      <c r="K960" s="5"/>
      <c r="L960" s="5"/>
      <c r="N960" s="5"/>
      <c r="O960" s="6"/>
      <c r="P960" s="6"/>
      <c r="Q960" s="5"/>
    </row>
    <row r="961" spans="11:17" ht="12.75" customHeight="1" x14ac:dyDescent="0.2">
      <c r="K961" s="5"/>
      <c r="L961" s="5"/>
      <c r="N961" s="5"/>
      <c r="O961" s="6"/>
      <c r="P961" s="6"/>
      <c r="Q961" s="5"/>
    </row>
    <row r="962" spans="11:17" ht="12.75" customHeight="1" x14ac:dyDescent="0.2">
      <c r="K962" s="5"/>
      <c r="L962" s="5"/>
      <c r="N962" s="5"/>
      <c r="O962" s="6"/>
      <c r="P962" s="6"/>
      <c r="Q962" s="5"/>
    </row>
    <row r="963" spans="11:17" ht="12.75" customHeight="1" x14ac:dyDescent="0.2">
      <c r="K963" s="5"/>
      <c r="L963" s="5"/>
      <c r="N963" s="5"/>
      <c r="O963" s="6"/>
      <c r="P963" s="6"/>
      <c r="Q963" s="5"/>
    </row>
    <row r="964" spans="11:17" ht="12.75" customHeight="1" x14ac:dyDescent="0.2">
      <c r="K964" s="5"/>
      <c r="L964" s="5"/>
      <c r="N964" s="5"/>
      <c r="O964" s="6"/>
      <c r="P964" s="6"/>
      <c r="Q964" s="5"/>
    </row>
    <row r="965" spans="11:17" ht="12.75" customHeight="1" x14ac:dyDescent="0.2">
      <c r="K965" s="5"/>
      <c r="L965" s="5"/>
      <c r="N965" s="5"/>
      <c r="O965" s="6"/>
      <c r="P965" s="6"/>
      <c r="Q965" s="5"/>
    </row>
    <row r="966" spans="11:17" ht="12.75" customHeight="1" x14ac:dyDescent="0.2">
      <c r="K966" s="5"/>
      <c r="L966" s="5"/>
      <c r="N966" s="5"/>
      <c r="O966" s="6"/>
      <c r="P966" s="6"/>
      <c r="Q966" s="5"/>
    </row>
    <row r="967" spans="11:17" ht="12.75" customHeight="1" x14ac:dyDescent="0.2">
      <c r="K967" s="5"/>
      <c r="L967" s="5"/>
      <c r="N967" s="5"/>
      <c r="O967" s="6"/>
      <c r="P967" s="6"/>
      <c r="Q967" s="5"/>
    </row>
    <row r="968" spans="11:17" ht="12.75" customHeight="1" x14ac:dyDescent="0.2">
      <c r="K968" s="5"/>
      <c r="L968" s="5"/>
      <c r="N968" s="5"/>
      <c r="O968" s="6"/>
      <c r="P968" s="6"/>
      <c r="Q968" s="5"/>
    </row>
    <row r="969" spans="11:17" ht="12.75" customHeight="1" x14ac:dyDescent="0.2">
      <c r="K969" s="5"/>
      <c r="L969" s="5"/>
      <c r="N969" s="5"/>
      <c r="O969" s="6"/>
      <c r="P969" s="6"/>
      <c r="Q969" s="5"/>
    </row>
    <row r="970" spans="11:17" ht="12.75" customHeight="1" x14ac:dyDescent="0.2">
      <c r="K970" s="5"/>
      <c r="L970" s="5"/>
      <c r="N970" s="5"/>
      <c r="O970" s="6"/>
      <c r="P970" s="6"/>
      <c r="Q970" s="5"/>
    </row>
    <row r="971" spans="11:17" ht="12.75" customHeight="1" x14ac:dyDescent="0.2">
      <c r="K971" s="5"/>
      <c r="L971" s="5"/>
      <c r="N971" s="5"/>
      <c r="O971" s="6"/>
      <c r="P971" s="6"/>
      <c r="Q971" s="5"/>
    </row>
    <row r="972" spans="11:17" ht="12.75" customHeight="1" x14ac:dyDescent="0.2">
      <c r="K972" s="5"/>
      <c r="L972" s="5"/>
      <c r="N972" s="5"/>
      <c r="O972" s="6"/>
      <c r="P972" s="6"/>
      <c r="Q972" s="5"/>
    </row>
    <row r="973" spans="11:17" ht="12.75" customHeight="1" x14ac:dyDescent="0.2">
      <c r="K973" s="5"/>
      <c r="L973" s="5"/>
      <c r="N973" s="5"/>
      <c r="O973" s="6"/>
      <c r="P973" s="6"/>
      <c r="Q973" s="5"/>
    </row>
    <row r="974" spans="11:17" ht="12.75" customHeight="1" x14ac:dyDescent="0.2">
      <c r="K974" s="5"/>
      <c r="L974" s="5"/>
      <c r="N974" s="5"/>
      <c r="O974" s="6"/>
      <c r="P974" s="6"/>
      <c r="Q974" s="5"/>
    </row>
    <row r="975" spans="11:17" ht="12.75" customHeight="1" x14ac:dyDescent="0.2">
      <c r="K975" s="5"/>
      <c r="L975" s="5"/>
      <c r="N975" s="5"/>
      <c r="O975" s="6"/>
      <c r="P975" s="6"/>
      <c r="Q975" s="5"/>
    </row>
    <row r="976" spans="11:17" ht="12.75" customHeight="1" x14ac:dyDescent="0.2">
      <c r="K976" s="5"/>
      <c r="L976" s="5"/>
      <c r="N976" s="5"/>
      <c r="O976" s="6"/>
      <c r="P976" s="6"/>
      <c r="Q976" s="5"/>
    </row>
    <row r="977" spans="11:17" ht="12.75" customHeight="1" x14ac:dyDescent="0.2">
      <c r="K977" s="5"/>
      <c r="L977" s="5"/>
      <c r="N977" s="5"/>
      <c r="O977" s="6"/>
      <c r="P977" s="6"/>
      <c r="Q977" s="5"/>
    </row>
    <row r="978" spans="11:17" ht="12.75" customHeight="1" x14ac:dyDescent="0.2">
      <c r="K978" s="5"/>
      <c r="L978" s="5"/>
      <c r="N978" s="5"/>
      <c r="O978" s="6"/>
      <c r="P978" s="6"/>
      <c r="Q978" s="5"/>
    </row>
    <row r="979" spans="11:17" ht="12.75" customHeight="1" x14ac:dyDescent="0.2">
      <c r="K979" s="5"/>
      <c r="L979" s="5"/>
      <c r="N979" s="5"/>
      <c r="O979" s="6"/>
      <c r="P979" s="6"/>
      <c r="Q979" s="5"/>
    </row>
    <row r="980" spans="11:17" ht="12.75" customHeight="1" x14ac:dyDescent="0.2">
      <c r="K980" s="5"/>
      <c r="L980" s="5"/>
      <c r="N980" s="5"/>
      <c r="O980" s="6"/>
      <c r="P980" s="6"/>
      <c r="Q980" s="5"/>
    </row>
    <row r="981" spans="11:17" ht="12.75" customHeight="1" x14ac:dyDescent="0.2">
      <c r="K981" s="5"/>
      <c r="L981" s="5"/>
      <c r="N981" s="5"/>
      <c r="O981" s="6"/>
      <c r="P981" s="6"/>
      <c r="Q981" s="5"/>
    </row>
    <row r="982" spans="11:17" ht="12.75" customHeight="1" x14ac:dyDescent="0.2">
      <c r="K982" s="5"/>
      <c r="L982" s="5"/>
      <c r="N982" s="5"/>
      <c r="O982" s="6"/>
      <c r="P982" s="6"/>
      <c r="Q982" s="5"/>
    </row>
    <row r="983" spans="11:17" ht="12.75" customHeight="1" x14ac:dyDescent="0.2">
      <c r="K983" s="5"/>
      <c r="L983" s="5"/>
      <c r="N983" s="5"/>
      <c r="O983" s="6"/>
      <c r="P983" s="6"/>
      <c r="Q983" s="5"/>
    </row>
    <row r="984" spans="11:17" ht="12.75" customHeight="1" x14ac:dyDescent="0.2">
      <c r="K984" s="5"/>
      <c r="L984" s="5"/>
      <c r="N984" s="5"/>
      <c r="O984" s="6"/>
      <c r="P984" s="6"/>
      <c r="Q984" s="5"/>
    </row>
    <row r="985" spans="11:17" ht="12.75" customHeight="1" x14ac:dyDescent="0.2">
      <c r="K985" s="5"/>
      <c r="L985" s="5"/>
      <c r="N985" s="5"/>
      <c r="O985" s="6"/>
      <c r="P985" s="6"/>
      <c r="Q985" s="5"/>
    </row>
    <row r="986" spans="11:17" ht="12.75" customHeight="1" x14ac:dyDescent="0.2">
      <c r="K986" s="5"/>
      <c r="L986" s="5"/>
      <c r="N986" s="5"/>
      <c r="O986" s="6"/>
      <c r="P986" s="6"/>
      <c r="Q986" s="5"/>
    </row>
    <row r="987" spans="11:17" ht="12.75" customHeight="1" x14ac:dyDescent="0.2">
      <c r="K987" s="5"/>
      <c r="L987" s="5"/>
      <c r="N987" s="5"/>
      <c r="O987" s="6"/>
      <c r="P987" s="6"/>
      <c r="Q987" s="5"/>
    </row>
    <row r="988" spans="11:17" ht="12.75" customHeight="1" x14ac:dyDescent="0.2">
      <c r="K988" s="5"/>
      <c r="L988" s="5"/>
      <c r="N988" s="5"/>
      <c r="O988" s="6"/>
      <c r="P988" s="6"/>
      <c r="Q988" s="5"/>
    </row>
    <row r="989" spans="11:17" ht="12.75" customHeight="1" x14ac:dyDescent="0.2">
      <c r="K989" s="5"/>
      <c r="L989" s="5"/>
      <c r="N989" s="5"/>
      <c r="O989" s="6"/>
      <c r="P989" s="6"/>
      <c r="Q989" s="5"/>
    </row>
    <row r="990" spans="11:17" ht="12.75" customHeight="1" x14ac:dyDescent="0.2">
      <c r="K990" s="5"/>
      <c r="L990" s="5"/>
      <c r="N990" s="5"/>
      <c r="O990" s="6"/>
      <c r="P990" s="6"/>
      <c r="Q990" s="5"/>
    </row>
    <row r="991" spans="11:17" ht="12.75" customHeight="1" x14ac:dyDescent="0.2">
      <c r="K991" s="5"/>
      <c r="L991" s="5"/>
      <c r="N991" s="5"/>
      <c r="O991" s="6"/>
      <c r="P991" s="6"/>
      <c r="Q991" s="5"/>
    </row>
    <row r="992" spans="11:17" ht="12.75" customHeight="1" x14ac:dyDescent="0.2">
      <c r="K992" s="5"/>
      <c r="L992" s="5"/>
      <c r="N992" s="5"/>
      <c r="O992" s="6"/>
      <c r="P992" s="6"/>
      <c r="Q992" s="5"/>
    </row>
    <row r="993" spans="11:17" ht="12.75" customHeight="1" x14ac:dyDescent="0.2">
      <c r="K993" s="5"/>
      <c r="L993" s="5"/>
      <c r="N993" s="5"/>
      <c r="O993" s="6"/>
      <c r="P993" s="6"/>
      <c r="Q993" s="5"/>
    </row>
    <row r="994" spans="11:17" ht="12.75" customHeight="1" x14ac:dyDescent="0.2">
      <c r="K994" s="5"/>
      <c r="L994" s="5"/>
      <c r="N994" s="5"/>
      <c r="O994" s="6"/>
      <c r="P994" s="6"/>
      <c r="Q994" s="5"/>
    </row>
    <row r="995" spans="11:17" ht="12.75" customHeight="1" x14ac:dyDescent="0.2">
      <c r="K995" s="5"/>
      <c r="L995" s="5"/>
      <c r="N995" s="5"/>
      <c r="O995" s="6"/>
      <c r="P995" s="6"/>
      <c r="Q995" s="5"/>
    </row>
    <row r="996" spans="11:17" ht="12.75" customHeight="1" x14ac:dyDescent="0.2">
      <c r="K996" s="5"/>
      <c r="L996" s="5"/>
      <c r="N996" s="5"/>
      <c r="O996" s="6"/>
      <c r="P996" s="6"/>
      <c r="Q996" s="5"/>
    </row>
    <row r="997" spans="11:17" ht="12.75" customHeight="1" x14ac:dyDescent="0.2">
      <c r="K997" s="5"/>
      <c r="L997" s="5"/>
      <c r="N997" s="5"/>
      <c r="O997" s="6"/>
      <c r="P997" s="6"/>
      <c r="Q997" s="5"/>
    </row>
    <row r="998" spans="11:17" ht="12.75" customHeight="1" x14ac:dyDescent="0.2">
      <c r="K998" s="5"/>
      <c r="L998" s="5"/>
      <c r="N998" s="5"/>
      <c r="O998" s="6"/>
      <c r="P998" s="6"/>
      <c r="Q998" s="5"/>
    </row>
    <row r="999" spans="11:17" ht="12.75" customHeight="1" x14ac:dyDescent="0.2">
      <c r="K999" s="5"/>
      <c r="L999" s="5"/>
      <c r="N999" s="5"/>
      <c r="O999" s="6"/>
      <c r="P999" s="6"/>
      <c r="Q999" s="5"/>
    </row>
    <row r="1000" spans="11:17" ht="12.75" customHeight="1" x14ac:dyDescent="0.2">
      <c r="K1000" s="5"/>
      <c r="L1000" s="5"/>
      <c r="N1000" s="5"/>
      <c r="O1000" s="6"/>
      <c r="P1000" s="6"/>
      <c r="Q1000" s="5"/>
    </row>
    <row r="1001" spans="11:17" ht="12.75" customHeight="1" x14ac:dyDescent="0.2">
      <c r="K1001" s="5"/>
      <c r="L1001" s="5"/>
      <c r="N1001" s="5"/>
      <c r="O1001" s="6"/>
      <c r="P1001" s="6"/>
      <c r="Q1001" s="5"/>
    </row>
    <row r="1002" spans="11:17" ht="12.75" customHeight="1" x14ac:dyDescent="0.2">
      <c r="K1002" s="5"/>
      <c r="L1002" s="5"/>
      <c r="N1002" s="5"/>
      <c r="O1002" s="6"/>
      <c r="P1002" s="6"/>
      <c r="Q1002" s="5"/>
    </row>
    <row r="1003" spans="11:17" ht="12.75" customHeight="1" x14ac:dyDescent="0.2">
      <c r="K1003" s="5"/>
      <c r="L1003" s="5"/>
      <c r="N1003" s="5"/>
      <c r="O1003" s="6"/>
      <c r="P1003" s="6"/>
      <c r="Q1003" s="5"/>
    </row>
    <row r="1004" spans="11:17" ht="12.75" customHeight="1" x14ac:dyDescent="0.2">
      <c r="K1004" s="5"/>
      <c r="L1004" s="5"/>
      <c r="N1004" s="5"/>
      <c r="O1004" s="6"/>
      <c r="P1004" s="6"/>
      <c r="Q1004" s="5"/>
    </row>
    <row r="1005" spans="11:17" ht="12.75" customHeight="1" x14ac:dyDescent="0.2">
      <c r="K1005" s="5"/>
      <c r="L1005" s="5"/>
      <c r="N1005" s="5"/>
      <c r="O1005" s="6"/>
      <c r="P1005" s="6"/>
      <c r="Q1005" s="5"/>
    </row>
    <row r="1006" spans="11:17" ht="12.75" customHeight="1" x14ac:dyDescent="0.2">
      <c r="K1006" s="5"/>
      <c r="L1006" s="5"/>
      <c r="N1006" s="5"/>
      <c r="O1006" s="6"/>
      <c r="P1006" s="6"/>
      <c r="Q1006" s="5"/>
    </row>
    <row r="1007" spans="11:17" ht="12.75" customHeight="1" x14ac:dyDescent="0.2">
      <c r="K1007" s="5"/>
      <c r="L1007" s="5"/>
      <c r="N1007" s="5"/>
      <c r="O1007" s="6"/>
      <c r="P1007" s="6"/>
      <c r="Q1007" s="5"/>
    </row>
    <row r="1008" spans="11:17" ht="12.75" customHeight="1" x14ac:dyDescent="0.2">
      <c r="K1008" s="5"/>
      <c r="L1008" s="5"/>
      <c r="N1008" s="5"/>
      <c r="O1008" s="6"/>
      <c r="P1008" s="6"/>
      <c r="Q1008" s="5"/>
    </row>
    <row r="1009" spans="11:17" ht="12.75" customHeight="1" x14ac:dyDescent="0.2">
      <c r="K1009" s="5"/>
      <c r="L1009" s="5"/>
      <c r="N1009" s="5"/>
      <c r="O1009" s="6"/>
      <c r="P1009" s="6"/>
      <c r="Q1009" s="5"/>
    </row>
  </sheetData>
  <mergeCells count="276">
    <mergeCell ref="P508:P509"/>
    <mergeCell ref="Q508:Q509"/>
    <mergeCell ref="B526:I526"/>
    <mergeCell ref="B507:I507"/>
    <mergeCell ref="A508:A509"/>
    <mergeCell ref="B508:I508"/>
    <mergeCell ref="J508:J509"/>
    <mergeCell ref="K508:K509"/>
    <mergeCell ref="L508:L509"/>
    <mergeCell ref="M508:M509"/>
    <mergeCell ref="N508:N509"/>
    <mergeCell ref="O508:O509"/>
    <mergeCell ref="B84:I84"/>
    <mergeCell ref="B61:I61"/>
    <mergeCell ref="B38:I38"/>
    <mergeCell ref="B15:I15"/>
    <mergeCell ref="B35:I35"/>
    <mergeCell ref="B58:I58"/>
    <mergeCell ref="B81:I81"/>
    <mergeCell ref="B104:I104"/>
    <mergeCell ref="B419:I419"/>
    <mergeCell ref="B397:I397"/>
    <mergeCell ref="B375:I375"/>
    <mergeCell ref="B353:I353"/>
    <mergeCell ref="B372:I372"/>
    <mergeCell ref="B394:I394"/>
    <mergeCell ref="B416:I416"/>
    <mergeCell ref="B153:I153"/>
    <mergeCell ref="B150:I150"/>
    <mergeCell ref="B350:I350"/>
    <mergeCell ref="B331:I331"/>
    <mergeCell ref="B328:I328"/>
    <mergeCell ref="B309:I309"/>
    <mergeCell ref="B306:I306"/>
    <mergeCell ref="B287:I287"/>
    <mergeCell ref="B284:I284"/>
    <mergeCell ref="B482:I482"/>
    <mergeCell ref="B107:I107"/>
    <mergeCell ref="B486:I486"/>
    <mergeCell ref="J486:J487"/>
    <mergeCell ref="K486:K487"/>
    <mergeCell ref="L486:L487"/>
    <mergeCell ref="M486:M487"/>
    <mergeCell ref="N486:N487"/>
    <mergeCell ref="O486:O487"/>
    <mergeCell ref="B460:I460"/>
    <mergeCell ref="B438:I438"/>
    <mergeCell ref="B485:I485"/>
    <mergeCell ref="B463:I463"/>
    <mergeCell ref="B441:I441"/>
    <mergeCell ref="M222:M223"/>
    <mergeCell ref="N222:N223"/>
    <mergeCell ref="O222:O223"/>
    <mergeCell ref="M200:M201"/>
    <mergeCell ref="N200:N201"/>
    <mergeCell ref="O200:O201"/>
    <mergeCell ref="M177:M178"/>
    <mergeCell ref="N177:N178"/>
    <mergeCell ref="O177:O178"/>
    <mergeCell ref="M154:M155"/>
    <mergeCell ref="B504:I504"/>
    <mergeCell ref="P442:P443"/>
    <mergeCell ref="Q442:Q443"/>
    <mergeCell ref="A442:A443"/>
    <mergeCell ref="B442:I442"/>
    <mergeCell ref="J442:J443"/>
    <mergeCell ref="K442:K443"/>
    <mergeCell ref="L442:L443"/>
    <mergeCell ref="M442:M443"/>
    <mergeCell ref="N442:N443"/>
    <mergeCell ref="O442:O443"/>
    <mergeCell ref="P464:P465"/>
    <mergeCell ref="Q464:Q465"/>
    <mergeCell ref="A464:A465"/>
    <mergeCell ref="B464:I464"/>
    <mergeCell ref="J464:J465"/>
    <mergeCell ref="K464:K465"/>
    <mergeCell ref="L464:L465"/>
    <mergeCell ref="M464:M465"/>
    <mergeCell ref="N464:N465"/>
    <mergeCell ref="O464:O465"/>
    <mergeCell ref="P486:P487"/>
    <mergeCell ref="Q486:Q487"/>
    <mergeCell ref="A486:A487"/>
    <mergeCell ref="P222:P223"/>
    <mergeCell ref="Q222:Q223"/>
    <mergeCell ref="A222:A223"/>
    <mergeCell ref="B222:I222"/>
    <mergeCell ref="J222:J223"/>
    <mergeCell ref="K222:K223"/>
    <mergeCell ref="L222:L223"/>
    <mergeCell ref="B221:I221"/>
    <mergeCell ref="B218:I218"/>
    <mergeCell ref="P200:P201"/>
    <mergeCell ref="Q200:Q201"/>
    <mergeCell ref="A200:A201"/>
    <mergeCell ref="B200:I200"/>
    <mergeCell ref="J200:J201"/>
    <mergeCell ref="K200:K201"/>
    <mergeCell ref="L200:L201"/>
    <mergeCell ref="B199:I199"/>
    <mergeCell ref="B196:I196"/>
    <mergeCell ref="P177:P178"/>
    <mergeCell ref="Q177:Q178"/>
    <mergeCell ref="A177:A178"/>
    <mergeCell ref="B177:I177"/>
    <mergeCell ref="J177:J178"/>
    <mergeCell ref="K177:K178"/>
    <mergeCell ref="L177:L178"/>
    <mergeCell ref="B176:I176"/>
    <mergeCell ref="B173:I173"/>
    <mergeCell ref="N154:N155"/>
    <mergeCell ref="O154:O155"/>
    <mergeCell ref="P154:P155"/>
    <mergeCell ref="Q154:Q155"/>
    <mergeCell ref="A154:A155"/>
    <mergeCell ref="B154:I154"/>
    <mergeCell ref="J154:J155"/>
    <mergeCell ref="K154:K155"/>
    <mergeCell ref="L154:L155"/>
    <mergeCell ref="J108:J109"/>
    <mergeCell ref="K108:K109"/>
    <mergeCell ref="M131:M132"/>
    <mergeCell ref="N131:N132"/>
    <mergeCell ref="O131:O132"/>
    <mergeCell ref="P131:P132"/>
    <mergeCell ref="Q131:Q132"/>
    <mergeCell ref="A131:A132"/>
    <mergeCell ref="B131:I131"/>
    <mergeCell ref="J131:J132"/>
    <mergeCell ref="K131:K132"/>
    <mergeCell ref="L131:L132"/>
    <mergeCell ref="B130:I130"/>
    <mergeCell ref="B127:I127"/>
    <mergeCell ref="L108:L109"/>
    <mergeCell ref="M108:M109"/>
    <mergeCell ref="N108:N109"/>
    <mergeCell ref="O108:O109"/>
    <mergeCell ref="P108:P109"/>
    <mergeCell ref="Q108:Q109"/>
    <mergeCell ref="A108:A109"/>
    <mergeCell ref="B108:I108"/>
    <mergeCell ref="M85:M86"/>
    <mergeCell ref="N85:N86"/>
    <mergeCell ref="O85:O86"/>
    <mergeCell ref="P85:P86"/>
    <mergeCell ref="Q85:Q86"/>
    <mergeCell ref="A85:A86"/>
    <mergeCell ref="B85:I85"/>
    <mergeCell ref="J85:J86"/>
    <mergeCell ref="K85:K86"/>
    <mergeCell ref="L85:L86"/>
    <mergeCell ref="M376:M377"/>
    <mergeCell ref="N376:N377"/>
    <mergeCell ref="O376:O377"/>
    <mergeCell ref="P376:P377"/>
    <mergeCell ref="Q376:Q377"/>
    <mergeCell ref="A376:A377"/>
    <mergeCell ref="B376:I376"/>
    <mergeCell ref="J376:J377"/>
    <mergeCell ref="K376:K377"/>
    <mergeCell ref="L376:L377"/>
    <mergeCell ref="M62:M63"/>
    <mergeCell ref="N62:N63"/>
    <mergeCell ref="O62:O63"/>
    <mergeCell ref="P62:P63"/>
    <mergeCell ref="Q62:Q63"/>
    <mergeCell ref="A62:A63"/>
    <mergeCell ref="B62:I62"/>
    <mergeCell ref="J62:J63"/>
    <mergeCell ref="K62:K63"/>
    <mergeCell ref="L62:L63"/>
    <mergeCell ref="M39:M40"/>
    <mergeCell ref="N39:N40"/>
    <mergeCell ref="O39:O40"/>
    <mergeCell ref="P39:P40"/>
    <mergeCell ref="Q39:Q40"/>
    <mergeCell ref="A39:A40"/>
    <mergeCell ref="B39:I39"/>
    <mergeCell ref="J39:J40"/>
    <mergeCell ref="K39:K40"/>
    <mergeCell ref="L39:L40"/>
    <mergeCell ref="N16:N17"/>
    <mergeCell ref="O16:O17"/>
    <mergeCell ref="P16:P17"/>
    <mergeCell ref="Q16:Q17"/>
    <mergeCell ref="A16:A17"/>
    <mergeCell ref="B16:I16"/>
    <mergeCell ref="J16:J17"/>
    <mergeCell ref="K16:K17"/>
    <mergeCell ref="L16:L17"/>
    <mergeCell ref="M16:M17"/>
    <mergeCell ref="M354:M355"/>
    <mergeCell ref="N354:N355"/>
    <mergeCell ref="O354:O355"/>
    <mergeCell ref="P354:P355"/>
    <mergeCell ref="Q354:Q355"/>
    <mergeCell ref="A354:A355"/>
    <mergeCell ref="B354:I354"/>
    <mergeCell ref="J354:J355"/>
    <mergeCell ref="K354:K355"/>
    <mergeCell ref="L354:L355"/>
    <mergeCell ref="M332:M333"/>
    <mergeCell ref="N332:N333"/>
    <mergeCell ref="O332:O333"/>
    <mergeCell ref="P332:P333"/>
    <mergeCell ref="Q332:Q333"/>
    <mergeCell ref="A332:A333"/>
    <mergeCell ref="B332:I332"/>
    <mergeCell ref="J332:J333"/>
    <mergeCell ref="K332:K333"/>
    <mergeCell ref="L332:L333"/>
    <mergeCell ref="M310:M311"/>
    <mergeCell ref="N310:N311"/>
    <mergeCell ref="O310:O311"/>
    <mergeCell ref="P310:P311"/>
    <mergeCell ref="Q310:Q311"/>
    <mergeCell ref="A310:A311"/>
    <mergeCell ref="B310:I310"/>
    <mergeCell ref="J310:J311"/>
    <mergeCell ref="K310:K311"/>
    <mergeCell ref="L310:L311"/>
    <mergeCell ref="M288:M289"/>
    <mergeCell ref="N288:N289"/>
    <mergeCell ref="O288:O289"/>
    <mergeCell ref="P288:P289"/>
    <mergeCell ref="Q288:Q289"/>
    <mergeCell ref="A288:A289"/>
    <mergeCell ref="B288:I288"/>
    <mergeCell ref="J288:J289"/>
    <mergeCell ref="K288:K289"/>
    <mergeCell ref="L288:L289"/>
    <mergeCell ref="M266:M267"/>
    <mergeCell ref="N266:N267"/>
    <mergeCell ref="O266:O267"/>
    <mergeCell ref="P266:P267"/>
    <mergeCell ref="Q266:Q267"/>
    <mergeCell ref="A266:A267"/>
    <mergeCell ref="B266:I266"/>
    <mergeCell ref="J266:J267"/>
    <mergeCell ref="K266:K267"/>
    <mergeCell ref="L266:L267"/>
    <mergeCell ref="B243:I243"/>
    <mergeCell ref="B240:I240"/>
    <mergeCell ref="P398:P399"/>
    <mergeCell ref="Q398:Q399"/>
    <mergeCell ref="A398:A399"/>
    <mergeCell ref="B398:I398"/>
    <mergeCell ref="J398:J399"/>
    <mergeCell ref="K398:K399"/>
    <mergeCell ref="L398:L399"/>
    <mergeCell ref="M398:M399"/>
    <mergeCell ref="N398:N399"/>
    <mergeCell ref="O398:O399"/>
    <mergeCell ref="B265:I265"/>
    <mergeCell ref="B262:I262"/>
    <mergeCell ref="M244:M245"/>
    <mergeCell ref="N244:N245"/>
    <mergeCell ref="O244:O245"/>
    <mergeCell ref="P244:P245"/>
    <mergeCell ref="Q244:Q245"/>
    <mergeCell ref="A244:A245"/>
    <mergeCell ref="B244:I244"/>
    <mergeCell ref="J244:J245"/>
    <mergeCell ref="K244:K245"/>
    <mergeCell ref="L244:L245"/>
    <mergeCell ref="P420:P421"/>
    <mergeCell ref="Q420:Q421"/>
    <mergeCell ref="A420:A421"/>
    <mergeCell ref="B420:I420"/>
    <mergeCell ref="J420:J421"/>
    <mergeCell ref="K420:K421"/>
    <mergeCell ref="L420:L421"/>
    <mergeCell ref="M420:M421"/>
    <mergeCell ref="N420:N421"/>
    <mergeCell ref="O420:O421"/>
  </mergeCells>
  <pageMargins left="0.7" right="0.7" top="0.75" bottom="0.75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80"/>
  </sheetPr>
  <dimension ref="A1:AS22453"/>
  <sheetViews>
    <sheetView topLeftCell="A832" workbookViewId="0">
      <selection activeCell="P859" sqref="P859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60" customWidth="1"/>
    <col min="12" max="18" width="12.85546875" customWidth="1"/>
    <col min="19" max="29" width="10" customWidth="1"/>
    <col min="30" max="31" width="11.42578125" customWidth="1"/>
    <col min="32" max="45" width="10" customWidth="1"/>
  </cols>
  <sheetData>
    <row r="1" spans="1:31" s="297" customFormat="1" ht="15" customHeight="1" x14ac:dyDescent="0.2">
      <c r="K1" s="213"/>
      <c r="L1" s="260"/>
    </row>
    <row r="2" spans="1:31" s="297" customFormat="1" ht="15" customHeight="1" x14ac:dyDescent="0.2">
      <c r="K2" s="213"/>
      <c r="L2" s="260"/>
    </row>
    <row r="3" spans="1:31" s="297" customFormat="1" ht="15" customHeight="1" x14ac:dyDescent="0.2">
      <c r="K3" s="213"/>
      <c r="L3" s="260"/>
    </row>
    <row r="4" spans="1:31" s="297" customFormat="1" ht="15" customHeight="1" x14ac:dyDescent="0.2">
      <c r="K4" s="213"/>
      <c r="L4" s="260"/>
    </row>
    <row r="5" spans="1:31" s="297" customFormat="1" ht="15" customHeight="1" x14ac:dyDescent="0.2">
      <c r="K5" s="213"/>
      <c r="L5" s="260"/>
    </row>
    <row r="6" spans="1:31" s="297" customFormat="1" ht="15" customHeight="1" x14ac:dyDescent="0.2">
      <c r="K6" s="213"/>
      <c r="L6" s="260"/>
    </row>
    <row r="7" spans="1:31" s="297" customFormat="1" ht="15" customHeight="1" x14ac:dyDescent="0.2">
      <c r="K7" s="213"/>
      <c r="L7" s="260"/>
    </row>
    <row r="8" spans="1:31" s="297" customFormat="1" ht="15" customHeight="1" x14ac:dyDescent="0.2">
      <c r="K8" s="213"/>
      <c r="L8" s="260"/>
    </row>
    <row r="9" spans="1:31" s="297" customFormat="1" ht="15" customHeight="1" x14ac:dyDescent="0.2">
      <c r="K9" s="213"/>
      <c r="L9" s="260"/>
    </row>
    <row r="10" spans="1:31" s="297" customFormat="1" ht="15" customHeight="1" x14ac:dyDescent="0.2">
      <c r="K10" s="213"/>
      <c r="L10" s="260"/>
    </row>
    <row r="11" spans="1:31" s="297" customFormat="1" ht="15" customHeight="1" x14ac:dyDescent="0.2">
      <c r="K11" s="213"/>
      <c r="L11" s="260"/>
    </row>
    <row r="12" spans="1:31" s="297" customFormat="1" ht="15" customHeight="1" x14ac:dyDescent="0.2">
      <c r="K12" s="213"/>
      <c r="L12" s="260"/>
    </row>
    <row r="13" spans="1:31" s="297" customFormat="1" ht="15" customHeight="1" x14ac:dyDescent="0.2">
      <c r="K13" s="213"/>
      <c r="L13" s="260"/>
    </row>
    <row r="14" spans="1:31" ht="12.75" customHeight="1" x14ac:dyDescent="0.2">
      <c r="L14" s="5"/>
      <c r="M14" s="5"/>
      <c r="O14" s="5"/>
      <c r="P14" s="6"/>
      <c r="Q14" s="6"/>
      <c r="R14" s="5"/>
      <c r="Y14" s="25"/>
      <c r="Z14" s="3"/>
      <c r="AA14" s="3"/>
      <c r="AB14" s="3"/>
      <c r="AC14" s="3"/>
      <c r="AD14" s="3"/>
      <c r="AE14" s="3"/>
    </row>
    <row r="15" spans="1:31" ht="12.75" customHeight="1" x14ac:dyDescent="0.3">
      <c r="A15" s="51" t="s">
        <v>61</v>
      </c>
      <c r="L15" s="5"/>
      <c r="M15" s="5"/>
      <c r="O15" s="5"/>
      <c r="P15" s="6"/>
      <c r="Q15" s="6"/>
      <c r="R15" s="5"/>
      <c r="Z15" s="11" t="s">
        <v>5</v>
      </c>
      <c r="AA15" s="11"/>
      <c r="AB15" s="11"/>
      <c r="AC15" s="52"/>
      <c r="AD15" s="3"/>
      <c r="AE15" s="3"/>
    </row>
    <row r="16" spans="1:31" ht="25.5" customHeight="1" x14ac:dyDescent="0.2">
      <c r="B16" s="319" t="s">
        <v>1</v>
      </c>
      <c r="C16" s="320"/>
      <c r="D16" s="320"/>
      <c r="E16" s="320"/>
      <c r="F16" s="320"/>
      <c r="G16" s="320"/>
      <c r="H16" s="320"/>
      <c r="I16" s="320"/>
      <c r="J16" s="320"/>
      <c r="L16" s="7" t="s">
        <v>2</v>
      </c>
      <c r="M16" s="7" t="s">
        <v>3</v>
      </c>
      <c r="N16" s="8" t="s">
        <v>4</v>
      </c>
      <c r="O16" s="7" t="s">
        <v>5</v>
      </c>
      <c r="P16" s="9" t="s">
        <v>6</v>
      </c>
      <c r="Q16" s="9" t="s">
        <v>7</v>
      </c>
      <c r="R16" s="10" t="s">
        <v>8</v>
      </c>
      <c r="Z16" s="121" t="s">
        <v>11</v>
      </c>
      <c r="AA16" s="11"/>
      <c r="AB16" s="11"/>
      <c r="AC16" s="3"/>
      <c r="AD16" s="3"/>
      <c r="AE16" s="3"/>
    </row>
    <row r="17" spans="1:34" ht="12.75" customHeight="1" x14ac:dyDescent="0.2">
      <c r="A17" s="12" t="s">
        <v>9</v>
      </c>
      <c r="B17" s="13">
        <v>1</v>
      </c>
      <c r="C17" s="13">
        <v>2</v>
      </c>
      <c r="D17" s="13">
        <v>3</v>
      </c>
      <c r="E17" s="13">
        <v>4</v>
      </c>
      <c r="F17" s="13">
        <v>5</v>
      </c>
      <c r="G17" s="13">
        <v>6</v>
      </c>
      <c r="H17" s="13">
        <v>7</v>
      </c>
      <c r="I17" s="13">
        <v>8</v>
      </c>
      <c r="J17" s="13">
        <v>9</v>
      </c>
      <c r="K17" s="146" t="s">
        <v>10</v>
      </c>
      <c r="L17" s="47"/>
      <c r="M17" s="15"/>
      <c r="N17" s="16"/>
      <c r="O17" s="17"/>
      <c r="P17" s="6"/>
      <c r="Q17" s="6"/>
      <c r="R17" s="5"/>
      <c r="S17" s="30" t="s">
        <v>14</v>
      </c>
      <c r="T17" s="5">
        <f>L33</f>
        <v>0.67500000000000004</v>
      </c>
      <c r="Y17" s="21" t="s">
        <v>12</v>
      </c>
      <c r="Z17" s="22" t="s">
        <v>14</v>
      </c>
      <c r="AA17" s="22" t="s">
        <v>15</v>
      </c>
      <c r="AB17" s="22" t="s">
        <v>16</v>
      </c>
      <c r="AC17" s="22" t="s">
        <v>17</v>
      </c>
      <c r="AD17" s="22" t="s">
        <v>18</v>
      </c>
      <c r="AE17" s="22" t="s">
        <v>19</v>
      </c>
      <c r="AF17" s="22" t="s">
        <v>20</v>
      </c>
      <c r="AG17" s="22" t="s">
        <v>21</v>
      </c>
      <c r="AH17" s="22" t="s">
        <v>22</v>
      </c>
    </row>
    <row r="18" spans="1:34" ht="12.75" customHeight="1" x14ac:dyDescent="0.2">
      <c r="A18" s="30" t="s">
        <v>14</v>
      </c>
      <c r="B18" s="13">
        <v>40</v>
      </c>
      <c r="C18" s="13"/>
      <c r="D18" s="13"/>
      <c r="E18" s="13"/>
      <c r="F18" s="13"/>
      <c r="G18" s="13"/>
      <c r="H18" s="13"/>
      <c r="I18" s="13"/>
      <c r="J18" s="13"/>
      <c r="K18" s="265"/>
      <c r="L18" s="47"/>
      <c r="M18" s="15"/>
      <c r="N18" s="16"/>
      <c r="O18" s="17"/>
      <c r="P18" s="20">
        <f>B18</f>
        <v>40</v>
      </c>
      <c r="Q18" s="6"/>
      <c r="R18" s="5"/>
      <c r="S18" s="30" t="s">
        <v>15</v>
      </c>
      <c r="T18" s="5">
        <f>L56</f>
        <v>0.42499999999999999</v>
      </c>
      <c r="Y18" s="26" t="s">
        <v>24</v>
      </c>
      <c r="Z18" s="27">
        <f t="shared" ref="Z18:Z25" si="0">O19</f>
        <v>7.4999999999999997E-2</v>
      </c>
      <c r="AA18" s="27">
        <f>C43/B42</f>
        <v>0.77500000000000002</v>
      </c>
      <c r="AB18" s="27">
        <f t="shared" ref="AB18:AB24" si="1">O62</f>
        <v>0.91489361702127658</v>
      </c>
      <c r="AC18" s="34">
        <f t="shared" ref="AC18:AC23" si="2">O82</f>
        <v>0.82608695652173914</v>
      </c>
      <c r="AD18" s="3">
        <f t="shared" ref="AD18:AD22" si="3">O101</f>
        <v>0.77049180327868849</v>
      </c>
      <c r="AE18" s="3">
        <f t="shared" ref="AE18:AE21" si="4">O121</f>
        <v>0.92307692307692313</v>
      </c>
      <c r="AF18" s="3">
        <f t="shared" ref="AF18:AF20" si="5">O141</f>
        <v>0.86538461538461542</v>
      </c>
      <c r="AG18" s="5">
        <f t="shared" ref="AG18:AG19" si="6">O160</f>
        <v>0.74509803921568629</v>
      </c>
      <c r="AH18" s="5">
        <f>O178</f>
        <v>0.88</v>
      </c>
    </row>
    <row r="19" spans="1:34" ht="12.75" customHeight="1" x14ac:dyDescent="0.2">
      <c r="A19" s="30" t="s">
        <v>15</v>
      </c>
      <c r="B19" s="13"/>
      <c r="C19" s="13">
        <v>3</v>
      </c>
      <c r="D19" s="13">
        <v>35</v>
      </c>
      <c r="E19" s="13"/>
      <c r="F19" s="13"/>
      <c r="G19" s="13"/>
      <c r="H19" s="13"/>
      <c r="I19" s="13"/>
      <c r="J19" s="13"/>
      <c r="K19" s="265"/>
      <c r="L19" s="47"/>
      <c r="M19" s="15"/>
      <c r="N19" s="16"/>
      <c r="O19" s="17">
        <f>C19/B18</f>
        <v>7.4999999999999997E-2</v>
      </c>
      <c r="P19" s="20">
        <v>38</v>
      </c>
      <c r="Q19" s="3">
        <f t="shared" ref="Q19:Q27" si="7">P19/P18</f>
        <v>0.95</v>
      </c>
      <c r="R19" s="5">
        <f t="shared" ref="R19:R27" si="8">100%-Q19</f>
        <v>5.0000000000000044E-2</v>
      </c>
      <c r="S19" s="30" t="s">
        <v>16</v>
      </c>
      <c r="T19" s="5">
        <f>L76</f>
        <v>0.5957446808510638</v>
      </c>
      <c r="Y19" s="26" t="s">
        <v>25</v>
      </c>
      <c r="Z19" s="27">
        <f t="shared" si="0"/>
        <v>0</v>
      </c>
      <c r="AA19" s="27">
        <f>D44/C43</f>
        <v>0.74193548387096775</v>
      </c>
      <c r="AB19" s="27">
        <f t="shared" si="1"/>
        <v>0.93023255813953487</v>
      </c>
      <c r="AC19" s="34">
        <f t="shared" si="2"/>
        <v>0.71052631578947367</v>
      </c>
      <c r="AD19" s="3">
        <f t="shared" si="3"/>
        <v>0.97872340425531912</v>
      </c>
      <c r="AE19" s="3">
        <f t="shared" si="4"/>
        <v>0.8125</v>
      </c>
      <c r="AF19" s="3">
        <f t="shared" si="5"/>
        <v>0.9555555555555556</v>
      </c>
      <c r="AG19" s="5">
        <f t="shared" si="6"/>
        <v>0.57894736842105265</v>
      </c>
    </row>
    <row r="20" spans="1:34" ht="12.75" customHeight="1" x14ac:dyDescent="0.2">
      <c r="A20" s="30" t="s">
        <v>16</v>
      </c>
      <c r="B20" s="13"/>
      <c r="C20" s="13"/>
      <c r="D20" s="13"/>
      <c r="E20" s="13"/>
      <c r="F20" s="13"/>
      <c r="G20" s="13"/>
      <c r="H20" s="13"/>
      <c r="I20" s="13"/>
      <c r="J20" s="13"/>
      <c r="K20" s="265"/>
      <c r="L20" s="47"/>
      <c r="M20" s="15"/>
      <c r="N20" s="16"/>
      <c r="O20" s="17">
        <f>D20/C19</f>
        <v>0</v>
      </c>
      <c r="P20" s="20"/>
      <c r="Q20" s="3">
        <f t="shared" si="7"/>
        <v>0</v>
      </c>
      <c r="R20" s="5">
        <f t="shared" si="8"/>
        <v>1</v>
      </c>
      <c r="S20" s="30" t="s">
        <v>17</v>
      </c>
      <c r="T20" s="5">
        <f>L96</f>
        <v>0.39130434782608697</v>
      </c>
      <c r="Y20" s="26" t="s">
        <v>26</v>
      </c>
      <c r="Z20" s="27">
        <f t="shared" si="0"/>
        <v>0</v>
      </c>
      <c r="AA20" s="27">
        <f>E45/D44</f>
        <v>0.82608695652173914</v>
      </c>
      <c r="AB20" s="27">
        <f t="shared" si="1"/>
        <v>0.82499999999999996</v>
      </c>
      <c r="AC20" s="34">
        <f t="shared" si="2"/>
        <v>0.88888888888888884</v>
      </c>
      <c r="AD20" s="3">
        <f t="shared" si="3"/>
        <v>0.93478260869565222</v>
      </c>
      <c r="AE20" s="3">
        <f t="shared" si="4"/>
        <v>0.87179487179487181</v>
      </c>
      <c r="AF20" s="3">
        <f t="shared" si="5"/>
        <v>0.90697674418604646</v>
      </c>
    </row>
    <row r="21" spans="1:34" ht="12.75" customHeight="1" x14ac:dyDescent="0.2">
      <c r="A21" s="30" t="s">
        <v>17</v>
      </c>
      <c r="B21" s="13"/>
      <c r="C21" s="13">
        <v>3</v>
      </c>
      <c r="D21" s="13">
        <v>35</v>
      </c>
      <c r="E21" s="13"/>
      <c r="F21" s="13"/>
      <c r="G21" s="13"/>
      <c r="H21" s="13"/>
      <c r="I21" s="13"/>
      <c r="J21" s="13"/>
      <c r="K21" s="265"/>
      <c r="L21" s="47"/>
      <c r="M21" s="15"/>
      <c r="N21" s="16"/>
      <c r="O21" s="17"/>
      <c r="P21" s="20"/>
      <c r="Q21" s="3" t="e">
        <f t="shared" si="7"/>
        <v>#DIV/0!</v>
      </c>
      <c r="R21" s="5" t="e">
        <f t="shared" si="8"/>
        <v>#DIV/0!</v>
      </c>
      <c r="S21" s="30" t="s">
        <v>18</v>
      </c>
      <c r="Y21" s="26" t="s">
        <v>27</v>
      </c>
      <c r="Z21" s="27">
        <f t="shared" si="0"/>
        <v>0.94285714285714284</v>
      </c>
      <c r="AA21" s="27">
        <f t="shared" ref="AA21:AA25" si="9">O46</f>
        <v>1</v>
      </c>
      <c r="AB21" s="27">
        <f t="shared" si="1"/>
        <v>0.93939393939393945</v>
      </c>
      <c r="AC21" s="34">
        <f t="shared" si="2"/>
        <v>0.95833333333333337</v>
      </c>
      <c r="AD21" s="3">
        <f t="shared" si="3"/>
        <v>0.95348837209302328</v>
      </c>
      <c r="AE21" s="3">
        <f t="shared" si="4"/>
        <v>0.82352941176470584</v>
      </c>
    </row>
    <row r="22" spans="1:34" ht="12.75" customHeight="1" x14ac:dyDescent="0.2">
      <c r="A22" s="30" t="s">
        <v>18</v>
      </c>
      <c r="B22" s="13"/>
      <c r="C22" s="13"/>
      <c r="D22" s="13">
        <v>3</v>
      </c>
      <c r="E22" s="13">
        <v>33</v>
      </c>
      <c r="F22" s="13"/>
      <c r="G22" s="13"/>
      <c r="H22" s="13"/>
      <c r="I22" s="13"/>
      <c r="J22" s="13"/>
      <c r="K22" s="265"/>
      <c r="L22" s="47"/>
      <c r="M22" s="15"/>
      <c r="N22" s="16"/>
      <c r="O22" s="17">
        <f>E22/D21</f>
        <v>0.94285714285714284</v>
      </c>
      <c r="P22" s="20"/>
      <c r="Q22" s="3" t="e">
        <f t="shared" si="7"/>
        <v>#DIV/0!</v>
      </c>
      <c r="R22" s="5" t="e">
        <f t="shared" si="8"/>
        <v>#DIV/0!</v>
      </c>
      <c r="Y22" s="26" t="s">
        <v>29</v>
      </c>
      <c r="Z22" s="27">
        <f t="shared" si="0"/>
        <v>0.93939393939393945</v>
      </c>
      <c r="AA22" s="27">
        <f t="shared" si="9"/>
        <v>0.94736842105263153</v>
      </c>
      <c r="AB22" s="27">
        <f t="shared" si="1"/>
        <v>1</v>
      </c>
      <c r="AC22" s="34">
        <f t="shared" si="2"/>
        <v>0.91304347826086951</v>
      </c>
      <c r="AD22" s="3">
        <f t="shared" si="3"/>
        <v>0.90243902439024393</v>
      </c>
      <c r="AE22" s="3" t="s">
        <v>28</v>
      </c>
    </row>
    <row r="23" spans="1:34" ht="12.75" customHeight="1" x14ac:dyDescent="0.2">
      <c r="A23" s="30" t="s">
        <v>19</v>
      </c>
      <c r="B23" s="25"/>
      <c r="C23" s="25"/>
      <c r="D23" s="25"/>
      <c r="E23" s="25"/>
      <c r="F23" s="25">
        <v>31</v>
      </c>
      <c r="G23" s="25"/>
      <c r="H23" s="25"/>
      <c r="I23" s="25"/>
      <c r="J23" s="25"/>
      <c r="K23" s="266"/>
      <c r="L23" s="5"/>
      <c r="M23" s="5"/>
      <c r="N23" s="25"/>
      <c r="O23" s="5">
        <f>F23/E22</f>
        <v>0.93939393939393945</v>
      </c>
      <c r="P23" s="20">
        <v>37</v>
      </c>
      <c r="Q23" s="3" t="e">
        <f t="shared" si="7"/>
        <v>#DIV/0!</v>
      </c>
      <c r="R23" s="5" t="e">
        <f t="shared" si="8"/>
        <v>#DIV/0!</v>
      </c>
      <c r="Y23" s="31" t="s">
        <v>30</v>
      </c>
      <c r="Z23" s="27">
        <f t="shared" si="0"/>
        <v>0.967741935483871</v>
      </c>
      <c r="AA23" s="27">
        <f t="shared" si="9"/>
        <v>1</v>
      </c>
      <c r="AB23" s="27">
        <f t="shared" si="1"/>
        <v>0.93548387096774188</v>
      </c>
      <c r="AC23" s="34">
        <f t="shared" si="2"/>
        <v>0.90476190476190477</v>
      </c>
      <c r="AD23" s="3" t="s">
        <v>28</v>
      </c>
      <c r="AE23" s="3" t="s">
        <v>28</v>
      </c>
    </row>
    <row r="24" spans="1:34" ht="12.75" customHeight="1" x14ac:dyDescent="0.2">
      <c r="A24" s="30" t="s">
        <v>20</v>
      </c>
      <c r="B24" s="25"/>
      <c r="C24" s="25"/>
      <c r="D24" s="25"/>
      <c r="E24" s="25"/>
      <c r="F24" s="25"/>
      <c r="G24" s="25">
        <v>30</v>
      </c>
      <c r="H24" s="25"/>
      <c r="I24" s="25"/>
      <c r="J24" s="25"/>
      <c r="K24" s="266"/>
      <c r="L24" s="5"/>
      <c r="M24" s="5"/>
      <c r="N24" s="25"/>
      <c r="O24" s="5">
        <f>G24/F23</f>
        <v>0.967741935483871</v>
      </c>
      <c r="P24" s="20">
        <v>35</v>
      </c>
      <c r="Q24" s="3">
        <f t="shared" si="7"/>
        <v>0.94594594594594594</v>
      </c>
      <c r="R24" s="5">
        <f t="shared" si="8"/>
        <v>5.4054054054054057E-2</v>
      </c>
      <c r="Y24" s="122" t="s">
        <v>31</v>
      </c>
      <c r="Z24" s="27">
        <f t="shared" si="0"/>
        <v>0.96666666666666667</v>
      </c>
      <c r="AA24" s="27">
        <f t="shared" si="9"/>
        <v>1</v>
      </c>
      <c r="AB24" s="27">
        <f t="shared" si="1"/>
        <v>1</v>
      </c>
      <c r="AC24" s="34" t="s">
        <v>28</v>
      </c>
      <c r="AD24" s="3" t="s">
        <v>28</v>
      </c>
      <c r="AE24" s="3"/>
    </row>
    <row r="25" spans="1:34" ht="12.75" customHeight="1" x14ac:dyDescent="0.2">
      <c r="A25" s="30" t="s">
        <v>21</v>
      </c>
      <c r="B25" s="25"/>
      <c r="C25" s="25"/>
      <c r="D25" s="25"/>
      <c r="E25" s="25"/>
      <c r="F25" s="25"/>
      <c r="G25" s="25"/>
      <c r="H25" s="25">
        <v>29</v>
      </c>
      <c r="I25" s="25"/>
      <c r="J25" s="25"/>
      <c r="K25" s="266"/>
      <c r="L25" s="5"/>
      <c r="M25" s="5"/>
      <c r="N25" s="25"/>
      <c r="O25" s="5">
        <f>H25/G24</f>
        <v>0.96666666666666667</v>
      </c>
      <c r="P25" s="20">
        <v>35</v>
      </c>
      <c r="Q25" s="3">
        <f t="shared" si="7"/>
        <v>1</v>
      </c>
      <c r="R25" s="5">
        <f t="shared" si="8"/>
        <v>0</v>
      </c>
      <c r="Y25" s="31" t="s">
        <v>32</v>
      </c>
      <c r="Z25" s="27">
        <f t="shared" si="0"/>
        <v>0.96551724137931039</v>
      </c>
      <c r="AA25" s="27">
        <f t="shared" si="9"/>
        <v>1</v>
      </c>
      <c r="AB25" s="27" t="s">
        <v>28</v>
      </c>
      <c r="AC25" s="34" t="s">
        <v>28</v>
      </c>
      <c r="AD25" s="3" t="s">
        <v>28</v>
      </c>
      <c r="AE25" s="3"/>
    </row>
    <row r="26" spans="1:34" ht="12.75" customHeight="1" x14ac:dyDescent="0.2">
      <c r="A26" s="33" t="s">
        <v>22</v>
      </c>
      <c r="B26" s="25"/>
      <c r="C26" s="25"/>
      <c r="D26" s="25"/>
      <c r="E26" s="25"/>
      <c r="F26" s="25"/>
      <c r="G26" s="25"/>
      <c r="H26" s="25"/>
      <c r="I26" s="25">
        <v>28</v>
      </c>
      <c r="J26" s="25"/>
      <c r="K26" s="266"/>
      <c r="L26" s="5"/>
      <c r="M26" s="5"/>
      <c r="N26" s="25"/>
      <c r="O26" s="5">
        <f>I26/H25</f>
        <v>0.96551724137931039</v>
      </c>
      <c r="P26" s="20">
        <v>35</v>
      </c>
      <c r="Q26" s="3">
        <f t="shared" si="7"/>
        <v>1</v>
      </c>
      <c r="R26" s="5">
        <f t="shared" si="8"/>
        <v>0</v>
      </c>
      <c r="Y26" s="32"/>
      <c r="Z26" s="27" t="s">
        <v>28</v>
      </c>
      <c r="AA26" s="27"/>
      <c r="AB26" s="27"/>
      <c r="AC26" s="34"/>
      <c r="AD26" s="3"/>
      <c r="AE26" s="3"/>
    </row>
    <row r="27" spans="1:34" ht="12.75" customHeight="1" x14ac:dyDescent="0.2">
      <c r="A27" s="33" t="s">
        <v>40</v>
      </c>
      <c r="B27" s="25"/>
      <c r="C27" s="25"/>
      <c r="D27" s="25"/>
      <c r="E27" s="25"/>
      <c r="F27" s="25"/>
      <c r="G27" s="25"/>
      <c r="H27" s="25"/>
      <c r="I27" s="25"/>
      <c r="J27" s="25">
        <v>28</v>
      </c>
      <c r="K27" s="266">
        <v>27</v>
      </c>
      <c r="L27" s="5"/>
      <c r="M27" s="5"/>
      <c r="N27" s="25"/>
      <c r="O27" s="5">
        <f>J27/I26</f>
        <v>1</v>
      </c>
      <c r="P27" s="20">
        <v>33</v>
      </c>
      <c r="Q27" s="3">
        <f t="shared" si="7"/>
        <v>0.94285714285714284</v>
      </c>
      <c r="R27" s="5">
        <f t="shared" si="8"/>
        <v>5.7142857142857162E-2</v>
      </c>
      <c r="Y27" s="32"/>
      <c r="Z27" s="27" t="s">
        <v>28</v>
      </c>
      <c r="AA27" s="27"/>
      <c r="AB27" s="27"/>
      <c r="AC27" s="34"/>
      <c r="AD27" s="3"/>
      <c r="AE27" s="3"/>
    </row>
    <row r="28" spans="1:34" ht="12.75" customHeight="1" x14ac:dyDescent="0.2">
      <c r="A28" s="33" t="s">
        <v>41</v>
      </c>
      <c r="B28" s="25"/>
      <c r="C28" s="25"/>
      <c r="D28" s="25"/>
      <c r="E28" s="25"/>
      <c r="F28" s="25"/>
      <c r="G28" s="25"/>
      <c r="H28" s="25"/>
      <c r="I28" s="25"/>
      <c r="J28" s="25">
        <v>3</v>
      </c>
      <c r="K28" s="266"/>
      <c r="L28" s="5"/>
      <c r="M28" s="5"/>
      <c r="N28" s="25"/>
      <c r="O28" s="5"/>
      <c r="P28" s="20">
        <v>4</v>
      </c>
      <c r="Q28" s="3"/>
      <c r="R28" s="5"/>
      <c r="Y28" s="32"/>
      <c r="Z28" s="27"/>
      <c r="AA28" s="27"/>
      <c r="AB28" s="27"/>
      <c r="AC28" s="34"/>
      <c r="AD28" s="3"/>
      <c r="AE28" s="3"/>
    </row>
    <row r="29" spans="1:34" ht="12.75" customHeight="1" x14ac:dyDescent="0.2">
      <c r="A29" s="33" t="s">
        <v>42</v>
      </c>
      <c r="B29" s="25"/>
      <c r="C29" s="25"/>
      <c r="D29" s="25"/>
      <c r="E29" s="25"/>
      <c r="F29" s="25"/>
      <c r="G29" s="25"/>
      <c r="H29" s="25"/>
      <c r="I29" s="25"/>
      <c r="J29" s="25">
        <v>3</v>
      </c>
      <c r="K29" s="266">
        <v>1</v>
      </c>
      <c r="L29" s="5"/>
      <c r="M29" s="5"/>
      <c r="N29" s="25"/>
      <c r="O29" s="5"/>
      <c r="P29" s="20">
        <v>4</v>
      </c>
      <c r="Q29" s="3"/>
      <c r="R29" s="5"/>
      <c r="Y29" s="32"/>
      <c r="Z29" s="27"/>
      <c r="AA29" s="27"/>
      <c r="AB29" s="27"/>
      <c r="AC29" s="34"/>
      <c r="AD29" s="3"/>
      <c r="AE29" s="3"/>
    </row>
    <row r="30" spans="1:34" ht="12.75" customHeight="1" x14ac:dyDescent="0.2">
      <c r="A30" s="33" t="s">
        <v>43</v>
      </c>
      <c r="B30" s="25"/>
      <c r="C30" s="25"/>
      <c r="D30" s="25"/>
      <c r="E30" s="25"/>
      <c r="F30" s="25"/>
      <c r="G30" s="25"/>
      <c r="H30" s="25">
        <v>2</v>
      </c>
      <c r="I30" s="25"/>
      <c r="J30" s="25"/>
      <c r="K30" s="266"/>
      <c r="L30" s="5"/>
      <c r="M30" s="5"/>
      <c r="N30" s="25"/>
      <c r="O30" s="5"/>
      <c r="P30" s="20">
        <v>2</v>
      </c>
      <c r="Q30" s="3"/>
      <c r="R30" s="5"/>
      <c r="Y30" s="32"/>
      <c r="Z30" s="27"/>
      <c r="AA30" s="27"/>
      <c r="AB30" s="27"/>
      <c r="AC30" s="34"/>
      <c r="AD30" s="3"/>
      <c r="AE30" s="3"/>
    </row>
    <row r="31" spans="1:34" ht="12.75" customHeight="1" x14ac:dyDescent="0.2">
      <c r="A31" s="33" t="s">
        <v>48</v>
      </c>
      <c r="B31" s="25"/>
      <c r="C31" s="25"/>
      <c r="D31" s="25"/>
      <c r="E31" s="25"/>
      <c r="F31" s="25"/>
      <c r="G31" s="25"/>
      <c r="H31" s="25"/>
      <c r="I31" s="25">
        <v>1</v>
      </c>
      <c r="J31" s="25"/>
      <c r="K31" s="266"/>
      <c r="L31" s="5"/>
      <c r="M31" s="5"/>
      <c r="N31" s="25"/>
      <c r="O31" s="5"/>
      <c r="P31" s="20">
        <v>2</v>
      </c>
      <c r="Q31" s="3"/>
      <c r="R31" s="5"/>
      <c r="Y31" s="32"/>
      <c r="Z31" s="27"/>
      <c r="AA31" s="27"/>
      <c r="AB31" s="27"/>
      <c r="AC31" s="34"/>
      <c r="AD31" s="3"/>
      <c r="AE31" s="3"/>
    </row>
    <row r="32" spans="1:34" ht="12.75" customHeight="1" x14ac:dyDescent="0.2">
      <c r="A32" s="33" t="s">
        <v>49</v>
      </c>
      <c r="B32" s="25"/>
      <c r="C32" s="25"/>
      <c r="D32" s="25"/>
      <c r="E32" s="25"/>
      <c r="F32" s="25"/>
      <c r="G32" s="25"/>
      <c r="H32" s="25"/>
      <c r="I32" s="25"/>
      <c r="J32" s="25">
        <v>1</v>
      </c>
      <c r="K32" s="266">
        <v>1</v>
      </c>
      <c r="L32" s="5"/>
      <c r="M32" s="5"/>
      <c r="N32" s="25"/>
      <c r="O32" s="5"/>
      <c r="P32" s="20"/>
      <c r="Q32" s="3"/>
      <c r="R32" s="5"/>
      <c r="Y32" s="32"/>
      <c r="Z32" s="27"/>
      <c r="AA32" s="27"/>
      <c r="AB32" s="27"/>
      <c r="AC32" s="34"/>
      <c r="AD32" s="3"/>
      <c r="AE32" s="3"/>
    </row>
    <row r="33" spans="1:31" ht="12.75" customHeight="1" x14ac:dyDescent="0.2">
      <c r="K33" s="267">
        <f>SUM(K27:K32)</f>
        <v>29</v>
      </c>
      <c r="L33" s="5">
        <f>K27/B18</f>
        <v>0.67500000000000004</v>
      </c>
      <c r="M33" s="5">
        <f>K33/B18</f>
        <v>0.72499999999999998</v>
      </c>
      <c r="N33" s="5">
        <f>M33-L33</f>
        <v>4.9999999999999933E-2</v>
      </c>
      <c r="O33" s="5"/>
      <c r="P33" s="6"/>
      <c r="Q33" s="6"/>
      <c r="R33" s="5"/>
      <c r="Y33" s="25"/>
      <c r="Z33" s="27" t="s">
        <v>28</v>
      </c>
      <c r="AA33" s="27"/>
      <c r="AB33" s="27"/>
      <c r="AC33" s="3"/>
      <c r="AD33" s="3"/>
      <c r="AE33" s="3"/>
    </row>
    <row r="34" spans="1:31" ht="12.75" customHeight="1" x14ac:dyDescent="0.2">
      <c r="A34" s="323" t="s">
        <v>34</v>
      </c>
      <c r="B34" s="320"/>
      <c r="C34" s="320"/>
      <c r="D34" s="320"/>
      <c r="L34" s="5"/>
      <c r="M34" s="5"/>
      <c r="O34" s="5"/>
      <c r="P34" s="6"/>
      <c r="Q34" s="6"/>
      <c r="R34" s="5"/>
      <c r="Y34" s="32"/>
      <c r="Z34" s="27"/>
      <c r="AA34" s="27"/>
      <c r="AB34" s="27"/>
      <c r="AC34" s="3"/>
      <c r="AD34" s="3"/>
      <c r="AE34" s="3"/>
    </row>
    <row r="35" spans="1:31" ht="12.75" customHeight="1" x14ac:dyDescent="0.2">
      <c r="A35" s="33" t="s">
        <v>35</v>
      </c>
      <c r="L35" s="5"/>
      <c r="M35" s="5"/>
      <c r="O35" s="5"/>
      <c r="P35" s="6"/>
      <c r="Q35" s="6"/>
      <c r="R35" s="5"/>
      <c r="Y35" s="32"/>
      <c r="Z35" s="27"/>
      <c r="AA35" s="27"/>
      <c r="AB35" s="27"/>
      <c r="AC35" s="3"/>
      <c r="AD35" s="3"/>
      <c r="AE35" s="3"/>
    </row>
    <row r="36" spans="1:31" ht="12.75" customHeight="1" x14ac:dyDescent="0.2">
      <c r="A36" s="321" t="s">
        <v>36</v>
      </c>
      <c r="B36" s="320"/>
      <c r="C36" s="320"/>
      <c r="D36" s="320"/>
      <c r="E36" s="320"/>
      <c r="F36" s="320"/>
      <c r="G36" s="320"/>
      <c r="H36" s="41">
        <f>(B35/K33)*100%</f>
        <v>0</v>
      </c>
      <c r="L36" s="5"/>
      <c r="M36" s="5"/>
      <c r="O36" s="5"/>
      <c r="P36" s="6"/>
      <c r="Q36" s="6"/>
      <c r="R36" s="5"/>
      <c r="Y36" s="32"/>
      <c r="Z36" s="27"/>
      <c r="AA36" s="27"/>
      <c r="AB36" s="27"/>
      <c r="AC36" s="3"/>
      <c r="AD36" s="3"/>
      <c r="AE36" s="3"/>
    </row>
    <row r="37" spans="1:31" ht="12.75" customHeight="1" x14ac:dyDescent="0.2">
      <c r="L37" s="5"/>
      <c r="M37" s="5"/>
      <c r="O37" s="5"/>
      <c r="P37" s="6"/>
      <c r="Q37" s="6"/>
      <c r="R37" s="5"/>
      <c r="Y37" s="32"/>
      <c r="Z37" s="27"/>
      <c r="AA37" s="27"/>
      <c r="AB37" s="27"/>
      <c r="AC37" s="3"/>
      <c r="AD37" s="3"/>
      <c r="AE37" s="3"/>
    </row>
    <row r="38" spans="1:31" ht="12.75" customHeight="1" x14ac:dyDescent="0.2">
      <c r="L38" s="5"/>
      <c r="M38" s="5"/>
      <c r="O38" s="5"/>
      <c r="P38" s="6"/>
      <c r="Q38" s="6"/>
      <c r="R38" s="5"/>
      <c r="Y38" s="33"/>
      <c r="Z38" s="34"/>
      <c r="AA38" s="34"/>
      <c r="AB38" s="27"/>
      <c r="AC38" s="3"/>
      <c r="AD38" s="3"/>
      <c r="AE38" s="3"/>
    </row>
    <row r="39" spans="1:31" ht="12.75" customHeight="1" x14ac:dyDescent="0.3">
      <c r="A39" s="51" t="s">
        <v>62</v>
      </c>
      <c r="L39" s="5"/>
      <c r="M39" s="5"/>
      <c r="O39" s="5"/>
      <c r="P39" s="6"/>
      <c r="Q39" s="6"/>
      <c r="R39" s="5"/>
      <c r="Y39" s="33"/>
      <c r="Z39" s="34"/>
      <c r="AA39" s="34"/>
      <c r="AB39" s="27"/>
      <c r="AC39" s="52"/>
      <c r="AD39" s="3"/>
      <c r="AE39" s="3"/>
    </row>
    <row r="40" spans="1:31" ht="25.5" customHeight="1" x14ac:dyDescent="0.2">
      <c r="B40" s="319" t="s">
        <v>1</v>
      </c>
      <c r="C40" s="320"/>
      <c r="D40" s="320"/>
      <c r="E40" s="320"/>
      <c r="F40" s="320"/>
      <c r="G40" s="320"/>
      <c r="H40" s="320"/>
      <c r="I40" s="320"/>
      <c r="J40" s="320"/>
      <c r="L40" s="7" t="s">
        <v>2</v>
      </c>
      <c r="M40" s="7" t="s">
        <v>3</v>
      </c>
      <c r="N40" s="8" t="s">
        <v>4</v>
      </c>
      <c r="O40" s="7" t="s">
        <v>5</v>
      </c>
      <c r="P40" s="9" t="s">
        <v>6</v>
      </c>
      <c r="Q40" s="9" t="s">
        <v>7</v>
      </c>
      <c r="R40" s="10" t="s">
        <v>8</v>
      </c>
      <c r="Y40" s="33"/>
      <c r="Z40" s="34"/>
      <c r="AA40" s="34"/>
      <c r="AB40" s="34"/>
      <c r="AC40" s="3"/>
      <c r="AD40" s="3"/>
      <c r="AE40" s="3"/>
    </row>
    <row r="41" spans="1:31" ht="12.75" customHeight="1" x14ac:dyDescent="0.2">
      <c r="A41" s="12" t="s">
        <v>9</v>
      </c>
      <c r="B41" s="13">
        <v>1</v>
      </c>
      <c r="C41" s="13">
        <v>2</v>
      </c>
      <c r="D41" s="13">
        <v>3</v>
      </c>
      <c r="E41" s="13">
        <v>4</v>
      </c>
      <c r="F41" s="13">
        <v>5</v>
      </c>
      <c r="G41" s="13">
        <v>6</v>
      </c>
      <c r="H41" s="13">
        <v>7</v>
      </c>
      <c r="I41" s="13">
        <v>8</v>
      </c>
      <c r="J41" s="13">
        <v>9</v>
      </c>
      <c r="K41" s="146" t="s">
        <v>10</v>
      </c>
      <c r="L41" s="47"/>
      <c r="M41" s="15"/>
      <c r="N41" s="16"/>
      <c r="O41" s="17"/>
      <c r="P41" s="6"/>
      <c r="Q41" s="6"/>
      <c r="R41" s="5"/>
      <c r="Y41" s="33"/>
      <c r="Z41" s="34"/>
      <c r="AA41" s="34"/>
      <c r="AB41" s="34"/>
      <c r="AC41" s="11"/>
      <c r="AD41" s="3"/>
      <c r="AE41" s="3"/>
    </row>
    <row r="42" spans="1:31" ht="12.75" customHeight="1" x14ac:dyDescent="0.2">
      <c r="A42" s="30" t="s">
        <v>15</v>
      </c>
      <c r="B42" s="13">
        <v>40</v>
      </c>
      <c r="C42" s="13"/>
      <c r="D42" s="13"/>
      <c r="E42" s="13"/>
      <c r="F42" s="13"/>
      <c r="G42" s="13"/>
      <c r="H42" s="13"/>
      <c r="I42" s="13"/>
      <c r="J42" s="13"/>
      <c r="K42" s="265"/>
      <c r="L42" s="47"/>
      <c r="M42" s="15"/>
      <c r="N42" s="16"/>
      <c r="O42" s="17"/>
      <c r="P42" s="20">
        <f>B42</f>
        <v>40</v>
      </c>
      <c r="Q42" s="6"/>
      <c r="R42" s="5"/>
      <c r="Z42" s="3"/>
      <c r="AA42" s="3"/>
      <c r="AB42" s="34"/>
      <c r="AC42" s="34"/>
      <c r="AD42" s="3"/>
      <c r="AE42" s="3"/>
    </row>
    <row r="43" spans="1:31" ht="12.75" customHeight="1" x14ac:dyDescent="0.2">
      <c r="A43" s="30" t="s">
        <v>16</v>
      </c>
      <c r="B43" s="13"/>
      <c r="C43" s="13">
        <v>31</v>
      </c>
      <c r="D43" s="13"/>
      <c r="E43" s="13"/>
      <c r="F43" s="13"/>
      <c r="G43" s="13"/>
      <c r="H43" s="13"/>
      <c r="I43" s="13"/>
      <c r="J43" s="13"/>
      <c r="K43" s="265"/>
      <c r="L43" s="47"/>
      <c r="M43" s="15"/>
      <c r="N43" s="16"/>
      <c r="O43" s="17">
        <f>C43/B42</f>
        <v>0.77500000000000002</v>
      </c>
      <c r="P43" s="20">
        <v>31</v>
      </c>
      <c r="Q43" s="3">
        <f t="shared" ref="Q43:Q50" si="10">P43/P42</f>
        <v>0.77500000000000002</v>
      </c>
      <c r="R43" s="5">
        <f t="shared" ref="R43:R50" si="11">100%-Q43</f>
        <v>0.22499999999999998</v>
      </c>
      <c r="S43" s="30" t="s">
        <v>14</v>
      </c>
      <c r="T43" s="5">
        <f>M33</f>
        <v>0.72499999999999998</v>
      </c>
      <c r="Y43" s="46"/>
      <c r="Z43" s="11"/>
      <c r="AA43" s="11"/>
      <c r="AB43" s="34"/>
      <c r="AC43" s="34"/>
      <c r="AD43" s="3"/>
      <c r="AE43" s="3"/>
    </row>
    <row r="44" spans="1:31" ht="12.75" customHeight="1" x14ac:dyDescent="0.2">
      <c r="A44" s="30" t="s">
        <v>17</v>
      </c>
      <c r="B44" s="13"/>
      <c r="C44" s="13"/>
      <c r="D44" s="13">
        <v>23</v>
      </c>
      <c r="E44" s="13"/>
      <c r="F44" s="13"/>
      <c r="G44" s="13"/>
      <c r="H44" s="13"/>
      <c r="I44" s="13"/>
      <c r="J44" s="13"/>
      <c r="K44" s="265"/>
      <c r="L44" s="47"/>
      <c r="M44" s="15"/>
      <c r="N44" s="16"/>
      <c r="O44" s="17">
        <f>D44/C43</f>
        <v>0.74193548387096775</v>
      </c>
      <c r="P44" s="20">
        <v>29</v>
      </c>
      <c r="Q44" s="3">
        <f t="shared" si="10"/>
        <v>0.93548387096774188</v>
      </c>
      <c r="R44" s="5">
        <f t="shared" si="11"/>
        <v>6.4516129032258118E-2</v>
      </c>
      <c r="S44" s="30" t="s">
        <v>15</v>
      </c>
      <c r="T44" s="5">
        <f>M56</f>
        <v>0.47499999999999998</v>
      </c>
      <c r="Y44" s="46"/>
      <c r="Z44" s="11"/>
      <c r="AA44" s="11"/>
      <c r="AB44" s="3"/>
      <c r="AC44" s="34"/>
      <c r="AD44" s="3"/>
      <c r="AE44" s="3"/>
    </row>
    <row r="45" spans="1:31" ht="12.75" customHeight="1" x14ac:dyDescent="0.2">
      <c r="A45" s="30" t="s">
        <v>18</v>
      </c>
      <c r="B45" s="13"/>
      <c r="C45" s="13"/>
      <c r="D45" s="13"/>
      <c r="E45" s="13">
        <v>19</v>
      </c>
      <c r="F45" s="13"/>
      <c r="G45" s="13"/>
      <c r="H45" s="13"/>
      <c r="I45" s="13"/>
      <c r="J45" s="13"/>
      <c r="K45" s="265"/>
      <c r="L45" s="47"/>
      <c r="M45" s="15"/>
      <c r="N45" s="16"/>
      <c r="O45" s="17">
        <f>E45/D44</f>
        <v>0.82608695652173914</v>
      </c>
      <c r="P45" s="20">
        <v>26</v>
      </c>
      <c r="Q45" s="3">
        <f t="shared" si="10"/>
        <v>0.89655172413793105</v>
      </c>
      <c r="R45" s="5">
        <f t="shared" si="11"/>
        <v>0.10344827586206895</v>
      </c>
      <c r="S45" s="30" t="s">
        <v>16</v>
      </c>
      <c r="T45" s="5">
        <f>M76</f>
        <v>0.7021276595744681</v>
      </c>
      <c r="Y45" s="46"/>
      <c r="Z45" s="11"/>
      <c r="AA45" s="11"/>
      <c r="AB45" s="11"/>
      <c r="AC45" s="34"/>
      <c r="AD45" s="3"/>
      <c r="AE45" s="3"/>
    </row>
    <row r="46" spans="1:31" ht="12.75" customHeight="1" x14ac:dyDescent="0.2">
      <c r="A46" s="30" t="s">
        <v>19</v>
      </c>
      <c r="B46" s="25"/>
      <c r="C46" s="25"/>
      <c r="D46" s="25"/>
      <c r="E46" s="25"/>
      <c r="F46" s="25">
        <v>19</v>
      </c>
      <c r="G46" s="25"/>
      <c r="H46" s="25"/>
      <c r="I46" s="25"/>
      <c r="J46" s="25"/>
      <c r="K46" s="266"/>
      <c r="L46" s="5"/>
      <c r="M46" s="5"/>
      <c r="N46" s="25"/>
      <c r="O46" s="5">
        <f>F46/E45</f>
        <v>1</v>
      </c>
      <c r="P46" s="20">
        <v>25</v>
      </c>
      <c r="Q46" s="3">
        <f t="shared" si="10"/>
        <v>0.96153846153846156</v>
      </c>
      <c r="R46" s="5">
        <f t="shared" si="11"/>
        <v>3.8461538461538436E-2</v>
      </c>
      <c r="S46" s="30" t="s">
        <v>17</v>
      </c>
      <c r="T46" s="5">
        <f>M96</f>
        <v>0.5</v>
      </c>
      <c r="Z46" s="3"/>
      <c r="AA46" s="3"/>
      <c r="AB46" s="11"/>
      <c r="AC46" s="34"/>
      <c r="AD46" s="3"/>
      <c r="AE46" s="3"/>
    </row>
    <row r="47" spans="1:31" ht="12.75" customHeight="1" x14ac:dyDescent="0.2">
      <c r="A47" s="30" t="s">
        <v>20</v>
      </c>
      <c r="B47" s="25"/>
      <c r="C47" s="25"/>
      <c r="D47" s="25"/>
      <c r="E47" s="25"/>
      <c r="F47" s="25"/>
      <c r="G47" s="25">
        <v>18</v>
      </c>
      <c r="H47" s="25"/>
      <c r="I47" s="25"/>
      <c r="J47" s="25"/>
      <c r="K47" s="266"/>
      <c r="L47" s="5"/>
      <c r="M47" s="5"/>
      <c r="N47" s="25"/>
      <c r="O47" s="5">
        <f>G47/F46</f>
        <v>0.94736842105263153</v>
      </c>
      <c r="P47" s="20">
        <v>24</v>
      </c>
      <c r="Q47" s="3">
        <f t="shared" si="10"/>
        <v>0.96</v>
      </c>
      <c r="R47" s="5">
        <f t="shared" si="11"/>
        <v>4.0000000000000036E-2</v>
      </c>
      <c r="S47" s="30" t="s">
        <v>18</v>
      </c>
      <c r="Y47" s="4"/>
      <c r="Z47" s="11" t="s">
        <v>39</v>
      </c>
      <c r="AA47" s="11"/>
      <c r="AB47" s="11"/>
      <c r="AC47" s="34"/>
      <c r="AD47" s="3"/>
      <c r="AE47" s="3"/>
    </row>
    <row r="48" spans="1:31" ht="12.75" customHeight="1" x14ac:dyDescent="0.2">
      <c r="A48" s="30" t="s">
        <v>21</v>
      </c>
      <c r="B48" s="25"/>
      <c r="C48" s="25"/>
      <c r="D48" s="25"/>
      <c r="E48" s="25"/>
      <c r="F48" s="25"/>
      <c r="G48" s="25"/>
      <c r="H48" s="25">
        <v>18</v>
      </c>
      <c r="I48" s="25"/>
      <c r="J48" s="25"/>
      <c r="K48" s="266"/>
      <c r="L48" s="5"/>
      <c r="M48" s="5"/>
      <c r="N48" s="25"/>
      <c r="O48" s="5">
        <f>H48/G47</f>
        <v>1</v>
      </c>
      <c r="P48" s="20">
        <v>20</v>
      </c>
      <c r="Q48" s="3">
        <f t="shared" si="10"/>
        <v>0.83333333333333337</v>
      </c>
      <c r="R48" s="5">
        <f t="shared" si="11"/>
        <v>0.16666666666666663</v>
      </c>
      <c r="Y48" s="4"/>
      <c r="Z48" s="11"/>
      <c r="AA48" s="11"/>
      <c r="AB48" s="11"/>
      <c r="AC48" s="34"/>
      <c r="AD48" s="3"/>
      <c r="AE48" s="3"/>
    </row>
    <row r="49" spans="1:34" ht="12.75" customHeight="1" x14ac:dyDescent="0.2">
      <c r="A49" s="33" t="s">
        <v>22</v>
      </c>
      <c r="B49" s="25"/>
      <c r="C49" s="25"/>
      <c r="D49" s="25"/>
      <c r="E49" s="25"/>
      <c r="F49" s="25"/>
      <c r="G49" s="25"/>
      <c r="H49" s="25"/>
      <c r="I49" s="25">
        <v>18</v>
      </c>
      <c r="J49" s="25"/>
      <c r="K49" s="266"/>
      <c r="L49" s="5"/>
      <c r="M49" s="5"/>
      <c r="N49" s="25"/>
      <c r="O49" s="5">
        <f>I49/H48</f>
        <v>1</v>
      </c>
      <c r="P49" s="20">
        <v>20</v>
      </c>
      <c r="Q49" s="3">
        <f t="shared" si="10"/>
        <v>1</v>
      </c>
      <c r="R49" s="5">
        <f t="shared" si="11"/>
        <v>0</v>
      </c>
      <c r="Y49" s="4"/>
      <c r="Z49" s="11"/>
      <c r="AA49" s="11"/>
      <c r="AB49" s="11"/>
      <c r="AC49" s="34"/>
      <c r="AD49" s="3"/>
      <c r="AE49" s="3"/>
    </row>
    <row r="50" spans="1:34" ht="12.75" customHeight="1" x14ac:dyDescent="0.2">
      <c r="A50" s="33" t="s">
        <v>40</v>
      </c>
      <c r="B50" s="25"/>
      <c r="C50" s="25"/>
      <c r="D50" s="25"/>
      <c r="E50" s="25"/>
      <c r="F50" s="25"/>
      <c r="G50" s="25"/>
      <c r="H50" s="25"/>
      <c r="I50" s="25"/>
      <c r="J50" s="25">
        <v>18</v>
      </c>
      <c r="K50" s="266">
        <v>17</v>
      </c>
      <c r="L50" s="5"/>
      <c r="M50" s="5"/>
      <c r="N50" s="25"/>
      <c r="O50" s="5">
        <f>J50/I49</f>
        <v>1</v>
      </c>
      <c r="P50" s="20">
        <v>21</v>
      </c>
      <c r="Q50" s="3">
        <f t="shared" si="10"/>
        <v>1.05</v>
      </c>
      <c r="R50" s="5">
        <f t="shared" si="11"/>
        <v>-5.0000000000000044E-2</v>
      </c>
      <c r="Y50" s="4"/>
      <c r="Z50" s="11"/>
      <c r="AA50" s="11"/>
      <c r="AB50" s="11"/>
      <c r="AC50" s="34"/>
      <c r="AD50" s="3"/>
      <c r="AE50" s="3"/>
    </row>
    <row r="51" spans="1:34" ht="12.75" customHeight="1" x14ac:dyDescent="0.2">
      <c r="A51" s="33" t="s">
        <v>41</v>
      </c>
      <c r="B51" s="25"/>
      <c r="C51" s="25"/>
      <c r="D51" s="25"/>
      <c r="E51" s="25"/>
      <c r="F51" s="25"/>
      <c r="G51" s="25"/>
      <c r="H51" s="25"/>
      <c r="I51" s="25"/>
      <c r="J51" s="25">
        <v>3</v>
      </c>
      <c r="K51" s="266">
        <v>2</v>
      </c>
      <c r="L51" s="5"/>
      <c r="M51" s="5"/>
      <c r="N51" s="25"/>
      <c r="O51" s="5"/>
      <c r="P51" s="20">
        <v>3</v>
      </c>
      <c r="Q51" s="3"/>
      <c r="R51" s="5"/>
      <c r="Y51" s="4"/>
      <c r="Z51" s="11"/>
      <c r="AA51" s="11"/>
      <c r="AB51" s="11"/>
      <c r="AC51" s="34"/>
      <c r="AD51" s="3"/>
      <c r="AE51" s="3"/>
    </row>
    <row r="52" spans="1:34" ht="12.75" customHeight="1" x14ac:dyDescent="0.2">
      <c r="A52" s="33" t="s">
        <v>42</v>
      </c>
      <c r="B52" s="25"/>
      <c r="C52" s="25"/>
      <c r="D52" s="25"/>
      <c r="E52" s="25"/>
      <c r="F52" s="25"/>
      <c r="G52" s="25"/>
      <c r="H52" s="25"/>
      <c r="I52" s="25"/>
      <c r="J52" s="25"/>
      <c r="K52" s="266"/>
      <c r="L52" s="5"/>
      <c r="M52" s="5"/>
      <c r="N52" s="25"/>
      <c r="O52" s="5"/>
      <c r="P52" s="20"/>
      <c r="Q52" s="3"/>
      <c r="R52" s="5"/>
      <c r="Y52" s="4"/>
      <c r="Z52" s="11"/>
      <c r="AA52" s="11"/>
      <c r="AB52" s="11"/>
      <c r="AC52" s="34"/>
      <c r="AD52" s="3"/>
      <c r="AE52" s="3"/>
    </row>
    <row r="53" spans="1:34" ht="12.75" customHeight="1" x14ac:dyDescent="0.2">
      <c r="A53" s="33" t="s">
        <v>43</v>
      </c>
      <c r="B53" s="25"/>
      <c r="C53" s="25"/>
      <c r="D53" s="25"/>
      <c r="E53" s="25"/>
      <c r="F53" s="25"/>
      <c r="G53" s="25"/>
      <c r="H53" s="25"/>
      <c r="I53" s="25"/>
      <c r="J53" s="25"/>
      <c r="K53" s="266"/>
      <c r="L53" s="5"/>
      <c r="M53" s="5"/>
      <c r="N53" s="25"/>
      <c r="O53" s="5"/>
      <c r="P53" s="20"/>
      <c r="Q53" s="3"/>
      <c r="R53" s="5"/>
      <c r="Y53" s="4"/>
      <c r="Z53" s="11"/>
      <c r="AA53" s="11"/>
      <c r="AB53" s="11"/>
      <c r="AC53" s="34"/>
      <c r="AD53" s="3"/>
      <c r="AE53" s="3"/>
    </row>
    <row r="54" spans="1:34" ht="12.75" customHeight="1" x14ac:dyDescent="0.2">
      <c r="A54" s="33" t="s">
        <v>48</v>
      </c>
      <c r="B54" s="25"/>
      <c r="C54" s="25"/>
      <c r="D54" s="25"/>
      <c r="E54" s="25"/>
      <c r="F54" s="25"/>
      <c r="G54" s="25"/>
      <c r="H54" s="25"/>
      <c r="I54" s="25"/>
      <c r="J54" s="25"/>
      <c r="K54" s="266"/>
      <c r="L54" s="5"/>
      <c r="M54" s="5"/>
      <c r="N54" s="25"/>
      <c r="O54" s="5"/>
      <c r="P54" s="20"/>
      <c r="Q54" s="3"/>
      <c r="R54" s="5"/>
      <c r="Y54" s="4"/>
      <c r="Z54" s="11"/>
      <c r="AA54" s="11"/>
      <c r="AB54" s="11"/>
      <c r="AC54" s="34"/>
      <c r="AD54" s="3"/>
      <c r="AE54" s="3"/>
    </row>
    <row r="55" spans="1:34" ht="12.75" customHeight="1" x14ac:dyDescent="0.2">
      <c r="A55" s="33" t="s">
        <v>49</v>
      </c>
      <c r="B55" s="25"/>
      <c r="C55" s="25"/>
      <c r="D55" s="25"/>
      <c r="E55" s="25"/>
      <c r="F55" s="25"/>
      <c r="G55" s="25"/>
      <c r="H55" s="25"/>
      <c r="I55" s="25"/>
      <c r="J55" s="25"/>
      <c r="K55" s="266"/>
      <c r="L55" s="5"/>
      <c r="M55" s="5"/>
      <c r="N55" s="25"/>
      <c r="O55" s="5"/>
      <c r="P55" s="20"/>
      <c r="Q55" s="3"/>
      <c r="R55" s="5"/>
      <c r="Y55" s="4"/>
      <c r="Z55" s="11"/>
      <c r="AA55" s="11"/>
      <c r="AB55" s="11"/>
      <c r="AC55" s="34"/>
      <c r="AD55" s="3"/>
      <c r="AE55" s="3"/>
    </row>
    <row r="56" spans="1:34" ht="12.75" customHeight="1" x14ac:dyDescent="0.2">
      <c r="K56" s="267">
        <f>SUM(K50:K51)</f>
        <v>19</v>
      </c>
      <c r="L56" s="5">
        <f>K50/B42</f>
        <v>0.42499999999999999</v>
      </c>
      <c r="M56" s="5">
        <f>K56/B42</f>
        <v>0.47499999999999998</v>
      </c>
      <c r="N56" s="5">
        <f>M56-L56</f>
        <v>4.9999999999999989E-2</v>
      </c>
      <c r="O56" s="5"/>
      <c r="P56" s="6"/>
      <c r="Q56" s="6"/>
      <c r="R56" s="5"/>
      <c r="Z56" s="121" t="s">
        <v>11</v>
      </c>
      <c r="AA56" s="11"/>
      <c r="AB56" s="3"/>
      <c r="AC56" s="3"/>
      <c r="AD56" s="3"/>
      <c r="AE56" s="3"/>
    </row>
    <row r="57" spans="1:34" ht="12.75" customHeight="1" x14ac:dyDescent="0.2">
      <c r="L57" s="5"/>
      <c r="M57" s="5"/>
      <c r="O57" s="5"/>
      <c r="P57" s="6"/>
      <c r="Q57" s="6"/>
      <c r="R57" s="5"/>
      <c r="Y57" s="21" t="s">
        <v>12</v>
      </c>
      <c r="Z57" s="22" t="s">
        <v>14</v>
      </c>
      <c r="AA57" s="22" t="s">
        <v>15</v>
      </c>
      <c r="AB57" s="22" t="s">
        <v>16</v>
      </c>
      <c r="AC57" s="22" t="s">
        <v>17</v>
      </c>
      <c r="AD57" s="22" t="s">
        <v>18</v>
      </c>
      <c r="AE57" s="22" t="s">
        <v>19</v>
      </c>
      <c r="AF57" s="22" t="s">
        <v>20</v>
      </c>
      <c r="AG57" s="22" t="s">
        <v>21</v>
      </c>
      <c r="AH57" s="22" t="s">
        <v>22</v>
      </c>
    </row>
    <row r="58" spans="1:34" ht="12.75" customHeight="1" x14ac:dyDescent="0.3">
      <c r="A58" s="51" t="s">
        <v>63</v>
      </c>
      <c r="L58" s="5"/>
      <c r="M58" s="5"/>
      <c r="O58" s="5"/>
      <c r="P58" s="6"/>
      <c r="Q58" s="6"/>
      <c r="R58" s="5"/>
      <c r="Y58" s="26" t="s">
        <v>24</v>
      </c>
      <c r="Z58" s="24">
        <f t="shared" ref="Z58:Z64" si="12">Q19</f>
        <v>0.95</v>
      </c>
      <c r="AA58" s="24">
        <f t="shared" ref="AA58:AA64" si="13">P43/P42</f>
        <v>0.77500000000000002</v>
      </c>
      <c r="AB58" s="24">
        <f t="shared" ref="AB58:AB64" si="14">Q62</f>
        <v>0.91489361702127658</v>
      </c>
      <c r="AC58" s="11">
        <f t="shared" ref="AC58:AC63" si="15">Q82</f>
        <v>0.84782608695652173</v>
      </c>
      <c r="AD58" s="3">
        <f t="shared" ref="AD58:AD62" si="16">Q101</f>
        <v>0.77049180327868849</v>
      </c>
      <c r="AE58" s="3">
        <f t="shared" ref="AE58:AE61" si="17">Q121</f>
        <v>0.92307692307692313</v>
      </c>
      <c r="AF58" s="3">
        <f t="shared" ref="AF58:AF60" si="18">Q141</f>
        <v>0.97826086956521741</v>
      </c>
      <c r="AG58" s="5">
        <f t="shared" ref="AG58:AG59" si="19">Q160</f>
        <v>0.76470588235294112</v>
      </c>
      <c r="AH58" s="5">
        <f>Q178</f>
        <v>0.9</v>
      </c>
    </row>
    <row r="59" spans="1:34" ht="25.5" customHeight="1" x14ac:dyDescent="0.2">
      <c r="B59" s="319" t="s">
        <v>1</v>
      </c>
      <c r="C59" s="320"/>
      <c r="D59" s="320"/>
      <c r="E59" s="320"/>
      <c r="F59" s="320"/>
      <c r="G59" s="320"/>
      <c r="H59" s="320"/>
      <c r="I59" s="320"/>
      <c r="J59" s="320"/>
      <c r="L59" s="7" t="s">
        <v>2</v>
      </c>
      <c r="M59" s="7" t="s">
        <v>3</v>
      </c>
      <c r="N59" s="8" t="s">
        <v>4</v>
      </c>
      <c r="O59" s="7" t="s">
        <v>5</v>
      </c>
      <c r="P59" s="9" t="s">
        <v>6</v>
      </c>
      <c r="Q59" s="9" t="s">
        <v>7</v>
      </c>
      <c r="R59" s="10" t="s">
        <v>8</v>
      </c>
      <c r="Y59" s="26" t="s">
        <v>25</v>
      </c>
      <c r="Z59" s="24">
        <f t="shared" si="12"/>
        <v>0</v>
      </c>
      <c r="AA59" s="24">
        <f t="shared" si="13"/>
        <v>0.93548387096774188</v>
      </c>
      <c r="AB59" s="24">
        <f t="shared" si="14"/>
        <v>0.97674418604651159</v>
      </c>
      <c r="AC59" s="11">
        <f t="shared" si="15"/>
        <v>0.94871794871794868</v>
      </c>
      <c r="AD59" s="3">
        <f t="shared" si="16"/>
        <v>1</v>
      </c>
      <c r="AE59" s="3">
        <f t="shared" si="17"/>
        <v>0.89583333333333337</v>
      </c>
      <c r="AF59" s="3">
        <f t="shared" si="18"/>
        <v>1</v>
      </c>
      <c r="AG59" s="5">
        <f t="shared" si="19"/>
        <v>0.89743589743589747</v>
      </c>
    </row>
    <row r="60" spans="1:34" ht="12.75" customHeight="1" x14ac:dyDescent="0.2">
      <c r="A60" s="12" t="s">
        <v>9</v>
      </c>
      <c r="B60" s="13">
        <v>1</v>
      </c>
      <c r="C60" s="13">
        <v>2</v>
      </c>
      <c r="D60" s="13">
        <v>3</v>
      </c>
      <c r="E60" s="13">
        <v>4</v>
      </c>
      <c r="F60" s="13">
        <v>5</v>
      </c>
      <c r="G60" s="13">
        <v>6</v>
      </c>
      <c r="H60" s="13">
        <v>7</v>
      </c>
      <c r="I60" s="13">
        <v>8</v>
      </c>
      <c r="J60" s="13">
        <v>9</v>
      </c>
      <c r="K60" s="146" t="s">
        <v>10</v>
      </c>
      <c r="L60" s="47"/>
      <c r="M60" s="15"/>
      <c r="N60" s="16"/>
      <c r="O60" s="17"/>
      <c r="P60" s="6"/>
      <c r="Q60" s="6"/>
      <c r="R60" s="5"/>
      <c r="Y60" s="26" t="s">
        <v>26</v>
      </c>
      <c r="Z60" s="24" t="e">
        <f t="shared" si="12"/>
        <v>#DIV/0!</v>
      </c>
      <c r="AA60" s="24">
        <f t="shared" si="13"/>
        <v>0.89655172413793105</v>
      </c>
      <c r="AB60" s="24">
        <f t="shared" si="14"/>
        <v>0.90476190476190477</v>
      </c>
      <c r="AC60" s="11">
        <f t="shared" si="15"/>
        <v>0.89189189189189189</v>
      </c>
      <c r="AD60" s="3">
        <f t="shared" si="16"/>
        <v>0.95744680851063835</v>
      </c>
      <c r="AE60" s="3">
        <f t="shared" si="17"/>
        <v>0.97674418604651159</v>
      </c>
      <c r="AF60" s="3">
        <f t="shared" si="18"/>
        <v>0.93333333333333335</v>
      </c>
    </row>
    <row r="61" spans="1:34" ht="12.75" customHeight="1" x14ac:dyDescent="0.2">
      <c r="A61" s="30" t="s">
        <v>16</v>
      </c>
      <c r="B61" s="13">
        <v>47</v>
      </c>
      <c r="C61" s="13"/>
      <c r="D61" s="13"/>
      <c r="E61" s="13"/>
      <c r="F61" s="13"/>
      <c r="G61" s="13"/>
      <c r="H61" s="13"/>
      <c r="I61" s="13"/>
      <c r="J61" s="13"/>
      <c r="K61" s="265"/>
      <c r="L61" s="47"/>
      <c r="M61" s="15"/>
      <c r="N61" s="16"/>
      <c r="O61" s="17"/>
      <c r="P61" s="20">
        <f>B61</f>
        <v>47</v>
      </c>
      <c r="Q61" s="6"/>
      <c r="R61" s="5"/>
      <c r="Y61" s="26" t="s">
        <v>29</v>
      </c>
      <c r="Z61" s="24" t="e">
        <f t="shared" si="12"/>
        <v>#DIV/0!</v>
      </c>
      <c r="AA61" s="24">
        <f t="shared" si="13"/>
        <v>0.96153846153846156</v>
      </c>
      <c r="AB61" s="24">
        <f t="shared" si="14"/>
        <v>0.97368421052631582</v>
      </c>
      <c r="AC61" s="11">
        <f t="shared" si="15"/>
        <v>0.93939393939393945</v>
      </c>
      <c r="AD61" s="3">
        <f t="shared" si="16"/>
        <v>1</v>
      </c>
      <c r="AE61" s="3">
        <f t="shared" si="17"/>
        <v>0.80952380952380953</v>
      </c>
    </row>
    <row r="62" spans="1:34" ht="12.75" customHeight="1" x14ac:dyDescent="0.2">
      <c r="A62" s="30" t="s">
        <v>17</v>
      </c>
      <c r="B62" s="13"/>
      <c r="C62" s="13">
        <v>43</v>
      </c>
      <c r="D62" s="13"/>
      <c r="E62" s="13"/>
      <c r="F62" s="13"/>
      <c r="G62" s="13"/>
      <c r="H62" s="13"/>
      <c r="I62" s="13"/>
      <c r="J62" s="13"/>
      <c r="K62" s="265"/>
      <c r="L62" s="47"/>
      <c r="M62" s="15"/>
      <c r="N62" s="16"/>
      <c r="O62" s="17">
        <f>C62/B61</f>
        <v>0.91489361702127658</v>
      </c>
      <c r="P62" s="20">
        <v>43</v>
      </c>
      <c r="Q62" s="3">
        <f t="shared" ref="Q62:Q69" si="20">P62/P61</f>
        <v>0.91489361702127658</v>
      </c>
      <c r="R62" s="5">
        <f t="shared" ref="R62:R69" si="21">100%-Q62</f>
        <v>8.5106382978723416E-2</v>
      </c>
      <c r="S62" s="30" t="s">
        <v>14</v>
      </c>
      <c r="T62" s="5">
        <f>N33</f>
        <v>4.9999999999999933E-2</v>
      </c>
      <c r="Y62" s="26" t="s">
        <v>30</v>
      </c>
      <c r="Z62" s="24" t="e">
        <f t="shared" si="12"/>
        <v>#DIV/0!</v>
      </c>
      <c r="AA62" s="24">
        <f t="shared" si="13"/>
        <v>0.96</v>
      </c>
      <c r="AB62" s="24">
        <f t="shared" si="14"/>
        <v>1</v>
      </c>
      <c r="AC62" s="11">
        <f t="shared" si="15"/>
        <v>0.93548387096774188</v>
      </c>
      <c r="AD62" s="3">
        <f t="shared" si="16"/>
        <v>1</v>
      </c>
      <c r="AE62" s="3" t="s">
        <v>28</v>
      </c>
    </row>
    <row r="63" spans="1:34" ht="12.75" customHeight="1" x14ac:dyDescent="0.2">
      <c r="A63" s="30" t="s">
        <v>18</v>
      </c>
      <c r="B63" s="13"/>
      <c r="C63" s="13"/>
      <c r="D63" s="13">
        <v>40</v>
      </c>
      <c r="E63" s="13"/>
      <c r="F63" s="13"/>
      <c r="G63" s="13"/>
      <c r="H63" s="13"/>
      <c r="I63" s="13"/>
      <c r="J63" s="13"/>
      <c r="K63" s="265"/>
      <c r="L63" s="47"/>
      <c r="M63" s="15"/>
      <c r="N63" s="16"/>
      <c r="O63" s="17">
        <f>D63/C62</f>
        <v>0.93023255813953487</v>
      </c>
      <c r="P63" s="20">
        <v>42</v>
      </c>
      <c r="Q63" s="3">
        <f t="shared" si="20"/>
        <v>0.97674418604651159</v>
      </c>
      <c r="R63" s="5">
        <f t="shared" si="21"/>
        <v>2.3255813953488413E-2</v>
      </c>
      <c r="S63" s="30" t="s">
        <v>15</v>
      </c>
      <c r="T63" s="5">
        <f>N56</f>
        <v>4.9999999999999989E-2</v>
      </c>
      <c r="Y63" s="31" t="s">
        <v>31</v>
      </c>
      <c r="Z63" s="24">
        <f t="shared" si="12"/>
        <v>0.94594594594594594</v>
      </c>
      <c r="AA63" s="24">
        <f t="shared" si="13"/>
        <v>0.83333333333333337</v>
      </c>
      <c r="AB63" s="24">
        <f t="shared" si="14"/>
        <v>0.97297297297297303</v>
      </c>
      <c r="AC63" s="11">
        <f t="shared" si="15"/>
        <v>0.93103448275862066</v>
      </c>
      <c r="AD63" s="3" t="s">
        <v>28</v>
      </c>
      <c r="AE63" s="3" t="s">
        <v>28</v>
      </c>
    </row>
    <row r="64" spans="1:34" ht="12.75" customHeight="1" x14ac:dyDescent="0.2">
      <c r="A64" s="30" t="s">
        <v>19</v>
      </c>
      <c r="B64" s="25"/>
      <c r="C64" s="25"/>
      <c r="D64" s="25"/>
      <c r="E64" s="25">
        <v>33</v>
      </c>
      <c r="F64" s="25"/>
      <c r="G64" s="25"/>
      <c r="H64" s="25"/>
      <c r="I64" s="25"/>
      <c r="J64" s="25"/>
      <c r="K64" s="266"/>
      <c r="L64" s="5"/>
      <c r="M64" s="5"/>
      <c r="N64" s="25"/>
      <c r="O64" s="5">
        <f>E64/D63</f>
        <v>0.82499999999999996</v>
      </c>
      <c r="P64" s="20">
        <v>38</v>
      </c>
      <c r="Q64" s="3">
        <f t="shared" si="20"/>
        <v>0.90476190476190477</v>
      </c>
      <c r="R64" s="5">
        <f t="shared" si="21"/>
        <v>9.5238095238095233E-2</v>
      </c>
      <c r="S64" s="30" t="s">
        <v>16</v>
      </c>
      <c r="T64" s="5">
        <f>N76</f>
        <v>0.1063829787234043</v>
      </c>
      <c r="Y64" s="31" t="s">
        <v>32</v>
      </c>
      <c r="Z64" s="24">
        <f t="shared" si="12"/>
        <v>1</v>
      </c>
      <c r="AA64" s="24">
        <f t="shared" si="13"/>
        <v>1</v>
      </c>
      <c r="AB64" s="24">
        <f t="shared" si="14"/>
        <v>0.97222222222222221</v>
      </c>
      <c r="AC64" s="11" t="s">
        <v>28</v>
      </c>
      <c r="AD64" s="3" t="s">
        <v>28</v>
      </c>
      <c r="AE64" s="3" t="s">
        <v>28</v>
      </c>
    </row>
    <row r="65" spans="1:31" ht="12.75" customHeight="1" x14ac:dyDescent="0.2">
      <c r="A65" s="30" t="s">
        <v>20</v>
      </c>
      <c r="B65" s="25"/>
      <c r="C65" s="25"/>
      <c r="D65" s="25"/>
      <c r="E65" s="25"/>
      <c r="F65" s="25">
        <v>31</v>
      </c>
      <c r="G65" s="25"/>
      <c r="H65" s="25"/>
      <c r="I65" s="25"/>
      <c r="J65" s="25"/>
      <c r="K65" s="266"/>
      <c r="L65" s="5"/>
      <c r="M65" s="5"/>
      <c r="N65" s="25"/>
      <c r="O65" s="5">
        <f>F65/E64</f>
        <v>0.93939393939393945</v>
      </c>
      <c r="P65" s="20">
        <v>37</v>
      </c>
      <c r="Q65" s="3">
        <f t="shared" si="20"/>
        <v>0.97368421052631582</v>
      </c>
      <c r="R65" s="5">
        <f t="shared" si="21"/>
        <v>2.6315789473684181E-2</v>
      </c>
      <c r="S65" s="30" t="s">
        <v>17</v>
      </c>
      <c r="T65" s="5">
        <f>N96</f>
        <v>0.10869565217391303</v>
      </c>
      <c r="Y65" s="30"/>
      <c r="Z65" s="27"/>
      <c r="AA65" s="24"/>
      <c r="AB65" s="24"/>
      <c r="AC65" s="3"/>
      <c r="AD65" s="3"/>
      <c r="AE65" s="3"/>
    </row>
    <row r="66" spans="1:31" ht="12.75" customHeight="1" x14ac:dyDescent="0.2">
      <c r="A66" s="30" t="s">
        <v>21</v>
      </c>
      <c r="B66" s="25"/>
      <c r="C66" s="25"/>
      <c r="D66" s="25"/>
      <c r="E66" s="25"/>
      <c r="F66" s="25"/>
      <c r="G66" s="25">
        <v>31</v>
      </c>
      <c r="H66" s="25"/>
      <c r="I66" s="25"/>
      <c r="J66" s="25"/>
      <c r="K66" s="266"/>
      <c r="L66" s="5"/>
      <c r="M66" s="5"/>
      <c r="N66" s="25"/>
      <c r="O66" s="5">
        <f>G66/F65</f>
        <v>1</v>
      </c>
      <c r="P66" s="20">
        <v>37</v>
      </c>
      <c r="Q66" s="3">
        <f t="shared" si="20"/>
        <v>1</v>
      </c>
      <c r="R66" s="5">
        <f t="shared" si="21"/>
        <v>0</v>
      </c>
      <c r="S66" s="30" t="s">
        <v>18</v>
      </c>
      <c r="Y66" s="30"/>
      <c r="Z66" s="27"/>
      <c r="AA66" s="24"/>
      <c r="AB66" s="24"/>
      <c r="AC66" s="3"/>
      <c r="AD66" s="3"/>
      <c r="AE66" s="3"/>
    </row>
    <row r="67" spans="1:31" ht="12.75" customHeight="1" x14ac:dyDescent="0.2">
      <c r="A67" s="33" t="s">
        <v>22</v>
      </c>
      <c r="B67" s="25"/>
      <c r="C67" s="25"/>
      <c r="D67" s="25"/>
      <c r="E67" s="25"/>
      <c r="F67" s="25"/>
      <c r="G67" s="25"/>
      <c r="H67" s="25">
        <v>29</v>
      </c>
      <c r="I67" s="25"/>
      <c r="J67" s="25"/>
      <c r="K67" s="266"/>
      <c r="L67" s="5"/>
      <c r="M67" s="5"/>
      <c r="N67" s="25"/>
      <c r="O67" s="5">
        <f>H67/G66</f>
        <v>0.93548387096774188</v>
      </c>
      <c r="P67" s="20">
        <v>36</v>
      </c>
      <c r="Q67" s="3">
        <f t="shared" si="20"/>
        <v>0.97297297297297303</v>
      </c>
      <c r="R67" s="5">
        <f t="shared" si="21"/>
        <v>2.7027027027026973E-2</v>
      </c>
      <c r="Y67" s="30"/>
      <c r="Z67" s="27"/>
      <c r="AA67" s="24"/>
      <c r="AB67" s="24"/>
      <c r="AC67" s="3"/>
      <c r="AD67" s="3"/>
      <c r="AE67" s="3"/>
    </row>
    <row r="68" spans="1:31" ht="12.75" customHeight="1" x14ac:dyDescent="0.2">
      <c r="A68" s="33" t="s">
        <v>40</v>
      </c>
      <c r="B68" s="25"/>
      <c r="C68" s="25"/>
      <c r="D68" s="25"/>
      <c r="E68" s="25"/>
      <c r="F68" s="25"/>
      <c r="G68" s="25"/>
      <c r="H68" s="25"/>
      <c r="I68" s="25">
        <v>29</v>
      </c>
      <c r="J68" s="25"/>
      <c r="K68" s="266">
        <v>1</v>
      </c>
      <c r="L68" s="5"/>
      <c r="M68" s="5"/>
      <c r="N68" s="25"/>
      <c r="O68" s="5">
        <f>I68/H67</f>
        <v>1</v>
      </c>
      <c r="P68" s="20">
        <v>35</v>
      </c>
      <c r="Q68" s="3">
        <f t="shared" si="20"/>
        <v>0.97222222222222221</v>
      </c>
      <c r="R68" s="5">
        <f t="shared" si="21"/>
        <v>2.777777777777779E-2</v>
      </c>
      <c r="Y68" s="30"/>
      <c r="Z68" s="27"/>
      <c r="AA68" s="24"/>
      <c r="AB68" s="24"/>
      <c r="AC68" s="3"/>
      <c r="AD68" s="3"/>
      <c r="AE68" s="3"/>
    </row>
    <row r="69" spans="1:31" ht="12.75" customHeight="1" x14ac:dyDescent="0.2">
      <c r="A69" s="33" t="s">
        <v>41</v>
      </c>
      <c r="B69" s="25"/>
      <c r="C69" s="25"/>
      <c r="D69" s="25"/>
      <c r="E69" s="25"/>
      <c r="F69" s="25"/>
      <c r="G69" s="25"/>
      <c r="H69" s="25"/>
      <c r="I69" s="25"/>
      <c r="J69" s="25">
        <v>29</v>
      </c>
      <c r="K69" s="266">
        <v>27</v>
      </c>
      <c r="L69" s="5"/>
      <c r="M69" s="5"/>
      <c r="N69" s="25"/>
      <c r="O69" s="5">
        <f>J69/I68</f>
        <v>1</v>
      </c>
      <c r="P69" s="20">
        <v>32</v>
      </c>
      <c r="Q69" s="3">
        <f t="shared" si="20"/>
        <v>0.91428571428571426</v>
      </c>
      <c r="R69" s="5">
        <f t="shared" si="21"/>
        <v>8.5714285714285743E-2</v>
      </c>
      <c r="Y69" s="30"/>
      <c r="Z69" s="27"/>
      <c r="AA69" s="24"/>
      <c r="AB69" s="24"/>
      <c r="AC69" s="3"/>
      <c r="AD69" s="3"/>
      <c r="AE69" s="3"/>
    </row>
    <row r="70" spans="1:31" ht="12.75" customHeight="1" x14ac:dyDescent="0.2">
      <c r="A70" s="33" t="s">
        <v>42</v>
      </c>
      <c r="B70" s="25"/>
      <c r="C70" s="25"/>
      <c r="D70" s="25"/>
      <c r="E70" s="25"/>
      <c r="F70" s="25"/>
      <c r="G70" s="25"/>
      <c r="H70" s="25"/>
      <c r="I70" s="25"/>
      <c r="J70" s="25">
        <v>3</v>
      </c>
      <c r="K70" s="266">
        <v>4</v>
      </c>
      <c r="L70" s="5"/>
      <c r="M70" s="5"/>
      <c r="N70" s="25"/>
      <c r="O70" s="5"/>
      <c r="P70" s="20">
        <v>5</v>
      </c>
      <c r="Q70" s="3"/>
      <c r="R70" s="5"/>
      <c r="Y70" s="30"/>
      <c r="Z70" s="27"/>
      <c r="AA70" s="24"/>
      <c r="AB70" s="24"/>
      <c r="AC70" s="3"/>
      <c r="AD70" s="3"/>
      <c r="AE70" s="3"/>
    </row>
    <row r="71" spans="1:31" ht="12.75" customHeight="1" x14ac:dyDescent="0.2">
      <c r="A71" s="33" t="s">
        <v>43</v>
      </c>
      <c r="B71" s="25"/>
      <c r="C71" s="25"/>
      <c r="D71" s="25"/>
      <c r="E71" s="25"/>
      <c r="F71" s="25"/>
      <c r="G71" s="25"/>
      <c r="H71" s="25">
        <v>2</v>
      </c>
      <c r="I71" s="25"/>
      <c r="J71" s="25"/>
      <c r="K71" s="266"/>
      <c r="L71" s="5"/>
      <c r="M71" s="5"/>
      <c r="N71" s="25"/>
      <c r="O71" s="5"/>
      <c r="P71" s="20">
        <v>2</v>
      </c>
      <c r="Q71" s="3"/>
      <c r="R71" s="5"/>
      <c r="Y71" s="30"/>
      <c r="Z71" s="27"/>
      <c r="AA71" s="24"/>
      <c r="AB71" s="24"/>
      <c r="AC71" s="3"/>
      <c r="AD71" s="3"/>
      <c r="AE71" s="3"/>
    </row>
    <row r="72" spans="1:31" ht="12.75" customHeight="1" x14ac:dyDescent="0.2">
      <c r="A72" s="33" t="s">
        <v>48</v>
      </c>
      <c r="B72" s="25"/>
      <c r="C72" s="25"/>
      <c r="D72" s="25"/>
      <c r="E72" s="25"/>
      <c r="F72" s="25"/>
      <c r="G72" s="25"/>
      <c r="H72" s="25"/>
      <c r="I72" s="25">
        <v>2</v>
      </c>
      <c r="J72" s="25"/>
      <c r="K72" s="266"/>
      <c r="L72" s="5"/>
      <c r="M72" s="5"/>
      <c r="N72" s="25"/>
      <c r="O72" s="5"/>
      <c r="P72" s="20">
        <v>2</v>
      </c>
      <c r="Q72" s="3"/>
      <c r="R72" s="5"/>
      <c r="Y72" s="30"/>
      <c r="Z72" s="27"/>
      <c r="AA72" s="24"/>
      <c r="AB72" s="24"/>
      <c r="AC72" s="3"/>
      <c r="AD72" s="3"/>
      <c r="AE72" s="3"/>
    </row>
    <row r="73" spans="1:31" ht="12.75" customHeight="1" x14ac:dyDescent="0.2">
      <c r="A73" s="33" t="s">
        <v>49</v>
      </c>
      <c r="B73" s="25"/>
      <c r="C73" s="25"/>
      <c r="D73" s="25"/>
      <c r="E73" s="25"/>
      <c r="F73" s="25"/>
      <c r="G73" s="25"/>
      <c r="H73" s="25"/>
      <c r="I73" s="25"/>
      <c r="J73" s="25">
        <v>2</v>
      </c>
      <c r="K73" s="266"/>
      <c r="L73" s="5"/>
      <c r="M73" s="5"/>
      <c r="N73" s="25"/>
      <c r="O73" s="5"/>
      <c r="P73" s="20">
        <v>2</v>
      </c>
      <c r="Q73" s="3"/>
      <c r="R73" s="5"/>
      <c r="Y73" s="30"/>
      <c r="Z73" s="27"/>
      <c r="AA73" s="24"/>
      <c r="AB73" s="24"/>
      <c r="AC73" s="3"/>
      <c r="AD73" s="3"/>
      <c r="AE73" s="3"/>
    </row>
    <row r="74" spans="1:31" ht="12.75" customHeight="1" x14ac:dyDescent="0.2">
      <c r="A74" s="33" t="s">
        <v>50</v>
      </c>
      <c r="B74" s="25"/>
      <c r="C74" s="25"/>
      <c r="D74" s="25"/>
      <c r="E74" s="25"/>
      <c r="F74" s="25"/>
      <c r="G74" s="25"/>
      <c r="H74" s="25"/>
      <c r="I74" s="25"/>
      <c r="J74" s="25">
        <v>2</v>
      </c>
      <c r="K74" s="266"/>
      <c r="L74" s="5"/>
      <c r="M74" s="5"/>
      <c r="N74" s="25"/>
      <c r="O74" s="5"/>
      <c r="P74" s="20">
        <v>2</v>
      </c>
      <c r="Q74" s="3"/>
      <c r="R74" s="5"/>
      <c r="Y74" s="30"/>
      <c r="Z74" s="27"/>
      <c r="AA74" s="24"/>
      <c r="AB74" s="24"/>
      <c r="AC74" s="3"/>
      <c r="AD74" s="3"/>
      <c r="AE74" s="3"/>
    </row>
    <row r="75" spans="1:31" ht="12.75" customHeight="1" x14ac:dyDescent="0.2">
      <c r="A75" s="33" t="s">
        <v>51</v>
      </c>
      <c r="B75" s="25"/>
      <c r="C75" s="25"/>
      <c r="D75" s="25"/>
      <c r="E75" s="25"/>
      <c r="F75" s="25"/>
      <c r="G75" s="25"/>
      <c r="H75" s="25"/>
      <c r="I75" s="25"/>
      <c r="J75" s="25">
        <v>1</v>
      </c>
      <c r="K75" s="266">
        <v>1</v>
      </c>
      <c r="L75" s="5"/>
      <c r="M75" s="5"/>
      <c r="N75" s="25"/>
      <c r="O75" s="5"/>
      <c r="P75" s="20">
        <v>1</v>
      </c>
      <c r="Q75" s="3"/>
      <c r="R75" s="5"/>
      <c r="Y75" s="30"/>
      <c r="Z75" s="27"/>
      <c r="AA75" s="24"/>
      <c r="AB75" s="24"/>
      <c r="AC75" s="3"/>
      <c r="AD75" s="3"/>
      <c r="AE75" s="3"/>
    </row>
    <row r="76" spans="1:31" ht="12.75" customHeight="1" x14ac:dyDescent="0.3">
      <c r="K76" s="267">
        <f>SUM(K68:K75)</f>
        <v>33</v>
      </c>
      <c r="L76" s="5">
        <f>SUM(K68:K69)/B61</f>
        <v>0.5957446808510638</v>
      </c>
      <c r="M76" s="5">
        <f>K76/B61</f>
        <v>0.7021276595744681</v>
      </c>
      <c r="N76" s="5">
        <f>M76-L76</f>
        <v>0.1063829787234043</v>
      </c>
      <c r="O76" s="5"/>
      <c r="P76" s="6"/>
      <c r="Q76" s="6"/>
      <c r="R76" s="5"/>
      <c r="Y76" s="30"/>
      <c r="Z76" s="34"/>
      <c r="AA76" s="27"/>
      <c r="AB76" s="27"/>
      <c r="AC76" s="52"/>
      <c r="AD76" s="3"/>
      <c r="AE76" s="3"/>
    </row>
    <row r="77" spans="1:31" ht="12.75" customHeight="1" x14ac:dyDescent="0.2">
      <c r="L77" s="5"/>
      <c r="M77" s="5"/>
      <c r="O77" s="5"/>
      <c r="P77" s="6"/>
      <c r="Q77" s="6"/>
      <c r="R77" s="5"/>
      <c r="Y77" s="30"/>
      <c r="Z77" s="34"/>
      <c r="AA77" s="27"/>
      <c r="AB77" s="27"/>
      <c r="AC77" s="3"/>
      <c r="AD77" s="3"/>
      <c r="AE77" s="3"/>
    </row>
    <row r="78" spans="1:31" ht="12.75" customHeight="1" x14ac:dyDescent="0.3">
      <c r="A78" s="51" t="s">
        <v>65</v>
      </c>
      <c r="L78" s="5"/>
      <c r="M78" s="5"/>
      <c r="O78" s="5"/>
      <c r="P78" s="6"/>
      <c r="Q78" s="6"/>
      <c r="R78" s="5"/>
      <c r="Y78" s="30"/>
      <c r="Z78" s="34"/>
      <c r="AA78" s="34"/>
      <c r="AB78" s="34"/>
      <c r="AC78" s="11"/>
      <c r="AD78" s="3"/>
      <c r="AE78" s="3"/>
    </row>
    <row r="79" spans="1:31" ht="25.5" customHeight="1" x14ac:dyDescent="0.2">
      <c r="B79" s="319" t="s">
        <v>1</v>
      </c>
      <c r="C79" s="320"/>
      <c r="D79" s="320"/>
      <c r="E79" s="320"/>
      <c r="F79" s="320"/>
      <c r="G79" s="320"/>
      <c r="H79" s="320"/>
      <c r="I79" s="320"/>
      <c r="J79" s="320"/>
      <c r="L79" s="7" t="s">
        <v>2</v>
      </c>
      <c r="M79" s="7" t="s">
        <v>3</v>
      </c>
      <c r="N79" s="8" t="s">
        <v>4</v>
      </c>
      <c r="O79" s="7" t="s">
        <v>5</v>
      </c>
      <c r="P79" s="9" t="s">
        <v>6</v>
      </c>
      <c r="Q79" s="9" t="s">
        <v>7</v>
      </c>
      <c r="R79" s="10" t="s">
        <v>8</v>
      </c>
      <c r="Y79" s="33"/>
      <c r="Z79" s="34"/>
      <c r="AA79" s="34"/>
      <c r="AB79" s="34"/>
      <c r="AC79" s="34"/>
      <c r="AD79" s="3"/>
      <c r="AE79" s="3"/>
    </row>
    <row r="80" spans="1:31" ht="12.75" customHeight="1" x14ac:dyDescent="0.2">
      <c r="A80" s="12" t="s">
        <v>9</v>
      </c>
      <c r="B80" s="13">
        <v>1</v>
      </c>
      <c r="C80" s="13">
        <v>2</v>
      </c>
      <c r="D80" s="13">
        <v>3</v>
      </c>
      <c r="E80" s="13">
        <v>4</v>
      </c>
      <c r="F80" s="13">
        <v>5</v>
      </c>
      <c r="G80" s="13">
        <v>6</v>
      </c>
      <c r="H80" s="13">
        <v>7</v>
      </c>
      <c r="I80" s="13">
        <v>8</v>
      </c>
      <c r="J80" s="13">
        <v>9</v>
      </c>
      <c r="K80" s="146" t="s">
        <v>10</v>
      </c>
      <c r="L80" s="47"/>
      <c r="M80" s="15"/>
      <c r="N80" s="16"/>
      <c r="O80" s="17"/>
      <c r="P80" s="6"/>
      <c r="Q80" s="6"/>
      <c r="R80" s="5"/>
      <c r="Y80" s="33"/>
      <c r="Z80" s="34"/>
      <c r="AA80" s="34"/>
      <c r="AB80" s="34"/>
      <c r="AC80" s="34"/>
      <c r="AD80" s="3"/>
      <c r="AE80" s="3"/>
    </row>
    <row r="81" spans="1:31" ht="12.75" customHeight="1" x14ac:dyDescent="0.2">
      <c r="A81" s="30" t="s">
        <v>17</v>
      </c>
      <c r="B81" s="13">
        <v>46</v>
      </c>
      <c r="C81" s="13"/>
      <c r="D81" s="13"/>
      <c r="E81" s="13"/>
      <c r="F81" s="13"/>
      <c r="G81" s="13"/>
      <c r="H81" s="13"/>
      <c r="I81" s="13"/>
      <c r="J81" s="13"/>
      <c r="K81" s="265"/>
      <c r="L81" s="47"/>
      <c r="M81" s="15"/>
      <c r="N81" s="16"/>
      <c r="O81" s="17"/>
      <c r="P81" s="20">
        <f>B81</f>
        <v>46</v>
      </c>
      <c r="Q81" s="6"/>
      <c r="R81" s="5"/>
      <c r="Z81" s="3"/>
      <c r="AA81" s="34"/>
      <c r="AB81" s="34"/>
      <c r="AC81" s="34"/>
      <c r="AD81" s="3"/>
      <c r="AE81" s="3"/>
    </row>
    <row r="82" spans="1:31" ht="12.75" customHeight="1" x14ac:dyDescent="0.2">
      <c r="A82" s="30" t="s">
        <v>18</v>
      </c>
      <c r="B82" s="13"/>
      <c r="C82" s="13">
        <v>38</v>
      </c>
      <c r="D82" s="13"/>
      <c r="E82" s="13"/>
      <c r="F82" s="13"/>
      <c r="G82" s="13"/>
      <c r="H82" s="13"/>
      <c r="I82" s="13"/>
      <c r="J82" s="13"/>
      <c r="K82" s="265"/>
      <c r="L82" s="47"/>
      <c r="M82" s="15"/>
      <c r="N82" s="16"/>
      <c r="O82" s="17">
        <f>C82/B81</f>
        <v>0.82608695652173914</v>
      </c>
      <c r="P82" s="20">
        <v>39</v>
      </c>
      <c r="Q82" s="3">
        <f t="shared" ref="Q82:Q89" si="22">P82/P81</f>
        <v>0.84782608695652173</v>
      </c>
      <c r="R82" s="5">
        <f t="shared" ref="R82:R89" si="23">100%-Q82</f>
        <v>0.15217391304347827</v>
      </c>
      <c r="Z82" s="3"/>
      <c r="AA82" s="34"/>
      <c r="AB82" s="34"/>
      <c r="AC82" s="34"/>
      <c r="AD82" s="3"/>
      <c r="AE82" s="3"/>
    </row>
    <row r="83" spans="1:31" ht="12.75" customHeight="1" x14ac:dyDescent="0.2">
      <c r="A83" s="30" t="s">
        <v>19</v>
      </c>
      <c r="B83" s="25"/>
      <c r="C83" s="25"/>
      <c r="D83" s="25">
        <v>27</v>
      </c>
      <c r="E83" s="25"/>
      <c r="F83" s="25"/>
      <c r="G83" s="25"/>
      <c r="H83" s="25"/>
      <c r="I83" s="25"/>
      <c r="J83" s="25"/>
      <c r="K83" s="266"/>
      <c r="L83" s="5"/>
      <c r="M83" s="5"/>
      <c r="N83" s="25"/>
      <c r="O83" s="5">
        <f>D83/C82</f>
        <v>0.71052631578947367</v>
      </c>
      <c r="P83" s="20">
        <v>37</v>
      </c>
      <c r="Q83" s="3">
        <f t="shared" si="22"/>
        <v>0.94871794871794868</v>
      </c>
      <c r="R83" s="5">
        <f t="shared" si="23"/>
        <v>5.1282051282051322E-2</v>
      </c>
      <c r="Y83" s="46"/>
      <c r="Z83" s="11"/>
      <c r="AA83" s="3"/>
      <c r="AB83" s="3"/>
      <c r="AC83" s="3"/>
      <c r="AD83" s="3"/>
      <c r="AE83" s="3"/>
    </row>
    <row r="84" spans="1:31" ht="12.75" customHeight="1" x14ac:dyDescent="0.2">
      <c r="A84" s="30" t="s">
        <v>20</v>
      </c>
      <c r="B84" s="25"/>
      <c r="C84" s="25"/>
      <c r="D84" s="25"/>
      <c r="E84" s="25">
        <v>24</v>
      </c>
      <c r="F84" s="25"/>
      <c r="G84" s="25"/>
      <c r="H84" s="25"/>
      <c r="I84" s="25"/>
      <c r="J84" s="25"/>
      <c r="K84" s="266"/>
      <c r="L84" s="5"/>
      <c r="M84" s="5"/>
      <c r="N84" s="25"/>
      <c r="O84" s="5">
        <f>E84/D83</f>
        <v>0.88888888888888884</v>
      </c>
      <c r="P84" s="20">
        <v>33</v>
      </c>
      <c r="Q84" s="3">
        <f t="shared" si="22"/>
        <v>0.89189189189189189</v>
      </c>
      <c r="R84" s="5">
        <f t="shared" si="23"/>
        <v>0.10810810810810811</v>
      </c>
      <c r="Z84" s="3"/>
      <c r="AA84" s="3"/>
      <c r="AB84" s="3"/>
      <c r="AC84" s="3"/>
      <c r="AD84" s="3"/>
      <c r="AE84" s="3"/>
    </row>
    <row r="85" spans="1:31" ht="12.75" customHeight="1" x14ac:dyDescent="0.2">
      <c r="A85" s="30" t="s">
        <v>21</v>
      </c>
      <c r="B85" s="25"/>
      <c r="C85" s="25"/>
      <c r="D85" s="25"/>
      <c r="E85" s="25"/>
      <c r="F85" s="25">
        <v>23</v>
      </c>
      <c r="G85" s="25"/>
      <c r="H85" s="25"/>
      <c r="I85" s="25"/>
      <c r="J85" s="25"/>
      <c r="K85" s="266"/>
      <c r="L85" s="5"/>
      <c r="M85" s="5"/>
      <c r="N85" s="25"/>
      <c r="O85" s="5">
        <f>F85/E84</f>
        <v>0.95833333333333337</v>
      </c>
      <c r="P85" s="20">
        <v>31</v>
      </c>
      <c r="Q85" s="3">
        <f t="shared" si="22"/>
        <v>0.93939393939393945</v>
      </c>
      <c r="R85" s="5">
        <f t="shared" si="23"/>
        <v>6.0606060606060552E-2</v>
      </c>
      <c r="Z85" s="3"/>
      <c r="AA85" s="3"/>
      <c r="AB85" s="3"/>
      <c r="AC85" s="3"/>
      <c r="AD85" s="3"/>
      <c r="AE85" s="3"/>
    </row>
    <row r="86" spans="1:31" ht="12.75" customHeight="1" x14ac:dyDescent="0.2">
      <c r="A86" s="33" t="s">
        <v>22</v>
      </c>
      <c r="B86" s="25"/>
      <c r="C86" s="25"/>
      <c r="D86" s="25"/>
      <c r="E86" s="25"/>
      <c r="F86" s="25"/>
      <c r="G86" s="25">
        <v>21</v>
      </c>
      <c r="H86" s="25"/>
      <c r="I86" s="25"/>
      <c r="J86" s="25"/>
      <c r="K86" s="266"/>
      <c r="L86" s="5"/>
      <c r="M86" s="5"/>
      <c r="N86" s="25"/>
      <c r="O86" s="5">
        <f>G86/F85</f>
        <v>0.91304347826086951</v>
      </c>
      <c r="P86" s="20">
        <v>29</v>
      </c>
      <c r="Q86" s="3">
        <f t="shared" si="22"/>
        <v>0.93548387096774188</v>
      </c>
      <c r="R86" s="5">
        <f t="shared" si="23"/>
        <v>6.4516129032258118E-2</v>
      </c>
      <c r="Z86" s="3"/>
      <c r="AA86" s="3"/>
      <c r="AB86" s="3"/>
      <c r="AC86" s="3"/>
      <c r="AD86" s="3"/>
      <c r="AE86" s="3"/>
    </row>
    <row r="87" spans="1:31" ht="12.75" customHeight="1" x14ac:dyDescent="0.2">
      <c r="A87" s="33" t="s">
        <v>40</v>
      </c>
      <c r="B87" s="25"/>
      <c r="C87" s="25"/>
      <c r="D87" s="25"/>
      <c r="E87" s="25"/>
      <c r="F87" s="25"/>
      <c r="G87" s="25"/>
      <c r="H87" s="25">
        <v>19</v>
      </c>
      <c r="I87" s="25"/>
      <c r="J87" s="25"/>
      <c r="K87" s="266"/>
      <c r="L87" s="5"/>
      <c r="M87" s="5"/>
      <c r="N87" s="25"/>
      <c r="O87" s="5">
        <f>H87/G86</f>
        <v>0.90476190476190477</v>
      </c>
      <c r="P87" s="20">
        <v>27</v>
      </c>
      <c r="Q87" s="3">
        <f t="shared" si="22"/>
        <v>0.93103448275862066</v>
      </c>
      <c r="R87" s="5">
        <f t="shared" si="23"/>
        <v>6.8965517241379337E-2</v>
      </c>
      <c r="Z87" s="3"/>
      <c r="AA87" s="3"/>
      <c r="AB87" s="3"/>
      <c r="AC87" s="3"/>
      <c r="AD87" s="3"/>
      <c r="AE87" s="3"/>
    </row>
    <row r="88" spans="1:31" ht="12.75" customHeight="1" x14ac:dyDescent="0.3">
      <c r="A88" s="33" t="s">
        <v>41</v>
      </c>
      <c r="I88" s="25">
        <v>19</v>
      </c>
      <c r="K88" s="266"/>
      <c r="L88" s="5"/>
      <c r="M88" s="5"/>
      <c r="O88" s="5">
        <f>I88/H87</f>
        <v>1</v>
      </c>
      <c r="P88" s="20">
        <v>30</v>
      </c>
      <c r="Q88" s="3">
        <f t="shared" si="22"/>
        <v>1.1111111111111112</v>
      </c>
      <c r="R88" s="5">
        <f t="shared" si="23"/>
        <v>-0.11111111111111116</v>
      </c>
      <c r="Y88" s="4"/>
      <c r="AA88" s="11"/>
      <c r="AB88" s="11"/>
      <c r="AC88" s="52"/>
      <c r="AD88" s="3"/>
      <c r="AE88" s="3"/>
    </row>
    <row r="89" spans="1:31" ht="12.75" customHeight="1" x14ac:dyDescent="0.3">
      <c r="A89" s="33" t="s">
        <v>42</v>
      </c>
      <c r="J89" s="25">
        <v>19</v>
      </c>
      <c r="K89" s="266">
        <v>18</v>
      </c>
      <c r="L89" s="5"/>
      <c r="M89" s="5"/>
      <c r="O89" s="5">
        <f>J89/I88</f>
        <v>1</v>
      </c>
      <c r="P89" s="20">
        <v>26</v>
      </c>
      <c r="Q89" s="3">
        <f t="shared" si="22"/>
        <v>0.8666666666666667</v>
      </c>
      <c r="R89" s="5">
        <f t="shared" si="23"/>
        <v>0.1333333333333333</v>
      </c>
      <c r="Y89" s="4"/>
      <c r="AA89" s="11"/>
      <c r="AB89" s="11"/>
      <c r="AC89" s="52"/>
      <c r="AD89" s="3"/>
      <c r="AE89" s="3"/>
    </row>
    <row r="90" spans="1:31" ht="12.75" customHeight="1" x14ac:dyDescent="0.3">
      <c r="A90" s="33" t="s">
        <v>43</v>
      </c>
      <c r="J90" s="25">
        <v>2</v>
      </c>
      <c r="K90" s="266"/>
      <c r="L90" s="5"/>
      <c r="M90" s="5"/>
      <c r="O90" s="5"/>
      <c r="P90" s="20">
        <v>7</v>
      </c>
      <c r="Q90" s="3"/>
      <c r="R90" s="5"/>
      <c r="Y90" s="4"/>
      <c r="AA90" s="11"/>
      <c r="AB90" s="11"/>
      <c r="AC90" s="52"/>
      <c r="AD90" s="3"/>
      <c r="AE90" s="3"/>
    </row>
    <row r="91" spans="1:31" ht="12.75" customHeight="1" x14ac:dyDescent="0.3">
      <c r="A91" s="33" t="s">
        <v>48</v>
      </c>
      <c r="J91" s="25">
        <v>3</v>
      </c>
      <c r="K91" s="266">
        <v>2</v>
      </c>
      <c r="L91" s="5"/>
      <c r="M91" s="5"/>
      <c r="O91" s="5"/>
      <c r="P91" s="20">
        <v>6</v>
      </c>
      <c r="Q91" s="3"/>
      <c r="R91" s="5"/>
      <c r="Y91" s="4"/>
      <c r="AA91" s="11"/>
      <c r="AB91" s="11"/>
      <c r="AC91" s="52"/>
      <c r="AD91" s="3"/>
      <c r="AE91" s="3"/>
    </row>
    <row r="92" spans="1:31" ht="12.75" customHeight="1" x14ac:dyDescent="0.3">
      <c r="A92" s="33" t="s">
        <v>49</v>
      </c>
      <c r="J92" s="25">
        <v>3</v>
      </c>
      <c r="K92" s="266">
        <v>1</v>
      </c>
      <c r="L92" s="5"/>
      <c r="M92" s="5"/>
      <c r="O92" s="5"/>
      <c r="P92" s="20">
        <v>3</v>
      </c>
      <c r="Q92" s="3"/>
      <c r="R92" s="5"/>
      <c r="Y92" s="4"/>
      <c r="AA92" s="11"/>
      <c r="AB92" s="11"/>
      <c r="AC92" s="52"/>
      <c r="AD92" s="3"/>
      <c r="AE92" s="3"/>
    </row>
    <row r="93" spans="1:31" ht="12.75" customHeight="1" x14ac:dyDescent="0.3">
      <c r="A93" s="33" t="s">
        <v>50</v>
      </c>
      <c r="J93" s="25">
        <v>1</v>
      </c>
      <c r="K93" s="266"/>
      <c r="L93" s="5"/>
      <c r="M93" s="5"/>
      <c r="O93" s="5"/>
      <c r="P93" s="20">
        <v>2</v>
      </c>
      <c r="Q93" s="3"/>
      <c r="R93" s="5"/>
      <c r="Y93" s="4"/>
      <c r="AA93" s="11"/>
      <c r="AB93" s="11"/>
      <c r="AC93" s="52"/>
      <c r="AD93" s="3"/>
      <c r="AE93" s="3"/>
    </row>
    <row r="94" spans="1:31" ht="12.75" customHeight="1" x14ac:dyDescent="0.3">
      <c r="A94" s="33" t="s">
        <v>51</v>
      </c>
      <c r="J94" s="25">
        <v>2</v>
      </c>
      <c r="K94" s="266"/>
      <c r="L94" s="5"/>
      <c r="M94" s="5"/>
      <c r="O94" s="5"/>
      <c r="P94" s="20">
        <v>2</v>
      </c>
      <c r="Q94" s="3"/>
      <c r="R94" s="5"/>
      <c r="Y94" s="4"/>
      <c r="AA94" s="11"/>
      <c r="AB94" s="11"/>
      <c r="AC94" s="52"/>
      <c r="AD94" s="3"/>
      <c r="AE94" s="3"/>
    </row>
    <row r="95" spans="1:31" ht="12.75" customHeight="1" x14ac:dyDescent="0.3">
      <c r="A95" s="33" t="s">
        <v>52</v>
      </c>
      <c r="J95" s="25">
        <v>2</v>
      </c>
      <c r="K95" s="266">
        <v>2</v>
      </c>
      <c r="L95" s="5"/>
      <c r="M95" s="5"/>
      <c r="O95" s="5"/>
      <c r="P95" s="20">
        <v>2</v>
      </c>
      <c r="Q95" s="3"/>
      <c r="R95" s="5"/>
      <c r="Y95" s="4"/>
      <c r="AA95" s="11"/>
      <c r="AB95" s="11"/>
      <c r="AC95" s="52"/>
      <c r="AD95" s="3"/>
      <c r="AE95" s="3"/>
    </row>
    <row r="96" spans="1:31" ht="12.75" customHeight="1" x14ac:dyDescent="0.2">
      <c r="K96" s="267">
        <f>SUM(K89:K95)</f>
        <v>23</v>
      </c>
      <c r="L96" s="5">
        <f>K89/B81</f>
        <v>0.39130434782608697</v>
      </c>
      <c r="M96" s="5">
        <f>K96/B81</f>
        <v>0.5</v>
      </c>
      <c r="N96" s="5">
        <f>M96-L96</f>
        <v>0.10869565217391303</v>
      </c>
      <c r="O96" s="5"/>
      <c r="P96" s="6"/>
      <c r="Q96" s="6"/>
      <c r="R96" s="5"/>
      <c r="AA96" s="3"/>
      <c r="AB96" s="3"/>
      <c r="AC96" s="3"/>
      <c r="AD96" s="3"/>
      <c r="AE96" s="3"/>
    </row>
    <row r="97" spans="1:31" ht="12.75" customHeight="1" x14ac:dyDescent="0.3">
      <c r="A97" s="51" t="s">
        <v>67</v>
      </c>
      <c r="L97" s="5"/>
      <c r="M97" s="5"/>
      <c r="O97" s="5"/>
      <c r="P97" s="6"/>
      <c r="Q97" s="6"/>
      <c r="R97" s="5"/>
      <c r="Z97" s="11"/>
      <c r="AA97" s="11"/>
      <c r="AB97" s="11"/>
      <c r="AC97" s="11"/>
      <c r="AD97" s="3"/>
      <c r="AE97" s="3"/>
    </row>
    <row r="98" spans="1:31" ht="25.5" customHeight="1" x14ac:dyDescent="0.2">
      <c r="B98" s="319" t="s">
        <v>1</v>
      </c>
      <c r="C98" s="320"/>
      <c r="D98" s="320"/>
      <c r="E98" s="320"/>
      <c r="F98" s="320"/>
      <c r="G98" s="320"/>
      <c r="H98" s="320"/>
      <c r="I98" s="320"/>
      <c r="J98" s="320"/>
      <c r="L98" s="7" t="s">
        <v>2</v>
      </c>
      <c r="M98" s="7" t="s">
        <v>3</v>
      </c>
      <c r="N98" s="8" t="s">
        <v>4</v>
      </c>
      <c r="O98" s="7" t="s">
        <v>5</v>
      </c>
      <c r="P98" s="9" t="s">
        <v>6</v>
      </c>
      <c r="Q98" s="9" t="s">
        <v>7</v>
      </c>
      <c r="R98" s="10" t="s">
        <v>8</v>
      </c>
      <c r="Z98" s="11"/>
      <c r="AA98" s="11"/>
      <c r="AB98" s="11"/>
      <c r="AC98" s="34"/>
      <c r="AD98" s="3"/>
      <c r="AE98" s="3"/>
    </row>
    <row r="99" spans="1:31" ht="12.75" customHeight="1" x14ac:dyDescent="0.2">
      <c r="A99" s="12" t="s">
        <v>9</v>
      </c>
      <c r="B99" s="13">
        <v>1</v>
      </c>
      <c r="C99" s="13">
        <v>2</v>
      </c>
      <c r="D99" s="13">
        <v>3</v>
      </c>
      <c r="E99" s="13">
        <v>4</v>
      </c>
      <c r="F99" s="13">
        <v>5</v>
      </c>
      <c r="G99" s="13">
        <v>6</v>
      </c>
      <c r="H99" s="13">
        <v>7</v>
      </c>
      <c r="I99" s="13">
        <v>8</v>
      </c>
      <c r="J99" s="13">
        <v>9</v>
      </c>
      <c r="K99" s="146" t="s">
        <v>10</v>
      </c>
      <c r="L99" s="47"/>
      <c r="M99" s="15"/>
      <c r="N99" s="16"/>
      <c r="O99" s="17"/>
      <c r="P99" s="6"/>
      <c r="Q99" s="6"/>
      <c r="R99" s="5"/>
      <c r="Z99" s="11"/>
      <c r="AA99" s="11"/>
      <c r="AB99" s="11"/>
      <c r="AC99" s="34"/>
      <c r="AD99" s="3"/>
      <c r="AE99" s="3"/>
    </row>
    <row r="100" spans="1:31" ht="12.75" customHeight="1" x14ac:dyDescent="0.2">
      <c r="A100" s="30" t="s">
        <v>18</v>
      </c>
      <c r="B100" s="13">
        <v>61</v>
      </c>
      <c r="C100" s="13"/>
      <c r="D100" s="13"/>
      <c r="E100" s="13"/>
      <c r="F100" s="13"/>
      <c r="G100" s="13"/>
      <c r="H100" s="13"/>
      <c r="I100" s="13"/>
      <c r="J100" s="13"/>
      <c r="K100" s="265"/>
      <c r="L100" s="47"/>
      <c r="M100" s="15"/>
      <c r="N100" s="16"/>
      <c r="O100" s="17"/>
      <c r="P100" s="20">
        <f>B100</f>
        <v>61</v>
      </c>
      <c r="Q100" s="6"/>
      <c r="R100" s="5"/>
      <c r="Z100" s="11"/>
      <c r="AA100" s="11"/>
      <c r="AB100" s="11"/>
      <c r="AC100" s="34"/>
      <c r="AD100" s="3"/>
      <c r="AE100" s="3"/>
    </row>
    <row r="101" spans="1:31" ht="12.75" customHeight="1" x14ac:dyDescent="0.2">
      <c r="A101" s="30" t="s">
        <v>19</v>
      </c>
      <c r="B101" s="25"/>
      <c r="C101" s="25">
        <v>47</v>
      </c>
      <c r="D101" s="25"/>
      <c r="E101" s="25"/>
      <c r="F101" s="25"/>
      <c r="G101" s="25"/>
      <c r="H101" s="25"/>
      <c r="I101" s="25"/>
      <c r="J101" s="25"/>
      <c r="K101" s="266"/>
      <c r="L101" s="5"/>
      <c r="M101" s="5"/>
      <c r="N101" s="25"/>
      <c r="O101" s="5">
        <f>C101/B100</f>
        <v>0.77049180327868849</v>
      </c>
      <c r="P101" s="20">
        <v>47</v>
      </c>
      <c r="Q101" s="3">
        <f t="shared" ref="Q101:Q108" si="24">P101/P100</f>
        <v>0.77049180327868849</v>
      </c>
      <c r="R101" s="5">
        <f t="shared" ref="R101:R108" si="25">100%-Q101</f>
        <v>0.22950819672131151</v>
      </c>
      <c r="Z101" s="11"/>
      <c r="AA101" s="11"/>
      <c r="AB101" s="11"/>
      <c r="AC101" s="34"/>
      <c r="AD101" s="3"/>
      <c r="AE101" s="3"/>
    </row>
    <row r="102" spans="1:31" ht="12.75" customHeight="1" x14ac:dyDescent="0.2">
      <c r="A102" s="30" t="s">
        <v>20</v>
      </c>
      <c r="B102" s="25"/>
      <c r="C102" s="25"/>
      <c r="D102" s="25">
        <v>46</v>
      </c>
      <c r="E102" s="25"/>
      <c r="F102" s="25"/>
      <c r="G102" s="25"/>
      <c r="H102" s="25"/>
      <c r="I102" s="25"/>
      <c r="J102" s="25"/>
      <c r="K102" s="266"/>
      <c r="L102" s="5"/>
      <c r="M102" s="5"/>
      <c r="N102" s="25"/>
      <c r="O102" s="5">
        <f>D102/C101</f>
        <v>0.97872340425531912</v>
      </c>
      <c r="P102" s="20">
        <v>47</v>
      </c>
      <c r="Q102" s="3">
        <f t="shared" si="24"/>
        <v>1</v>
      </c>
      <c r="R102" s="5">
        <f t="shared" si="25"/>
        <v>0</v>
      </c>
      <c r="Z102" s="11"/>
      <c r="AA102" s="11"/>
      <c r="AB102" s="11"/>
      <c r="AC102" s="34"/>
      <c r="AD102" s="3"/>
      <c r="AE102" s="3"/>
    </row>
    <row r="103" spans="1:31" ht="12.75" customHeight="1" x14ac:dyDescent="0.2">
      <c r="A103" s="30" t="s">
        <v>21</v>
      </c>
      <c r="B103" s="25"/>
      <c r="C103" s="25"/>
      <c r="D103" s="25"/>
      <c r="E103" s="25">
        <v>43</v>
      </c>
      <c r="F103" s="25"/>
      <c r="G103" s="25"/>
      <c r="H103" s="25"/>
      <c r="I103" s="25"/>
      <c r="J103" s="25"/>
      <c r="K103" s="266"/>
      <c r="L103" s="5"/>
      <c r="M103" s="5"/>
      <c r="N103" s="25"/>
      <c r="O103" s="5">
        <f>E103/D102</f>
        <v>0.93478260869565222</v>
      </c>
      <c r="P103" s="20">
        <v>45</v>
      </c>
      <c r="Q103" s="3">
        <f t="shared" si="24"/>
        <v>0.95744680851063835</v>
      </c>
      <c r="R103" s="5">
        <f t="shared" si="25"/>
        <v>4.2553191489361653E-2</v>
      </c>
      <c r="Z103" s="11"/>
      <c r="AA103" s="11"/>
      <c r="AB103" s="11"/>
      <c r="AC103" s="34"/>
      <c r="AD103" s="3"/>
      <c r="AE103" s="3"/>
    </row>
    <row r="104" spans="1:31" ht="12.75" customHeight="1" x14ac:dyDescent="0.2">
      <c r="A104" s="33" t="s">
        <v>22</v>
      </c>
      <c r="B104" s="25"/>
      <c r="C104" s="25"/>
      <c r="D104" s="25"/>
      <c r="E104" s="25"/>
      <c r="F104" s="25">
        <v>41</v>
      </c>
      <c r="G104" s="25"/>
      <c r="H104" s="25"/>
      <c r="I104" s="25"/>
      <c r="J104" s="25"/>
      <c r="K104" s="266"/>
      <c r="L104" s="5"/>
      <c r="M104" s="5"/>
      <c r="N104" s="25"/>
      <c r="O104" s="5">
        <f>F104/E103</f>
        <v>0.95348837209302328</v>
      </c>
      <c r="P104" s="20">
        <v>45</v>
      </c>
      <c r="Q104" s="3">
        <f t="shared" si="24"/>
        <v>1</v>
      </c>
      <c r="R104" s="5">
        <f t="shared" si="25"/>
        <v>0</v>
      </c>
      <c r="Z104" s="11"/>
      <c r="AA104" s="11"/>
      <c r="AB104" s="11"/>
      <c r="AC104" s="34"/>
      <c r="AD104" s="3"/>
      <c r="AE104" s="3"/>
    </row>
    <row r="105" spans="1:31" ht="12.75" customHeight="1" x14ac:dyDescent="0.2">
      <c r="A105" s="33" t="s">
        <v>40</v>
      </c>
      <c r="B105" s="25"/>
      <c r="C105" s="25"/>
      <c r="D105" s="25"/>
      <c r="E105" s="25"/>
      <c r="F105" s="25"/>
      <c r="G105" s="25">
        <v>37</v>
      </c>
      <c r="H105" s="25"/>
      <c r="I105" s="25"/>
      <c r="J105" s="25"/>
      <c r="K105" s="266"/>
      <c r="L105" s="5"/>
      <c r="M105" s="5"/>
      <c r="N105" s="25"/>
      <c r="O105" s="5">
        <f>G105/F104</f>
        <v>0.90243902439024393</v>
      </c>
      <c r="P105" s="20">
        <v>45</v>
      </c>
      <c r="Q105" s="3">
        <f t="shared" si="24"/>
        <v>1</v>
      </c>
      <c r="R105" s="5">
        <f t="shared" si="25"/>
        <v>0</v>
      </c>
      <c r="Z105" s="11"/>
      <c r="AA105" s="11"/>
      <c r="AB105" s="11"/>
      <c r="AC105" s="34"/>
      <c r="AD105" s="3"/>
    </row>
    <row r="106" spans="1:31" ht="12.75" customHeight="1" x14ac:dyDescent="0.2">
      <c r="A106" s="33" t="s">
        <v>41</v>
      </c>
      <c r="B106" s="25"/>
      <c r="C106" s="25"/>
      <c r="D106" s="25"/>
      <c r="E106" s="25"/>
      <c r="F106" s="25"/>
      <c r="G106" s="25"/>
      <c r="H106" s="25">
        <v>37</v>
      </c>
      <c r="I106" s="25"/>
      <c r="J106" s="25"/>
      <c r="K106" s="266"/>
      <c r="L106" s="5"/>
      <c r="M106" s="5"/>
      <c r="N106" s="25"/>
      <c r="O106" s="5">
        <f>H106/G105</f>
        <v>1</v>
      </c>
      <c r="P106" s="20">
        <v>44</v>
      </c>
      <c r="Q106" s="3">
        <f t="shared" si="24"/>
        <v>0.97777777777777775</v>
      </c>
      <c r="R106" s="5">
        <f t="shared" si="25"/>
        <v>2.2222222222222254E-2</v>
      </c>
      <c r="Z106" s="11"/>
      <c r="AA106" s="11"/>
      <c r="AB106" s="11"/>
      <c r="AC106" s="34"/>
      <c r="AD106" s="3"/>
    </row>
    <row r="107" spans="1:31" ht="12.75" customHeight="1" x14ac:dyDescent="0.2">
      <c r="A107" s="33" t="s">
        <v>42</v>
      </c>
      <c r="B107" s="25"/>
      <c r="C107" s="25"/>
      <c r="D107" s="25"/>
      <c r="E107" s="25"/>
      <c r="F107" s="25"/>
      <c r="G107" s="25"/>
      <c r="H107" s="25"/>
      <c r="I107" s="25">
        <v>34</v>
      </c>
      <c r="J107" s="25"/>
      <c r="K107" s="266"/>
      <c r="L107" s="5"/>
      <c r="M107" s="5"/>
      <c r="N107" s="25"/>
      <c r="O107" s="5">
        <f>I107/H106</f>
        <v>0.91891891891891897</v>
      </c>
      <c r="P107" s="20">
        <v>41</v>
      </c>
      <c r="Q107" s="3">
        <f t="shared" si="24"/>
        <v>0.93181818181818177</v>
      </c>
      <c r="R107" s="5">
        <f t="shared" si="25"/>
        <v>6.8181818181818232E-2</v>
      </c>
      <c r="Z107" s="11"/>
      <c r="AA107" s="11"/>
      <c r="AB107" s="11"/>
      <c r="AC107" s="34"/>
      <c r="AD107" s="3"/>
    </row>
    <row r="108" spans="1:31" ht="12.75" customHeight="1" x14ac:dyDescent="0.2">
      <c r="A108" s="33" t="s">
        <v>43</v>
      </c>
      <c r="B108" s="25"/>
      <c r="C108" s="25"/>
      <c r="D108" s="25"/>
      <c r="E108" s="25"/>
      <c r="F108" s="25"/>
      <c r="G108" s="25"/>
      <c r="H108" s="25"/>
      <c r="I108" s="25"/>
      <c r="J108" s="25">
        <v>34</v>
      </c>
      <c r="K108" s="266">
        <v>32</v>
      </c>
      <c r="L108" s="5"/>
      <c r="M108" s="5"/>
      <c r="N108" s="25"/>
      <c r="O108" s="5">
        <f>J108/I107</f>
        <v>1</v>
      </c>
      <c r="P108" s="20">
        <v>41</v>
      </c>
      <c r="Q108" s="3">
        <f t="shared" si="24"/>
        <v>1</v>
      </c>
      <c r="R108" s="5">
        <f t="shared" si="25"/>
        <v>0</v>
      </c>
      <c r="Z108" s="11"/>
      <c r="AA108" s="11"/>
      <c r="AB108" s="11"/>
      <c r="AC108" s="34"/>
      <c r="AD108" s="3"/>
    </row>
    <row r="109" spans="1:31" ht="12.75" customHeight="1" x14ac:dyDescent="0.2">
      <c r="A109" s="33" t="s">
        <v>48</v>
      </c>
      <c r="B109" s="25"/>
      <c r="C109" s="25"/>
      <c r="D109" s="25"/>
      <c r="E109" s="25"/>
      <c r="F109" s="25"/>
      <c r="G109" s="25"/>
      <c r="H109" s="25"/>
      <c r="I109" s="25"/>
      <c r="J109" s="25">
        <v>4</v>
      </c>
      <c r="K109" s="266">
        <v>2</v>
      </c>
      <c r="L109" s="5"/>
      <c r="M109" s="5"/>
      <c r="N109" s="25"/>
      <c r="O109" s="5"/>
      <c r="P109" s="20">
        <v>8</v>
      </c>
      <c r="Q109" s="3"/>
      <c r="R109" s="5"/>
      <c r="Z109" s="11"/>
      <c r="AA109" s="11"/>
      <c r="AB109" s="11"/>
      <c r="AC109" s="34"/>
      <c r="AD109" s="3"/>
    </row>
    <row r="110" spans="1:31" ht="12.75" customHeight="1" x14ac:dyDescent="0.2">
      <c r="A110" s="33" t="s">
        <v>49</v>
      </c>
      <c r="B110" s="25"/>
      <c r="C110" s="25"/>
      <c r="D110" s="25"/>
      <c r="E110" s="25"/>
      <c r="F110" s="25"/>
      <c r="G110" s="25"/>
      <c r="H110" s="25"/>
      <c r="I110" s="25"/>
      <c r="J110" s="25">
        <v>3</v>
      </c>
      <c r="K110" s="266">
        <v>2</v>
      </c>
      <c r="L110" s="5"/>
      <c r="M110" s="5"/>
      <c r="N110" s="25"/>
      <c r="O110" s="5"/>
      <c r="P110" s="20">
        <v>5</v>
      </c>
      <c r="Q110" s="3"/>
      <c r="R110" s="5"/>
      <c r="Z110" s="11"/>
      <c r="AA110" s="11"/>
      <c r="AB110" s="11"/>
      <c r="AC110" s="34"/>
      <c r="AD110" s="3"/>
    </row>
    <row r="111" spans="1:31" ht="12.75" customHeight="1" x14ac:dyDescent="0.2">
      <c r="A111" s="33" t="s">
        <v>50</v>
      </c>
      <c r="B111" s="25"/>
      <c r="C111" s="25"/>
      <c r="D111" s="25"/>
      <c r="E111" s="25"/>
      <c r="F111" s="25"/>
      <c r="G111" s="25"/>
      <c r="H111" s="25"/>
      <c r="I111" s="25"/>
      <c r="J111" s="25">
        <v>2</v>
      </c>
      <c r="K111" s="266">
        <v>1</v>
      </c>
      <c r="L111" s="5"/>
      <c r="M111" s="5"/>
      <c r="N111" s="25"/>
      <c r="O111" s="5"/>
      <c r="P111" s="20">
        <v>4</v>
      </c>
      <c r="Q111" s="3"/>
      <c r="R111" s="5"/>
      <c r="Z111" s="11"/>
      <c r="AA111" s="11"/>
      <c r="AB111" s="11"/>
      <c r="AC111" s="34"/>
      <c r="AD111" s="3"/>
    </row>
    <row r="112" spans="1:31" ht="12.75" customHeight="1" x14ac:dyDescent="0.2">
      <c r="A112" s="33" t="s">
        <v>51</v>
      </c>
      <c r="B112" s="25"/>
      <c r="C112" s="25"/>
      <c r="D112" s="25"/>
      <c r="E112" s="25"/>
      <c r="F112" s="25"/>
      <c r="G112" s="25"/>
      <c r="H112" s="25"/>
      <c r="I112" s="25"/>
      <c r="J112" s="25">
        <v>1</v>
      </c>
      <c r="K112" s="266"/>
      <c r="L112" s="5"/>
      <c r="M112" s="5"/>
      <c r="N112" s="25"/>
      <c r="O112" s="5"/>
      <c r="P112" s="20">
        <v>2</v>
      </c>
      <c r="Q112" s="3"/>
      <c r="R112" s="5"/>
      <c r="Z112" s="11"/>
      <c r="AA112" s="11"/>
      <c r="AB112" s="11"/>
      <c r="AC112" s="34"/>
      <c r="AD112" s="3"/>
    </row>
    <row r="113" spans="1:45" ht="12.75" customHeight="1" x14ac:dyDescent="0.2">
      <c r="A113" s="33" t="s">
        <v>52</v>
      </c>
      <c r="B113" s="25"/>
      <c r="C113" s="25"/>
      <c r="D113" s="25"/>
      <c r="E113" s="25"/>
      <c r="F113" s="25"/>
      <c r="G113" s="25">
        <v>1</v>
      </c>
      <c r="H113" s="25"/>
      <c r="I113" s="25"/>
      <c r="J113" s="25"/>
      <c r="K113" s="266"/>
      <c r="L113" s="5"/>
      <c r="M113" s="5"/>
      <c r="N113" s="25"/>
      <c r="O113" s="5"/>
      <c r="P113" s="20">
        <v>1</v>
      </c>
      <c r="Q113" s="3"/>
      <c r="R113" s="5"/>
      <c r="Z113" s="11"/>
      <c r="AA113" s="11"/>
      <c r="AB113" s="11"/>
      <c r="AC113" s="34"/>
      <c r="AD113" s="3"/>
    </row>
    <row r="114" spans="1:45" ht="12.75" customHeight="1" x14ac:dyDescent="0.2">
      <c r="A114" s="33" t="s">
        <v>53</v>
      </c>
      <c r="B114" s="25"/>
      <c r="C114" s="25"/>
      <c r="D114" s="25"/>
      <c r="E114" s="25"/>
      <c r="F114" s="25"/>
      <c r="G114" s="25"/>
      <c r="H114" s="25"/>
      <c r="I114" s="25"/>
      <c r="J114" s="25">
        <v>1</v>
      </c>
      <c r="K114" s="266"/>
      <c r="L114" s="5"/>
      <c r="M114" s="5"/>
      <c r="N114" s="25"/>
      <c r="O114" s="5"/>
      <c r="P114" s="20">
        <v>1</v>
      </c>
      <c r="Q114" s="3"/>
      <c r="R114" s="5"/>
      <c r="Z114" s="11"/>
      <c r="AA114" s="11"/>
      <c r="AB114" s="11"/>
      <c r="AC114" s="34"/>
      <c r="AD114" s="3"/>
    </row>
    <row r="115" spans="1:45" ht="12.75" customHeight="1" x14ac:dyDescent="0.2">
      <c r="A115" s="33"/>
      <c r="B115" s="25"/>
      <c r="C115" s="25"/>
      <c r="D115" s="25"/>
      <c r="E115" s="25"/>
      <c r="F115" s="25"/>
      <c r="G115" s="25"/>
      <c r="H115" s="25"/>
      <c r="I115" s="25"/>
      <c r="J115" s="25"/>
      <c r="K115" s="267">
        <f>SUM(K108:K111)</f>
        <v>37</v>
      </c>
      <c r="L115" s="5">
        <f>K108/B100</f>
        <v>0.52459016393442626</v>
      </c>
      <c r="M115" s="5">
        <f>K115/B100</f>
        <v>0.60655737704918034</v>
      </c>
      <c r="N115" s="5">
        <f>M115-L115</f>
        <v>8.1967213114754078E-2</v>
      </c>
      <c r="O115" s="5"/>
      <c r="P115" s="20"/>
      <c r="Q115" s="3"/>
      <c r="R115" s="5"/>
      <c r="Z115" s="11"/>
      <c r="AA115" s="11"/>
      <c r="AB115" s="11"/>
      <c r="AC115" s="34"/>
      <c r="AD115" s="3"/>
    </row>
    <row r="116" spans="1:45" ht="12.75" customHeight="1" x14ac:dyDescent="0.2">
      <c r="A116" s="33"/>
      <c r="B116" s="25"/>
      <c r="C116" s="25"/>
      <c r="D116" s="25"/>
      <c r="E116" s="25"/>
      <c r="F116" s="25"/>
      <c r="G116" s="25"/>
      <c r="H116" s="25"/>
      <c r="I116" s="25"/>
      <c r="J116" s="25"/>
      <c r="K116" s="267"/>
      <c r="L116" s="5"/>
      <c r="M116" s="5"/>
      <c r="N116" s="25"/>
      <c r="O116" s="5"/>
      <c r="P116" s="20"/>
      <c r="Q116" s="3"/>
      <c r="R116" s="5"/>
      <c r="Z116" s="11"/>
      <c r="AA116" s="11"/>
      <c r="AB116" s="11"/>
      <c r="AC116" s="34"/>
      <c r="AD116" s="3"/>
    </row>
    <row r="117" spans="1:45" ht="12.75" customHeight="1" x14ac:dyDescent="0.3">
      <c r="A117" s="51" t="s">
        <v>68</v>
      </c>
      <c r="M117" s="5"/>
      <c r="N117" s="5"/>
      <c r="P117" s="5"/>
      <c r="Q117" s="6"/>
      <c r="R117" s="6"/>
      <c r="S117" s="5"/>
      <c r="T117" s="5"/>
      <c r="U117" s="5"/>
      <c r="V117" s="5"/>
      <c r="W117" s="5"/>
      <c r="X117" s="5"/>
      <c r="Z117" s="11"/>
      <c r="AA117" s="11"/>
      <c r="AB117" s="11"/>
      <c r="AC117" s="34"/>
      <c r="AD117" s="3"/>
      <c r="AF117" s="51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3"/>
      <c r="AS117" s="3"/>
    </row>
    <row r="118" spans="1:45" ht="25.5" customHeight="1" x14ac:dyDescent="0.2">
      <c r="B118" s="319" t="s">
        <v>1</v>
      </c>
      <c r="C118" s="320"/>
      <c r="D118" s="320"/>
      <c r="E118" s="320"/>
      <c r="F118" s="320"/>
      <c r="G118" s="320"/>
      <c r="H118" s="320"/>
      <c r="I118" s="320"/>
      <c r="J118" s="320"/>
      <c r="L118" s="7" t="s">
        <v>2</v>
      </c>
      <c r="M118" s="7" t="s">
        <v>3</v>
      </c>
      <c r="N118" s="8" t="s">
        <v>4</v>
      </c>
      <c r="O118" s="7" t="s">
        <v>5</v>
      </c>
      <c r="P118" s="9" t="s">
        <v>6</v>
      </c>
      <c r="Q118" s="9" t="s">
        <v>7</v>
      </c>
      <c r="R118" s="10" t="s">
        <v>8</v>
      </c>
      <c r="Z118" s="11"/>
      <c r="AA118" s="11"/>
      <c r="AB118" s="11"/>
      <c r="AC118" s="34"/>
      <c r="AD118" s="3"/>
      <c r="AF118" s="25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</row>
    <row r="119" spans="1:45" ht="12.75" customHeight="1" x14ac:dyDescent="0.2">
      <c r="A119" s="12" t="s">
        <v>9</v>
      </c>
      <c r="B119" s="13">
        <v>1</v>
      </c>
      <c r="C119" s="13">
        <v>2</v>
      </c>
      <c r="D119" s="13">
        <v>3</v>
      </c>
      <c r="E119" s="13">
        <v>4</v>
      </c>
      <c r="F119" s="13">
        <v>5</v>
      </c>
      <c r="G119" s="13">
        <v>6</v>
      </c>
      <c r="H119" s="13">
        <v>7</v>
      </c>
      <c r="I119" s="13">
        <v>8</v>
      </c>
      <c r="J119" s="13">
        <v>9</v>
      </c>
      <c r="K119" s="146" t="s">
        <v>10</v>
      </c>
      <c r="L119" s="47"/>
      <c r="M119" s="15"/>
      <c r="N119" s="16"/>
      <c r="O119" s="17"/>
      <c r="P119" s="6"/>
      <c r="Q119" s="6"/>
      <c r="R119" s="5"/>
      <c r="AA119" s="11"/>
      <c r="AB119" s="11"/>
      <c r="AC119" s="34"/>
      <c r="AD119" s="3"/>
      <c r="AF119" s="4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3"/>
      <c r="AS119" s="3"/>
    </row>
    <row r="120" spans="1:45" ht="12.75" customHeight="1" x14ac:dyDescent="0.2">
      <c r="A120" s="30" t="s">
        <v>19</v>
      </c>
      <c r="B120" s="13">
        <v>52</v>
      </c>
      <c r="C120" s="13"/>
      <c r="D120" s="13"/>
      <c r="E120" s="13"/>
      <c r="F120" s="13"/>
      <c r="G120" s="13"/>
      <c r="H120" s="13"/>
      <c r="I120" s="13"/>
      <c r="J120" s="13"/>
      <c r="K120" s="265"/>
      <c r="L120" s="47"/>
      <c r="M120" s="15"/>
      <c r="N120" s="16"/>
      <c r="O120" s="17"/>
      <c r="P120" s="20">
        <f>B120</f>
        <v>52</v>
      </c>
      <c r="Q120" s="6"/>
      <c r="R120" s="6"/>
      <c r="S120" s="5"/>
      <c r="T120" s="5"/>
      <c r="U120" s="5"/>
      <c r="V120" s="5"/>
      <c r="W120" s="5"/>
      <c r="X120" s="5"/>
      <c r="AA120" s="11"/>
      <c r="AB120" s="11"/>
      <c r="AC120" s="34"/>
      <c r="AD120" s="3"/>
      <c r="AF120" s="33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"/>
      <c r="AS120" s="3"/>
    </row>
    <row r="121" spans="1:45" ht="12.75" customHeight="1" x14ac:dyDescent="0.2">
      <c r="A121" s="30" t="s">
        <v>20</v>
      </c>
      <c r="C121" s="25">
        <v>48</v>
      </c>
      <c r="K121" s="265"/>
      <c r="M121" s="5"/>
      <c r="N121" s="5"/>
      <c r="O121" s="3">
        <f>C121/B120</f>
        <v>0.92307692307692313</v>
      </c>
      <c r="P121" s="20">
        <v>48</v>
      </c>
      <c r="Q121" s="3">
        <f t="shared" ref="Q121:Q128" si="26">P121/P120</f>
        <v>0.92307692307692313</v>
      </c>
      <c r="R121" s="5">
        <f t="shared" ref="R121:R128" si="27">100%-Q121</f>
        <v>7.6923076923076872E-2</v>
      </c>
      <c r="S121" s="5"/>
      <c r="T121" s="5"/>
      <c r="U121" s="5"/>
      <c r="V121" s="5"/>
      <c r="W121" s="5"/>
      <c r="X121" s="5"/>
      <c r="AE121" s="3"/>
      <c r="AF121" s="25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</row>
    <row r="122" spans="1:45" ht="12.75" customHeight="1" x14ac:dyDescent="0.2">
      <c r="A122" s="30" t="s">
        <v>21</v>
      </c>
      <c r="D122" s="25">
        <v>39</v>
      </c>
      <c r="K122" s="265"/>
      <c r="M122" s="5"/>
      <c r="N122" s="5"/>
      <c r="O122" s="3">
        <f>D122/C121</f>
        <v>0.8125</v>
      </c>
      <c r="P122" s="20">
        <v>43</v>
      </c>
      <c r="Q122" s="3">
        <f t="shared" si="26"/>
        <v>0.89583333333333337</v>
      </c>
      <c r="R122" s="5">
        <f t="shared" si="27"/>
        <v>0.10416666666666663</v>
      </c>
      <c r="S122" s="5"/>
      <c r="T122" s="5"/>
      <c r="U122" s="5"/>
      <c r="V122" s="5"/>
      <c r="W122" s="5"/>
      <c r="X122" s="5"/>
      <c r="AE122" s="3"/>
      <c r="AF122" s="25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</row>
    <row r="123" spans="1:45" ht="12.75" customHeight="1" x14ac:dyDescent="0.2">
      <c r="A123" s="33" t="s">
        <v>22</v>
      </c>
      <c r="E123" s="25">
        <v>34</v>
      </c>
      <c r="K123" s="265"/>
      <c r="M123" s="5"/>
      <c r="N123" s="5"/>
      <c r="O123" s="3">
        <f>E123/D122</f>
        <v>0.87179487179487181</v>
      </c>
      <c r="P123" s="20">
        <v>42</v>
      </c>
      <c r="Q123" s="3">
        <f t="shared" si="26"/>
        <v>0.97674418604651159</v>
      </c>
      <c r="R123" s="5">
        <f t="shared" si="27"/>
        <v>2.3255813953488413E-2</v>
      </c>
      <c r="S123" s="5"/>
      <c r="T123" s="5"/>
      <c r="U123" s="5"/>
      <c r="V123" s="5"/>
      <c r="W123" s="5"/>
      <c r="X123" s="5"/>
      <c r="AE123" s="3"/>
      <c r="AF123" s="25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</row>
    <row r="124" spans="1:45" ht="12.75" customHeight="1" x14ac:dyDescent="0.2">
      <c r="A124" s="33" t="s">
        <v>40</v>
      </c>
      <c r="F124" s="25">
        <v>28</v>
      </c>
      <c r="K124" s="265"/>
      <c r="M124" s="5"/>
      <c r="N124" s="5"/>
      <c r="O124" s="3">
        <f>F124/E123</f>
        <v>0.82352941176470584</v>
      </c>
      <c r="P124" s="20">
        <v>34</v>
      </c>
      <c r="Q124" s="3">
        <f t="shared" si="26"/>
        <v>0.80952380952380953</v>
      </c>
      <c r="R124" s="5">
        <f t="shared" si="27"/>
        <v>0.19047619047619047</v>
      </c>
      <c r="S124" s="5"/>
      <c r="T124" s="5"/>
      <c r="U124" s="5"/>
      <c r="V124" s="5"/>
      <c r="W124" s="5"/>
      <c r="X124" s="5"/>
      <c r="Z124" s="11" t="s">
        <v>45</v>
      </c>
      <c r="AE124" s="3"/>
      <c r="AF124" s="25"/>
      <c r="AR124" s="3"/>
      <c r="AS124" s="3"/>
    </row>
    <row r="125" spans="1:45" ht="12.75" customHeight="1" x14ac:dyDescent="0.2">
      <c r="A125" s="33" t="s">
        <v>41</v>
      </c>
      <c r="G125" s="25">
        <v>26</v>
      </c>
      <c r="K125" s="265"/>
      <c r="L125" s="5"/>
      <c r="M125" s="5"/>
      <c r="O125" s="5">
        <f>G125/F124</f>
        <v>0.9285714285714286</v>
      </c>
      <c r="P125" s="20">
        <v>34</v>
      </c>
      <c r="Q125" s="3">
        <f t="shared" si="26"/>
        <v>1</v>
      </c>
      <c r="R125" s="5">
        <f t="shared" si="27"/>
        <v>0</v>
      </c>
      <c r="Z125" s="121" t="s">
        <v>11</v>
      </c>
      <c r="AE125" s="3"/>
    </row>
    <row r="126" spans="1:45" ht="12.75" customHeight="1" x14ac:dyDescent="0.2">
      <c r="A126" s="33" t="s">
        <v>42</v>
      </c>
      <c r="H126" s="25">
        <v>24</v>
      </c>
      <c r="K126" s="265"/>
      <c r="L126" s="5"/>
      <c r="M126" s="5"/>
      <c r="O126" s="5">
        <f>H126/G125</f>
        <v>0.92307692307692313</v>
      </c>
      <c r="P126" s="20">
        <v>31</v>
      </c>
      <c r="Q126" s="3">
        <f t="shared" si="26"/>
        <v>0.91176470588235292</v>
      </c>
      <c r="R126" s="5">
        <f t="shared" si="27"/>
        <v>8.8235294117647078E-2</v>
      </c>
      <c r="Z126" s="22" t="s">
        <v>14</v>
      </c>
      <c r="AA126" s="22" t="s">
        <v>15</v>
      </c>
      <c r="AB126" s="22" t="s">
        <v>16</v>
      </c>
      <c r="AC126" s="22" t="s">
        <v>17</v>
      </c>
      <c r="AD126" s="22" t="s">
        <v>18</v>
      </c>
      <c r="AE126" s="22" t="s">
        <v>19</v>
      </c>
      <c r="AF126" s="22" t="s">
        <v>20</v>
      </c>
      <c r="AG126" s="22" t="s">
        <v>21</v>
      </c>
      <c r="AH126" s="22" t="s">
        <v>22</v>
      </c>
    </row>
    <row r="127" spans="1:45" ht="12.75" customHeight="1" x14ac:dyDescent="0.2">
      <c r="A127" s="33" t="s">
        <v>43</v>
      </c>
      <c r="I127" s="25">
        <v>23</v>
      </c>
      <c r="K127" s="265"/>
      <c r="L127" s="5"/>
      <c r="M127" s="5"/>
      <c r="O127" s="5">
        <f>I127/H126</f>
        <v>0.95833333333333337</v>
      </c>
      <c r="P127" s="20">
        <v>29</v>
      </c>
      <c r="Q127" s="3">
        <f t="shared" si="26"/>
        <v>0.93548387096774188</v>
      </c>
      <c r="R127" s="5">
        <f t="shared" si="27"/>
        <v>6.4516129032258118E-2</v>
      </c>
      <c r="Y127" s="26" t="s">
        <v>24</v>
      </c>
      <c r="Z127" s="24">
        <f>R19</f>
        <v>5.0000000000000044E-2</v>
      </c>
      <c r="AA127" s="24">
        <f t="shared" ref="AA127:AB127" si="28">100%-AA58</f>
        <v>0.22499999999999998</v>
      </c>
      <c r="AB127" s="24">
        <f t="shared" si="28"/>
        <v>8.5106382978723416E-2</v>
      </c>
      <c r="AC127" s="5">
        <f>R82</f>
        <v>0.15217391304347827</v>
      </c>
      <c r="AD127" s="3">
        <f>R101</f>
        <v>0.22950819672131151</v>
      </c>
      <c r="AE127" s="3">
        <f>R121</f>
        <v>7.6923076923076872E-2</v>
      </c>
      <c r="AF127" s="5">
        <f>R141</f>
        <v>2.1739130434782594E-2</v>
      </c>
      <c r="AG127" s="5">
        <f>R160</f>
        <v>0.23529411764705888</v>
      </c>
      <c r="AH127" s="5">
        <f>R178</f>
        <v>9.9999999999999978E-2</v>
      </c>
    </row>
    <row r="128" spans="1:45" ht="12.75" customHeight="1" x14ac:dyDescent="0.2">
      <c r="A128" s="33" t="s">
        <v>48</v>
      </c>
      <c r="J128" s="25">
        <v>23</v>
      </c>
      <c r="K128" s="266">
        <v>21</v>
      </c>
      <c r="L128" s="5"/>
      <c r="M128" s="5"/>
      <c r="O128" s="5">
        <f>J128/I127</f>
        <v>1</v>
      </c>
      <c r="P128" s="20">
        <v>30</v>
      </c>
      <c r="Q128" s="3">
        <f t="shared" si="26"/>
        <v>1.0344827586206897</v>
      </c>
      <c r="R128" s="5">
        <f t="shared" si="27"/>
        <v>-3.4482758620689724E-2</v>
      </c>
      <c r="Y128" s="26"/>
      <c r="Z128" s="24"/>
      <c r="AA128" s="24"/>
      <c r="AB128" s="24"/>
      <c r="AC128" s="5"/>
      <c r="AD128" s="3"/>
      <c r="AE128" s="3"/>
      <c r="AF128" s="5"/>
      <c r="AG128" s="5"/>
      <c r="AH128" s="5"/>
    </row>
    <row r="129" spans="1:34" ht="12.75" customHeight="1" x14ac:dyDescent="0.2">
      <c r="A129" s="33" t="s">
        <v>49</v>
      </c>
      <c r="J129" s="25">
        <v>7</v>
      </c>
      <c r="K129" s="266">
        <v>3</v>
      </c>
      <c r="L129" s="5"/>
      <c r="M129" s="5"/>
      <c r="O129" s="5"/>
      <c r="P129" s="20">
        <v>9</v>
      </c>
      <c r="Q129" s="3"/>
      <c r="R129" s="5"/>
      <c r="Y129" s="26"/>
      <c r="Z129" s="24"/>
      <c r="AA129" s="24"/>
      <c r="AB129" s="24"/>
      <c r="AC129" s="5"/>
      <c r="AD129" s="3"/>
      <c r="AE129" s="3"/>
      <c r="AF129" s="5"/>
      <c r="AG129" s="5"/>
      <c r="AH129" s="5"/>
    </row>
    <row r="130" spans="1:34" ht="12.75" customHeight="1" x14ac:dyDescent="0.2">
      <c r="A130" s="33" t="s">
        <v>50</v>
      </c>
      <c r="J130" s="25">
        <v>4</v>
      </c>
      <c r="K130" s="266">
        <v>4</v>
      </c>
      <c r="L130" s="5"/>
      <c r="M130" s="5"/>
      <c r="O130" s="5"/>
      <c r="P130" s="20">
        <v>5</v>
      </c>
      <c r="Q130" s="3"/>
      <c r="R130" s="5"/>
      <c r="Y130" s="26"/>
      <c r="Z130" s="24"/>
      <c r="AA130" s="24"/>
      <c r="AB130" s="24"/>
      <c r="AC130" s="5"/>
      <c r="AD130" s="3"/>
      <c r="AE130" s="3"/>
      <c r="AF130" s="5"/>
      <c r="AG130" s="5"/>
      <c r="AH130" s="5"/>
    </row>
    <row r="131" spans="1:34" ht="12.75" customHeight="1" x14ac:dyDescent="0.2">
      <c r="A131" s="33" t="s">
        <v>51</v>
      </c>
      <c r="K131" s="266"/>
      <c r="L131" s="5"/>
      <c r="M131" s="5"/>
      <c r="O131" s="5"/>
      <c r="P131" s="20"/>
      <c r="Q131" s="3"/>
      <c r="R131" s="5"/>
      <c r="Y131" s="26"/>
      <c r="Z131" s="24"/>
      <c r="AA131" s="24"/>
      <c r="AB131" s="24"/>
      <c r="AC131" s="5"/>
      <c r="AD131" s="3"/>
      <c r="AE131" s="3"/>
      <c r="AF131" s="5"/>
      <c r="AG131" s="5"/>
      <c r="AH131" s="5"/>
    </row>
    <row r="132" spans="1:34" ht="12.75" customHeight="1" x14ac:dyDescent="0.2">
      <c r="A132" s="33" t="s">
        <v>52</v>
      </c>
      <c r="E132" s="25">
        <v>1</v>
      </c>
      <c r="K132" s="266"/>
      <c r="L132" s="5"/>
      <c r="M132" s="5"/>
      <c r="O132" s="5"/>
      <c r="P132" s="20">
        <v>1</v>
      </c>
      <c r="Q132" s="3"/>
      <c r="R132" s="5"/>
      <c r="Y132" s="26"/>
      <c r="Z132" s="24"/>
      <c r="AA132" s="24"/>
      <c r="AB132" s="24"/>
      <c r="AC132" s="5"/>
      <c r="AD132" s="3"/>
      <c r="AE132" s="3"/>
      <c r="AF132" s="5"/>
      <c r="AG132" s="5"/>
      <c r="AH132" s="5"/>
    </row>
    <row r="133" spans="1:34" ht="12.75" customHeight="1" x14ac:dyDescent="0.2">
      <c r="A133" s="33" t="s">
        <v>53</v>
      </c>
      <c r="F133" s="25">
        <v>1</v>
      </c>
      <c r="K133" s="266"/>
      <c r="L133" s="5"/>
      <c r="M133" s="5"/>
      <c r="O133" s="5"/>
      <c r="P133" s="20">
        <v>1</v>
      </c>
      <c r="Q133" s="3"/>
      <c r="R133" s="5"/>
      <c r="Y133" s="26"/>
      <c r="Z133" s="24"/>
      <c r="AA133" s="24"/>
      <c r="AB133" s="24"/>
      <c r="AC133" s="5"/>
      <c r="AD133" s="3"/>
      <c r="AE133" s="3"/>
      <c r="AF133" s="5"/>
      <c r="AG133" s="5"/>
      <c r="AH133" s="5"/>
    </row>
    <row r="134" spans="1:34" ht="12.75" customHeight="1" x14ac:dyDescent="0.2">
      <c r="A134" s="33" t="s">
        <v>64</v>
      </c>
      <c r="F134" s="25">
        <v>1</v>
      </c>
      <c r="K134" s="266"/>
      <c r="L134" s="5"/>
      <c r="M134" s="5"/>
      <c r="O134" s="5"/>
      <c r="P134" s="20"/>
      <c r="Q134" s="3"/>
      <c r="R134" s="5"/>
      <c r="Y134" s="26"/>
      <c r="Z134" s="24"/>
      <c r="AA134" s="24"/>
      <c r="AB134" s="24"/>
      <c r="AC134" s="5"/>
      <c r="AD134" s="3"/>
      <c r="AE134" s="3"/>
      <c r="AF134" s="5"/>
      <c r="AG134" s="5"/>
      <c r="AH134" s="5"/>
    </row>
    <row r="135" spans="1:34" ht="12.75" customHeight="1" x14ac:dyDescent="0.2">
      <c r="A135" s="33" t="s">
        <v>66</v>
      </c>
      <c r="J135" s="25">
        <v>1</v>
      </c>
      <c r="K135" s="266"/>
      <c r="L135" s="5"/>
      <c r="M135" s="5"/>
      <c r="O135" s="5"/>
      <c r="P135" s="20">
        <v>1</v>
      </c>
      <c r="Q135" s="3"/>
      <c r="R135" s="5"/>
      <c r="Y135" s="26"/>
      <c r="Z135" s="24"/>
      <c r="AA135" s="24"/>
      <c r="AB135" s="24"/>
      <c r="AC135" s="5"/>
      <c r="AD135" s="3"/>
      <c r="AE135" s="3"/>
      <c r="AF135" s="5"/>
      <c r="AG135" s="5"/>
      <c r="AH135" s="5"/>
    </row>
    <row r="136" spans="1:34" ht="12.75" customHeight="1" x14ac:dyDescent="0.2">
      <c r="K136" s="267">
        <f>SUM(K128:K130)</f>
        <v>28</v>
      </c>
      <c r="L136" s="5">
        <f>K128/B120</f>
        <v>0.40384615384615385</v>
      </c>
      <c r="M136" s="5">
        <f>K136/B120</f>
        <v>0.53846153846153844</v>
      </c>
      <c r="N136" s="5">
        <f>M136-L136</f>
        <v>0.13461538461538458</v>
      </c>
      <c r="O136" s="5"/>
      <c r="P136" s="6"/>
      <c r="Q136" s="6"/>
      <c r="R136" s="5"/>
      <c r="Y136" s="26" t="s">
        <v>25</v>
      </c>
      <c r="Z136" s="24">
        <f t="shared" ref="Z136:Z142" si="29">R20</f>
        <v>1</v>
      </c>
      <c r="AA136" s="24">
        <f t="shared" ref="AA136:AB136" si="30">100%-AA59</f>
        <v>6.4516129032258118E-2</v>
      </c>
      <c r="AB136" s="24">
        <f t="shared" si="30"/>
        <v>2.3255813953488413E-2</v>
      </c>
      <c r="AC136" s="5">
        <f t="shared" ref="AC136:AC141" si="31">R83</f>
        <v>5.1282051282051322E-2</v>
      </c>
      <c r="AD136" s="3">
        <f t="shared" ref="AD136:AD139" si="32">R102</f>
        <v>0</v>
      </c>
      <c r="AE136" s="3">
        <f t="shared" ref="AE136:AE138" si="33">R122</f>
        <v>0.10416666666666663</v>
      </c>
      <c r="AF136" s="5">
        <f t="shared" ref="AF136:AF137" si="34">R142</f>
        <v>0</v>
      </c>
      <c r="AG136" s="5">
        <f>R161</f>
        <v>0.10256410256410253</v>
      </c>
    </row>
    <row r="137" spans="1:34" ht="12.75" customHeight="1" x14ac:dyDescent="0.3">
      <c r="A137" s="51" t="s">
        <v>69</v>
      </c>
      <c r="M137" s="5"/>
      <c r="N137" s="5"/>
      <c r="P137" s="5"/>
      <c r="Q137" s="6"/>
      <c r="R137" s="6"/>
      <c r="Y137" s="128" t="s">
        <v>26</v>
      </c>
      <c r="Z137" s="24" t="e">
        <f t="shared" si="29"/>
        <v>#DIV/0!</v>
      </c>
      <c r="AA137" s="24">
        <f t="shared" ref="AA137:AB137" si="35">100%-AA60</f>
        <v>0.10344827586206895</v>
      </c>
      <c r="AB137" s="24">
        <f t="shared" si="35"/>
        <v>9.5238095238095233E-2</v>
      </c>
      <c r="AC137" s="5">
        <f t="shared" si="31"/>
        <v>0.10810810810810811</v>
      </c>
      <c r="AD137" s="3">
        <f t="shared" si="32"/>
        <v>4.2553191489361653E-2</v>
      </c>
      <c r="AE137" s="3">
        <f t="shared" si="33"/>
        <v>2.3255813953488413E-2</v>
      </c>
      <c r="AF137" s="5">
        <f t="shared" si="34"/>
        <v>6.6666666666666652E-2</v>
      </c>
    </row>
    <row r="138" spans="1:34" ht="25.5" customHeight="1" x14ac:dyDescent="0.2">
      <c r="B138" s="319" t="s">
        <v>1</v>
      </c>
      <c r="C138" s="320"/>
      <c r="D138" s="320"/>
      <c r="E138" s="320"/>
      <c r="F138" s="320"/>
      <c r="G138" s="320"/>
      <c r="H138" s="320"/>
      <c r="I138" s="320"/>
      <c r="J138" s="320"/>
      <c r="L138" s="7" t="s">
        <v>2</v>
      </c>
      <c r="M138" s="7" t="s">
        <v>3</v>
      </c>
      <c r="N138" s="8" t="s">
        <v>4</v>
      </c>
      <c r="O138" s="7" t="s">
        <v>5</v>
      </c>
      <c r="P138" s="9" t="s">
        <v>6</v>
      </c>
      <c r="Q138" s="9" t="s">
        <v>7</v>
      </c>
      <c r="R138" s="10" t="s">
        <v>8</v>
      </c>
      <c r="Y138" s="26" t="s">
        <v>27</v>
      </c>
      <c r="Z138" s="24" t="e">
        <f t="shared" si="29"/>
        <v>#DIV/0!</v>
      </c>
      <c r="AA138" s="24">
        <f t="shared" ref="AA138:AB138" si="36">100%-AA61</f>
        <v>3.8461538461538436E-2</v>
      </c>
      <c r="AB138" s="24">
        <f t="shared" si="36"/>
        <v>2.6315789473684181E-2</v>
      </c>
      <c r="AC138" s="5">
        <f t="shared" si="31"/>
        <v>6.0606060606060552E-2</v>
      </c>
      <c r="AD138" s="3">
        <f t="shared" si="32"/>
        <v>0</v>
      </c>
      <c r="AE138" s="3">
        <f t="shared" si="33"/>
        <v>0.19047619047619047</v>
      </c>
    </row>
    <row r="139" spans="1:34" ht="12.75" customHeight="1" x14ac:dyDescent="0.2">
      <c r="A139" s="12" t="s">
        <v>9</v>
      </c>
      <c r="B139" s="13">
        <v>1</v>
      </c>
      <c r="C139" s="13">
        <v>2</v>
      </c>
      <c r="D139" s="13">
        <v>3</v>
      </c>
      <c r="E139" s="13">
        <v>4</v>
      </c>
      <c r="F139" s="13">
        <v>5</v>
      </c>
      <c r="G139" s="13">
        <v>6</v>
      </c>
      <c r="H139" s="13">
        <v>7</v>
      </c>
      <c r="I139" s="13">
        <v>8</v>
      </c>
      <c r="J139" s="13">
        <v>9</v>
      </c>
      <c r="K139" s="146" t="s">
        <v>10</v>
      </c>
      <c r="L139" s="47"/>
      <c r="M139" s="15"/>
      <c r="N139" s="16"/>
      <c r="O139" s="17"/>
      <c r="P139" s="6"/>
      <c r="Q139" s="6"/>
      <c r="R139" s="5"/>
      <c r="Y139" s="129" t="s">
        <v>29</v>
      </c>
      <c r="Z139" s="24" t="e">
        <f t="shared" si="29"/>
        <v>#DIV/0!</v>
      </c>
      <c r="AA139" s="24">
        <f t="shared" ref="AA139:AB139" si="37">100%-AA62</f>
        <v>4.0000000000000036E-2</v>
      </c>
      <c r="AB139" s="24">
        <f t="shared" si="37"/>
        <v>0</v>
      </c>
      <c r="AC139" s="5">
        <f t="shared" si="31"/>
        <v>6.4516129032258118E-2</v>
      </c>
      <c r="AD139" s="3">
        <f t="shared" si="32"/>
        <v>0</v>
      </c>
      <c r="AE139" s="3" t="s">
        <v>28</v>
      </c>
    </row>
    <row r="140" spans="1:34" ht="12.75" customHeight="1" x14ac:dyDescent="0.2">
      <c r="A140" s="30" t="s">
        <v>20</v>
      </c>
      <c r="B140" s="25">
        <v>52</v>
      </c>
      <c r="K140" s="265"/>
      <c r="M140" s="5"/>
      <c r="N140" s="5"/>
      <c r="O140" s="3"/>
      <c r="P140" s="20">
        <v>46</v>
      </c>
      <c r="Q140" s="3"/>
      <c r="R140" s="5"/>
      <c r="Y140" s="26" t="s">
        <v>30</v>
      </c>
      <c r="Z140" s="24">
        <f t="shared" si="29"/>
        <v>5.4054054054054057E-2</v>
      </c>
      <c r="AA140" s="24">
        <f t="shared" ref="AA140:AB140" si="38">100%-AA63</f>
        <v>0.16666666666666663</v>
      </c>
      <c r="AB140" s="24">
        <f t="shared" si="38"/>
        <v>2.7027027027026973E-2</v>
      </c>
      <c r="AC140" s="5">
        <f t="shared" si="31"/>
        <v>6.8965517241379337E-2</v>
      </c>
      <c r="AD140" s="3" t="s">
        <v>28</v>
      </c>
      <c r="AE140" s="3" t="s">
        <v>28</v>
      </c>
    </row>
    <row r="141" spans="1:34" ht="12.75" customHeight="1" x14ac:dyDescent="0.2">
      <c r="A141" s="30" t="s">
        <v>21</v>
      </c>
      <c r="C141" s="25">
        <v>45</v>
      </c>
      <c r="K141" s="265"/>
      <c r="M141" s="5"/>
      <c r="N141" s="5"/>
      <c r="O141" s="3">
        <f>C141/B140</f>
        <v>0.86538461538461542</v>
      </c>
      <c r="P141" s="20">
        <v>45</v>
      </c>
      <c r="Q141" s="3">
        <f t="shared" ref="Q141:Q148" si="39">P141/P140</f>
        <v>0.97826086956521741</v>
      </c>
      <c r="R141" s="5">
        <f t="shared" ref="R141:R148" si="40">100%-Q141</f>
        <v>2.1739130434782594E-2</v>
      </c>
      <c r="Y141" s="122" t="s">
        <v>31</v>
      </c>
      <c r="Z141" s="24">
        <f t="shared" si="29"/>
        <v>0</v>
      </c>
      <c r="AA141" s="24">
        <f t="shared" ref="AA141:AB141" si="41">100%-AA64</f>
        <v>0</v>
      </c>
      <c r="AB141" s="24">
        <f t="shared" si="41"/>
        <v>2.777777777777779E-2</v>
      </c>
      <c r="AC141" s="5">
        <f t="shared" si="31"/>
        <v>-0.11111111111111116</v>
      </c>
      <c r="AD141" s="3" t="s">
        <v>28</v>
      </c>
      <c r="AE141" s="3"/>
    </row>
    <row r="142" spans="1:34" ht="12.75" customHeight="1" x14ac:dyDescent="0.2">
      <c r="A142" s="33" t="s">
        <v>22</v>
      </c>
      <c r="D142" s="25">
        <v>43</v>
      </c>
      <c r="K142" s="265"/>
      <c r="M142" s="5"/>
      <c r="N142" s="5"/>
      <c r="O142" s="3">
        <f>D142/C141</f>
        <v>0.9555555555555556</v>
      </c>
      <c r="P142" s="20">
        <v>45</v>
      </c>
      <c r="Q142" s="3">
        <f t="shared" si="39"/>
        <v>1</v>
      </c>
      <c r="R142" s="5">
        <f t="shared" si="40"/>
        <v>0</v>
      </c>
      <c r="Y142" s="31" t="s">
        <v>32</v>
      </c>
      <c r="Z142" s="24">
        <f t="shared" si="29"/>
        <v>0</v>
      </c>
      <c r="AA142" s="24">
        <f t="shared" ref="AA142:AB142" si="42">100%-AA65</f>
        <v>1</v>
      </c>
      <c r="AB142" s="24">
        <f t="shared" si="42"/>
        <v>1</v>
      </c>
      <c r="AC142" s="5" t="s">
        <v>28</v>
      </c>
      <c r="AD142" s="3" t="s">
        <v>28</v>
      </c>
      <c r="AE142" s="3"/>
    </row>
    <row r="143" spans="1:34" ht="12.75" customHeight="1" x14ac:dyDescent="0.2">
      <c r="A143" s="33" t="s">
        <v>40</v>
      </c>
      <c r="E143" s="25">
        <v>39</v>
      </c>
      <c r="K143" s="265"/>
      <c r="M143" s="5"/>
      <c r="N143" s="5"/>
      <c r="O143" s="3">
        <f>E143/D142</f>
        <v>0.90697674418604646</v>
      </c>
      <c r="P143" s="20">
        <v>42</v>
      </c>
      <c r="Q143" s="3">
        <f t="shared" si="39"/>
        <v>0.93333333333333335</v>
      </c>
      <c r="R143" s="5">
        <f t="shared" si="40"/>
        <v>6.6666666666666652E-2</v>
      </c>
      <c r="Y143" s="32"/>
      <c r="Z143" s="24" t="s">
        <v>28</v>
      </c>
      <c r="AA143" s="24"/>
      <c r="AB143" s="24"/>
      <c r="AD143" s="3"/>
      <c r="AE143" s="3"/>
    </row>
    <row r="144" spans="1:34" ht="12.75" customHeight="1" x14ac:dyDescent="0.2">
      <c r="A144" s="33" t="s">
        <v>41</v>
      </c>
      <c r="F144" s="25">
        <v>37</v>
      </c>
      <c r="K144" s="265"/>
      <c r="M144" s="5"/>
      <c r="N144" s="5"/>
      <c r="O144" s="3">
        <f>F144/E143</f>
        <v>0.94871794871794868</v>
      </c>
      <c r="P144" s="20">
        <v>37</v>
      </c>
      <c r="Q144" s="3">
        <f t="shared" si="39"/>
        <v>0.88095238095238093</v>
      </c>
      <c r="R144" s="5">
        <f t="shared" si="40"/>
        <v>0.11904761904761907</v>
      </c>
      <c r="Y144" s="32"/>
      <c r="Z144" s="24" t="s">
        <v>28</v>
      </c>
      <c r="AA144" s="24"/>
      <c r="AB144" s="24"/>
      <c r="AD144" s="3"/>
      <c r="AE144" s="3"/>
    </row>
    <row r="145" spans="1:44" ht="12.75" customHeight="1" x14ac:dyDescent="0.2">
      <c r="A145" s="33" t="s">
        <v>42</v>
      </c>
      <c r="G145" s="25">
        <v>34</v>
      </c>
      <c r="K145" s="265"/>
      <c r="M145" s="5"/>
      <c r="N145" s="5"/>
      <c r="O145" s="3">
        <f>G145/F144</f>
        <v>0.91891891891891897</v>
      </c>
      <c r="P145" s="20">
        <v>41</v>
      </c>
      <c r="Q145" s="3">
        <f t="shared" si="39"/>
        <v>1.1081081081081081</v>
      </c>
      <c r="R145" s="5">
        <f t="shared" si="40"/>
        <v>-0.10810810810810811</v>
      </c>
      <c r="Y145" s="32"/>
      <c r="Z145" s="24"/>
      <c r="AA145" s="24"/>
      <c r="AB145" s="24"/>
      <c r="AD145" s="3"/>
      <c r="AE145" s="3"/>
    </row>
    <row r="146" spans="1:44" ht="12.75" customHeight="1" x14ac:dyDescent="0.2">
      <c r="A146" s="33" t="s">
        <v>43</v>
      </c>
      <c r="H146" s="25">
        <v>33</v>
      </c>
      <c r="K146" s="265"/>
      <c r="M146" s="5"/>
      <c r="N146" s="5"/>
      <c r="O146" s="3">
        <f>H146/G145</f>
        <v>0.97058823529411764</v>
      </c>
      <c r="P146" s="20">
        <v>39</v>
      </c>
      <c r="Q146" s="3">
        <f t="shared" si="39"/>
        <v>0.95121951219512191</v>
      </c>
      <c r="R146" s="5">
        <f t="shared" si="40"/>
        <v>4.8780487804878092E-2</v>
      </c>
      <c r="Y146" s="32"/>
      <c r="Z146" s="24"/>
      <c r="AA146" s="24"/>
      <c r="AB146" s="24"/>
      <c r="AD146" s="3"/>
      <c r="AE146" s="3"/>
    </row>
    <row r="147" spans="1:44" ht="12.75" customHeight="1" x14ac:dyDescent="0.2">
      <c r="A147" s="33" t="s">
        <v>48</v>
      </c>
      <c r="I147" s="25">
        <v>32</v>
      </c>
      <c r="K147" s="265"/>
      <c r="M147" s="5"/>
      <c r="N147" s="5"/>
      <c r="O147" s="3">
        <f>I147/H146</f>
        <v>0.96969696969696972</v>
      </c>
      <c r="P147" s="20">
        <v>37</v>
      </c>
      <c r="Q147" s="3">
        <f t="shared" si="39"/>
        <v>0.94871794871794868</v>
      </c>
      <c r="R147" s="5">
        <f t="shared" si="40"/>
        <v>5.1282051282051322E-2</v>
      </c>
      <c r="Y147" s="32"/>
      <c r="Z147" s="24"/>
      <c r="AA147" s="24"/>
      <c r="AB147" s="24"/>
      <c r="AD147" s="3"/>
      <c r="AE147" s="3"/>
    </row>
    <row r="148" spans="1:44" ht="12.75" customHeight="1" x14ac:dyDescent="0.2">
      <c r="A148" s="33" t="s">
        <v>49</v>
      </c>
      <c r="J148" s="25">
        <v>32</v>
      </c>
      <c r="K148" s="266">
        <v>25</v>
      </c>
      <c r="M148" s="5"/>
      <c r="N148" s="5"/>
      <c r="O148" s="3">
        <f>J148/I147</f>
        <v>1</v>
      </c>
      <c r="P148" s="20">
        <v>37</v>
      </c>
      <c r="Q148" s="3">
        <f t="shared" si="39"/>
        <v>1</v>
      </c>
      <c r="R148" s="5">
        <f t="shared" si="40"/>
        <v>0</v>
      </c>
      <c r="Y148" s="32"/>
      <c r="Z148" s="24"/>
      <c r="AA148" s="24"/>
      <c r="AB148" s="24"/>
      <c r="AD148" s="3"/>
      <c r="AE148" s="3"/>
    </row>
    <row r="149" spans="1:44" ht="12.75" customHeight="1" x14ac:dyDescent="0.2">
      <c r="A149" s="33" t="s">
        <v>50</v>
      </c>
      <c r="J149" s="25">
        <v>8</v>
      </c>
      <c r="K149" s="266">
        <v>7</v>
      </c>
      <c r="M149" s="5"/>
      <c r="N149" s="5"/>
      <c r="O149" s="3"/>
      <c r="P149" s="20">
        <v>11</v>
      </c>
      <c r="Q149" s="3"/>
      <c r="R149" s="5"/>
      <c r="Y149" s="32"/>
      <c r="Z149" s="24"/>
      <c r="AA149" s="24"/>
      <c r="AB149" s="24"/>
      <c r="AD149" s="3"/>
      <c r="AE149" s="3"/>
    </row>
    <row r="150" spans="1:44" ht="12.75" customHeight="1" x14ac:dyDescent="0.2">
      <c r="A150" s="33" t="s">
        <v>51</v>
      </c>
      <c r="J150" s="25">
        <v>4</v>
      </c>
      <c r="K150" s="266">
        <v>1</v>
      </c>
      <c r="M150" s="5"/>
      <c r="N150" s="5"/>
      <c r="O150" s="3"/>
      <c r="P150" s="20">
        <v>5</v>
      </c>
      <c r="Q150" s="3"/>
      <c r="R150" s="5"/>
      <c r="Y150" s="32"/>
      <c r="Z150" s="24"/>
      <c r="AA150" s="24"/>
      <c r="AB150" s="24"/>
      <c r="AD150" s="3"/>
      <c r="AE150" s="3"/>
    </row>
    <row r="151" spans="1:44" ht="12.75" customHeight="1" x14ac:dyDescent="0.2">
      <c r="A151" s="33" t="s">
        <v>52</v>
      </c>
      <c r="J151" s="25">
        <v>2</v>
      </c>
      <c r="K151" s="266">
        <v>2</v>
      </c>
      <c r="M151" s="5"/>
      <c r="N151" s="5"/>
      <c r="O151" s="3"/>
      <c r="P151" s="20">
        <v>4</v>
      </c>
      <c r="Q151" s="3"/>
      <c r="R151" s="5"/>
      <c r="Y151" s="32"/>
      <c r="Z151" s="24"/>
      <c r="AA151" s="24"/>
      <c r="AB151" s="24"/>
      <c r="AD151" s="3"/>
      <c r="AE151" s="3"/>
    </row>
    <row r="152" spans="1:44" ht="12.75" customHeight="1" x14ac:dyDescent="0.2">
      <c r="A152" s="33" t="s">
        <v>53</v>
      </c>
      <c r="J152" s="25">
        <v>1</v>
      </c>
      <c r="K152" s="266"/>
      <c r="M152" s="5"/>
      <c r="N152" s="5"/>
      <c r="O152" s="3"/>
      <c r="P152" s="20">
        <v>2</v>
      </c>
      <c r="Q152" s="3"/>
      <c r="R152" s="5"/>
      <c r="Y152" s="32"/>
      <c r="Z152" s="24"/>
      <c r="AA152" s="24"/>
      <c r="AB152" s="24"/>
      <c r="AD152" s="3"/>
      <c r="AE152" s="3"/>
    </row>
    <row r="153" spans="1:44" ht="12.75" customHeight="1" x14ac:dyDescent="0.2">
      <c r="A153" s="33" t="s">
        <v>64</v>
      </c>
      <c r="J153" s="25">
        <v>1</v>
      </c>
      <c r="K153" s="266"/>
      <c r="M153" s="5"/>
      <c r="N153" s="5"/>
      <c r="O153" s="3"/>
      <c r="P153" s="20">
        <v>1</v>
      </c>
      <c r="Q153" s="3"/>
      <c r="R153" s="5"/>
      <c r="Y153" s="32"/>
      <c r="Z153" s="24"/>
      <c r="AA153" s="24"/>
      <c r="AB153" s="24"/>
      <c r="AD153" s="3"/>
      <c r="AE153" s="3"/>
    </row>
    <row r="154" spans="1:44" ht="12.75" customHeight="1" x14ac:dyDescent="0.2">
      <c r="A154" s="33" t="s">
        <v>66</v>
      </c>
      <c r="J154" s="25">
        <v>1</v>
      </c>
      <c r="K154" s="266"/>
      <c r="M154" s="5"/>
      <c r="N154" s="5"/>
      <c r="O154" s="3"/>
      <c r="P154" s="20">
        <v>1</v>
      </c>
      <c r="Q154" s="3"/>
      <c r="R154" s="5"/>
      <c r="Y154" s="32"/>
      <c r="Z154" s="24"/>
      <c r="AA154" s="24"/>
      <c r="AB154" s="24"/>
      <c r="AD154" s="3"/>
      <c r="AE154" s="3"/>
    </row>
    <row r="155" spans="1:44" ht="12.75" customHeight="1" x14ac:dyDescent="0.2">
      <c r="K155" s="267">
        <f>SUM(K148:K151)</f>
        <v>35</v>
      </c>
      <c r="L155" s="5">
        <f>K148/B140</f>
        <v>0.48076923076923078</v>
      </c>
      <c r="M155" s="5">
        <f>K155/B140</f>
        <v>0.67307692307692313</v>
      </c>
      <c r="N155" s="5">
        <f>M155-L155</f>
        <v>0.19230769230769235</v>
      </c>
      <c r="O155" s="5"/>
      <c r="P155" s="6"/>
      <c r="Q155" s="6"/>
      <c r="R155" s="5"/>
      <c r="Y155" s="25"/>
      <c r="Z155" s="27"/>
      <c r="AA155" s="24"/>
      <c r="AB155" s="27"/>
      <c r="AD155" s="3"/>
      <c r="AE155" s="3"/>
    </row>
    <row r="156" spans="1:44" ht="12.75" customHeight="1" x14ac:dyDescent="0.3">
      <c r="A156" s="51" t="s">
        <v>70</v>
      </c>
      <c r="L156" s="5"/>
      <c r="M156" s="5"/>
      <c r="O156" s="5"/>
      <c r="Y156" s="33"/>
      <c r="Z156" s="34"/>
      <c r="AA156" s="34"/>
      <c r="AB156" s="34"/>
      <c r="AD156" s="3"/>
      <c r="AE156" s="3"/>
    </row>
    <row r="157" spans="1:44" ht="25.5" customHeight="1" x14ac:dyDescent="0.2">
      <c r="B157" s="324" t="s">
        <v>1</v>
      </c>
      <c r="C157" s="325"/>
      <c r="D157" s="325"/>
      <c r="E157" s="325"/>
      <c r="F157" s="325"/>
      <c r="G157" s="325"/>
      <c r="H157" s="325"/>
      <c r="I157" s="325"/>
      <c r="J157" s="325"/>
      <c r="L157" s="10" t="s">
        <v>2</v>
      </c>
      <c r="M157" s="10" t="s">
        <v>3</v>
      </c>
      <c r="N157" s="69" t="s">
        <v>4</v>
      </c>
      <c r="O157" s="10" t="s">
        <v>5</v>
      </c>
      <c r="P157" s="9" t="s">
        <v>6</v>
      </c>
      <c r="Q157" s="9" t="s">
        <v>7</v>
      </c>
      <c r="R157" s="10" t="s">
        <v>8</v>
      </c>
      <c r="Y157" s="33"/>
      <c r="Z157" s="34"/>
      <c r="AA157" s="34"/>
      <c r="AB157" s="34"/>
      <c r="AD157" s="3"/>
      <c r="AE157" s="3"/>
    </row>
    <row r="158" spans="1:44" ht="12.75" customHeight="1" x14ac:dyDescent="0.2">
      <c r="A158" s="70" t="s">
        <v>9</v>
      </c>
      <c r="B158" s="71">
        <v>1</v>
      </c>
      <c r="C158" s="71">
        <v>2</v>
      </c>
      <c r="D158" s="71">
        <v>3</v>
      </c>
      <c r="E158" s="71">
        <v>4</v>
      </c>
      <c r="F158" s="71">
        <v>5</v>
      </c>
      <c r="G158" s="71">
        <v>6</v>
      </c>
      <c r="H158" s="71">
        <v>7</v>
      </c>
      <c r="I158" s="71">
        <v>8</v>
      </c>
      <c r="J158" s="71">
        <v>9</v>
      </c>
      <c r="K158" s="268" t="s">
        <v>10</v>
      </c>
      <c r="L158" s="5"/>
      <c r="M158" s="5"/>
      <c r="O158" s="5"/>
      <c r="P158" s="6"/>
      <c r="Q158" s="6"/>
      <c r="R158" s="5"/>
      <c r="Y158" s="33"/>
      <c r="Z158" s="34"/>
      <c r="AA158" s="34"/>
      <c r="AB158" s="34"/>
      <c r="AD158" s="3"/>
      <c r="AE158" s="3"/>
    </row>
    <row r="159" spans="1:44" ht="12.75" customHeight="1" x14ac:dyDescent="0.2">
      <c r="A159" s="33" t="s">
        <v>21</v>
      </c>
      <c r="B159" s="25">
        <v>51</v>
      </c>
      <c r="K159" s="266"/>
      <c r="L159" s="5"/>
      <c r="M159" s="5"/>
      <c r="O159" s="5"/>
      <c r="P159" s="20">
        <f>B159</f>
        <v>51</v>
      </c>
      <c r="Q159" s="6"/>
      <c r="R159" s="5"/>
      <c r="Y159" s="25"/>
      <c r="Z159" s="3"/>
      <c r="AA159" s="3"/>
      <c r="AB159" s="3"/>
      <c r="AD159" s="3"/>
      <c r="AE159" s="3"/>
    </row>
    <row r="160" spans="1:44" ht="12.75" customHeight="1" x14ac:dyDescent="0.2">
      <c r="A160" s="33" t="s">
        <v>22</v>
      </c>
      <c r="C160" s="25">
        <v>38</v>
      </c>
      <c r="K160" s="266"/>
      <c r="L160" s="5"/>
      <c r="M160" s="5"/>
      <c r="N160" s="5"/>
      <c r="O160" s="5">
        <f>C160/B159</f>
        <v>0.74509803921568629</v>
      </c>
      <c r="P160" s="20">
        <v>39</v>
      </c>
      <c r="Q160" s="24">
        <f t="shared" ref="Q160:Q167" si="43">P160/P159</f>
        <v>0.76470588235294112</v>
      </c>
      <c r="R160" s="5">
        <f t="shared" ref="R160:R167" si="44">100%-Q160</f>
        <v>0.23529411764705888</v>
      </c>
      <c r="Y160" s="57" t="s">
        <v>12</v>
      </c>
      <c r="Z160" s="60" t="s">
        <v>14</v>
      </c>
      <c r="AA160" s="60" t="s">
        <v>15</v>
      </c>
      <c r="AB160" s="60" t="s">
        <v>16</v>
      </c>
      <c r="AC160" s="60" t="s">
        <v>17</v>
      </c>
      <c r="AD160" s="60" t="s">
        <v>18</v>
      </c>
      <c r="AE160" s="60" t="s">
        <v>19</v>
      </c>
      <c r="AF160" s="60" t="s">
        <v>20</v>
      </c>
      <c r="AG160" s="60" t="s">
        <v>21</v>
      </c>
      <c r="AH160" s="60" t="s">
        <v>22</v>
      </c>
      <c r="AI160" s="60" t="s">
        <v>40</v>
      </c>
      <c r="AJ160" s="60" t="s">
        <v>41</v>
      </c>
      <c r="AK160" s="60" t="s">
        <v>42</v>
      </c>
      <c r="AL160" s="60" t="s">
        <v>43</v>
      </c>
      <c r="AM160" s="60" t="s">
        <v>48</v>
      </c>
      <c r="AN160" s="60" t="s">
        <v>49</v>
      </c>
      <c r="AO160" s="60" t="s">
        <v>50</v>
      </c>
      <c r="AP160" s="60" t="s">
        <v>51</v>
      </c>
      <c r="AQ160" s="60" t="s">
        <v>52</v>
      </c>
      <c r="AR160" s="60" t="s">
        <v>53</v>
      </c>
    </row>
    <row r="161" spans="1:44" ht="12.75" customHeight="1" x14ac:dyDescent="0.3">
      <c r="A161" s="33" t="s">
        <v>40</v>
      </c>
      <c r="D161" s="25">
        <v>22</v>
      </c>
      <c r="K161" s="266"/>
      <c r="L161" s="5"/>
      <c r="M161" s="5"/>
      <c r="O161" s="5">
        <f>D161/C160</f>
        <v>0.57894736842105265</v>
      </c>
      <c r="P161" s="20">
        <v>35</v>
      </c>
      <c r="Q161" s="24">
        <f t="shared" si="43"/>
        <v>0.89743589743589747</v>
      </c>
      <c r="R161" s="5">
        <f t="shared" si="44"/>
        <v>0.10256410256410253</v>
      </c>
      <c r="Y161" s="4" t="s">
        <v>56</v>
      </c>
      <c r="Z161" s="3"/>
      <c r="AA161" s="63">
        <f>P44/P42</f>
        <v>0.72499999999999998</v>
      </c>
      <c r="AB161" s="63">
        <f>P63/P61</f>
        <v>0.8936170212765957</v>
      </c>
      <c r="AC161" s="63">
        <f>P83/P81</f>
        <v>0.80434782608695654</v>
      </c>
      <c r="AD161" s="63">
        <f>P102/P100</f>
        <v>0.77049180327868849</v>
      </c>
      <c r="AE161" s="63">
        <f>P122/P120</f>
        <v>0.82692307692307687</v>
      </c>
      <c r="AF161" s="63">
        <f>P142/P140</f>
        <v>0.97826086956521741</v>
      </c>
      <c r="AG161" s="63">
        <f>P161/P159</f>
        <v>0.68627450980392157</v>
      </c>
      <c r="AH161" s="63">
        <f>P179/P177</f>
        <v>0.86</v>
      </c>
      <c r="AI161" s="63">
        <f>P196/P194</f>
        <v>0.78723404255319152</v>
      </c>
      <c r="AJ161" s="63">
        <f>P213/P211</f>
        <v>0.86956521739130432</v>
      </c>
      <c r="AK161" s="63">
        <f>P230/P228</f>
        <v>0.80487804878048785</v>
      </c>
      <c r="AL161" s="63">
        <f>P248/P246</f>
        <v>0.92682926829268297</v>
      </c>
      <c r="AM161" s="63">
        <f>P266/P264</f>
        <v>0.89189189189189189</v>
      </c>
      <c r="AN161" s="63">
        <f>P284/P282</f>
        <v>0.92307692307692313</v>
      </c>
      <c r="AO161" s="63">
        <f>P301/P299</f>
        <v>0.9</v>
      </c>
      <c r="AP161" s="63">
        <f>P319/P317</f>
        <v>0.7142857142857143</v>
      </c>
      <c r="AQ161" s="63">
        <f>P336/P334</f>
        <v>0.87179487179487181</v>
      </c>
      <c r="AR161" s="63">
        <f>P352/P350</f>
        <v>0.82499999999999996</v>
      </c>
    </row>
    <row r="162" spans="1:44" ht="12.75" customHeight="1" x14ac:dyDescent="0.3">
      <c r="A162" s="33" t="s">
        <v>41</v>
      </c>
      <c r="E162" s="25">
        <v>20</v>
      </c>
      <c r="K162" s="266"/>
      <c r="L162" s="5"/>
      <c r="M162" s="5"/>
      <c r="O162" s="5">
        <f>E162/D161</f>
        <v>0.90909090909090906</v>
      </c>
      <c r="P162" s="20">
        <v>32</v>
      </c>
      <c r="Q162" s="24">
        <f t="shared" si="43"/>
        <v>0.91428571428571426</v>
      </c>
      <c r="R162" s="5">
        <f t="shared" si="44"/>
        <v>8.5714285714285743E-2</v>
      </c>
      <c r="Y162" s="4"/>
      <c r="Z162" s="11"/>
      <c r="AA162" s="11"/>
      <c r="AB162" s="11"/>
      <c r="AD162" s="3"/>
      <c r="AE162" s="3"/>
      <c r="AK162" s="63"/>
    </row>
    <row r="163" spans="1:44" ht="12.75" customHeight="1" x14ac:dyDescent="0.2">
      <c r="A163" s="33" t="s">
        <v>42</v>
      </c>
      <c r="F163" s="25">
        <v>20</v>
      </c>
      <c r="K163" s="266"/>
      <c r="L163" s="5"/>
      <c r="M163" s="5"/>
      <c r="O163" s="5">
        <f>F163/E162</f>
        <v>1</v>
      </c>
      <c r="P163" s="20">
        <v>32</v>
      </c>
      <c r="Q163" s="24">
        <f t="shared" si="43"/>
        <v>1</v>
      </c>
      <c r="R163" s="5">
        <f t="shared" si="44"/>
        <v>0</v>
      </c>
      <c r="Y163" s="25"/>
      <c r="Z163" s="3"/>
      <c r="AA163" s="3"/>
      <c r="AB163" s="3"/>
      <c r="AD163" s="3"/>
      <c r="AE163" s="3"/>
    </row>
    <row r="164" spans="1:44" ht="12.75" customHeight="1" x14ac:dyDescent="0.2">
      <c r="A164" s="33" t="s">
        <v>43</v>
      </c>
      <c r="G164" s="25">
        <v>20</v>
      </c>
      <c r="K164" s="266"/>
      <c r="L164" s="5"/>
      <c r="M164" s="5"/>
      <c r="O164" s="5">
        <f>G164/F163</f>
        <v>1</v>
      </c>
      <c r="P164" s="20">
        <v>32</v>
      </c>
      <c r="Q164" s="24">
        <f t="shared" si="43"/>
        <v>1</v>
      </c>
      <c r="R164" s="5">
        <f t="shared" si="44"/>
        <v>0</v>
      </c>
      <c r="Y164" s="25"/>
      <c r="Z164" s="3"/>
      <c r="AA164" s="3"/>
      <c r="AB164" s="3"/>
      <c r="AD164" s="3"/>
      <c r="AE164" s="3"/>
    </row>
    <row r="165" spans="1:44" ht="12.75" customHeight="1" x14ac:dyDescent="0.2">
      <c r="A165" s="33" t="s">
        <v>48</v>
      </c>
      <c r="H165" s="25">
        <v>20</v>
      </c>
      <c r="K165" s="266"/>
      <c r="L165" s="5"/>
      <c r="M165" s="5"/>
      <c r="O165" s="5">
        <f>H165/G164</f>
        <v>1</v>
      </c>
      <c r="P165" s="20">
        <v>32</v>
      </c>
      <c r="Q165" s="24">
        <f t="shared" si="43"/>
        <v>1</v>
      </c>
      <c r="R165" s="5">
        <f t="shared" si="44"/>
        <v>0</v>
      </c>
      <c r="Y165" s="25"/>
      <c r="Z165" s="3"/>
      <c r="AA165" s="3"/>
      <c r="AB165" s="3"/>
      <c r="AD165" s="3"/>
      <c r="AE165" s="3"/>
    </row>
    <row r="166" spans="1:44" ht="12.75" customHeight="1" x14ac:dyDescent="0.2">
      <c r="A166" s="33" t="s">
        <v>49</v>
      </c>
      <c r="I166" s="25">
        <v>19</v>
      </c>
      <c r="K166" s="266"/>
      <c r="L166" s="5"/>
      <c r="M166" s="5"/>
      <c r="O166" s="5">
        <f>I166/H165</f>
        <v>0.95</v>
      </c>
      <c r="P166" s="20">
        <v>30</v>
      </c>
      <c r="Q166" s="24">
        <f t="shared" si="43"/>
        <v>0.9375</v>
      </c>
      <c r="R166" s="5">
        <f t="shared" si="44"/>
        <v>6.25E-2</v>
      </c>
      <c r="Y166" s="25"/>
      <c r="Z166" s="3"/>
      <c r="AA166" s="3"/>
      <c r="AB166" s="3"/>
      <c r="AD166" s="3"/>
      <c r="AE166" s="3"/>
    </row>
    <row r="167" spans="1:44" ht="12.75" customHeight="1" x14ac:dyDescent="0.2">
      <c r="A167" s="33" t="s">
        <v>50</v>
      </c>
      <c r="J167" s="25">
        <v>19</v>
      </c>
      <c r="K167" s="266">
        <v>18</v>
      </c>
      <c r="L167" s="5"/>
      <c r="M167" s="5"/>
      <c r="O167" s="5">
        <f>J167/I166</f>
        <v>1</v>
      </c>
      <c r="P167" s="20">
        <v>28</v>
      </c>
      <c r="Q167" s="24">
        <f t="shared" si="43"/>
        <v>0.93333333333333335</v>
      </c>
      <c r="R167" s="5">
        <f t="shared" si="44"/>
        <v>6.6666666666666652E-2</v>
      </c>
      <c r="Y167" s="25"/>
      <c r="Z167" s="3"/>
      <c r="AA167" s="3"/>
      <c r="AB167" s="3"/>
      <c r="AD167" s="3"/>
      <c r="AE167" s="3"/>
    </row>
    <row r="168" spans="1:44" ht="12.75" customHeight="1" x14ac:dyDescent="0.2">
      <c r="A168" s="33" t="s">
        <v>51</v>
      </c>
      <c r="J168" s="25">
        <v>3</v>
      </c>
      <c r="K168" s="266">
        <v>3</v>
      </c>
      <c r="L168" s="5"/>
      <c r="M168" s="5"/>
      <c r="O168" s="5"/>
      <c r="P168" s="20">
        <v>10</v>
      </c>
      <c r="Q168" s="24"/>
      <c r="R168" s="5"/>
      <c r="Y168" s="25"/>
      <c r="Z168" s="3"/>
      <c r="AA168" s="3"/>
      <c r="AB168" s="3"/>
      <c r="AD168" s="3"/>
      <c r="AE168" s="3"/>
    </row>
    <row r="169" spans="1:44" ht="12.75" customHeight="1" x14ac:dyDescent="0.2">
      <c r="A169" s="33" t="s">
        <v>52</v>
      </c>
      <c r="J169" s="25">
        <v>3</v>
      </c>
      <c r="K169" s="266">
        <v>2</v>
      </c>
      <c r="L169" s="5"/>
      <c r="M169" s="5"/>
      <c r="O169" s="5"/>
      <c r="P169" s="20">
        <v>5</v>
      </c>
      <c r="Q169" s="24"/>
      <c r="R169" s="5"/>
      <c r="Y169" s="25"/>
      <c r="Z169" s="3"/>
      <c r="AA169" s="3"/>
      <c r="AB169" s="3"/>
      <c r="AD169" s="3"/>
      <c r="AE169" s="3"/>
    </row>
    <row r="170" spans="1:44" ht="12.75" customHeight="1" x14ac:dyDescent="0.2">
      <c r="A170" s="33" t="s">
        <v>53</v>
      </c>
      <c r="J170" s="25">
        <v>2</v>
      </c>
      <c r="K170" s="266"/>
      <c r="L170" s="5"/>
      <c r="M170" s="5"/>
      <c r="O170" s="5"/>
      <c r="P170" s="20">
        <v>3</v>
      </c>
      <c r="Q170" s="24"/>
      <c r="R170" s="5"/>
      <c r="Y170" s="25"/>
      <c r="Z170" s="3"/>
      <c r="AA170" s="3"/>
      <c r="AB170" s="3"/>
      <c r="AD170" s="3"/>
      <c r="AE170" s="3"/>
    </row>
    <row r="171" spans="1:44" ht="12.75" customHeight="1" x14ac:dyDescent="0.2">
      <c r="A171" s="33" t="s">
        <v>64</v>
      </c>
      <c r="J171" s="25">
        <v>2</v>
      </c>
      <c r="K171" s="266">
        <v>1</v>
      </c>
      <c r="L171" s="5"/>
      <c r="M171" s="5"/>
      <c r="O171" s="5"/>
      <c r="P171" s="20">
        <v>2</v>
      </c>
      <c r="Q171" s="24"/>
      <c r="R171" s="5"/>
      <c r="Y171" s="25"/>
      <c r="Z171" s="3"/>
      <c r="AA171" s="3"/>
      <c r="AB171" s="3"/>
      <c r="AD171" s="3"/>
      <c r="AE171" s="3"/>
    </row>
    <row r="172" spans="1:44" ht="12.75" customHeight="1" x14ac:dyDescent="0.2">
      <c r="A172" s="33" t="s">
        <v>66</v>
      </c>
      <c r="J172" s="25">
        <v>1</v>
      </c>
      <c r="K172" s="266"/>
      <c r="L172" s="5"/>
      <c r="M172" s="5"/>
      <c r="O172" s="5"/>
      <c r="P172" s="20">
        <v>1</v>
      </c>
      <c r="Q172" s="24"/>
      <c r="R172" s="5"/>
      <c r="Y172" s="25"/>
      <c r="Z172" s="3"/>
      <c r="AA172" s="3"/>
      <c r="AB172" s="3"/>
      <c r="AD172" s="3"/>
      <c r="AE172" s="3"/>
    </row>
    <row r="173" spans="1:44" ht="12.75" customHeight="1" x14ac:dyDescent="0.2">
      <c r="K173" s="267">
        <f>SUM(K167:K171)</f>
        <v>24</v>
      </c>
      <c r="L173" s="5">
        <f>K167/B159</f>
        <v>0.35294117647058826</v>
      </c>
      <c r="M173" s="5">
        <f>K173/B159</f>
        <v>0.47058823529411764</v>
      </c>
      <c r="N173" s="5">
        <f>M173-L173</f>
        <v>0.11764705882352938</v>
      </c>
      <c r="O173" s="5"/>
      <c r="P173" s="6"/>
      <c r="Q173" s="6"/>
      <c r="R173" s="5"/>
      <c r="Y173" s="25"/>
      <c r="AD173" s="3"/>
      <c r="AE173" s="3"/>
    </row>
    <row r="174" spans="1:44" ht="12.75" customHeight="1" x14ac:dyDescent="0.3">
      <c r="A174" s="51" t="s">
        <v>73</v>
      </c>
      <c r="L174" s="5"/>
      <c r="M174" s="5"/>
      <c r="O174" s="5"/>
      <c r="Y174" s="25"/>
      <c r="AD174" s="3"/>
      <c r="AE174" s="3"/>
    </row>
    <row r="175" spans="1:44" ht="25.5" customHeight="1" x14ac:dyDescent="0.2">
      <c r="B175" s="324" t="s">
        <v>1</v>
      </c>
      <c r="C175" s="325"/>
      <c r="D175" s="325"/>
      <c r="E175" s="325"/>
      <c r="F175" s="325"/>
      <c r="G175" s="325"/>
      <c r="H175" s="325"/>
      <c r="I175" s="325"/>
      <c r="J175" s="325"/>
      <c r="L175" s="10" t="s">
        <v>2</v>
      </c>
      <c r="M175" s="10" t="s">
        <v>3</v>
      </c>
      <c r="N175" s="69" t="s">
        <v>4</v>
      </c>
      <c r="O175" s="10" t="s">
        <v>5</v>
      </c>
      <c r="P175" s="9" t="s">
        <v>6</v>
      </c>
      <c r="Q175" s="9" t="s">
        <v>7</v>
      </c>
      <c r="R175" s="10" t="s">
        <v>8</v>
      </c>
      <c r="Y175" s="25"/>
      <c r="AD175" s="3"/>
      <c r="AE175" s="3"/>
    </row>
    <row r="176" spans="1:44" ht="12.75" customHeight="1" x14ac:dyDescent="0.2">
      <c r="A176" s="70" t="s">
        <v>9</v>
      </c>
      <c r="B176" s="71">
        <v>1</v>
      </c>
      <c r="C176" s="71">
        <v>2</v>
      </c>
      <c r="D176" s="71">
        <v>3</v>
      </c>
      <c r="E176" s="71">
        <v>4</v>
      </c>
      <c r="F176" s="71">
        <v>5</v>
      </c>
      <c r="G176" s="71">
        <v>6</v>
      </c>
      <c r="H176" s="71">
        <v>7</v>
      </c>
      <c r="I176" s="71">
        <v>8</v>
      </c>
      <c r="J176" s="71">
        <v>9</v>
      </c>
      <c r="K176" s="268" t="s">
        <v>10</v>
      </c>
      <c r="L176" s="5"/>
      <c r="M176" s="5"/>
      <c r="O176" s="5"/>
      <c r="P176" s="6"/>
      <c r="Q176" s="6"/>
      <c r="R176" s="5"/>
      <c r="Y176" s="25"/>
      <c r="AD176" s="3"/>
      <c r="AE176" s="3"/>
    </row>
    <row r="177" spans="1:31" ht="12.75" customHeight="1" x14ac:dyDescent="0.2">
      <c r="A177" s="33" t="s">
        <v>22</v>
      </c>
      <c r="B177" s="25">
        <v>50</v>
      </c>
      <c r="K177" s="266"/>
      <c r="L177" s="5"/>
      <c r="M177" s="5"/>
      <c r="O177" s="5"/>
      <c r="P177" s="20">
        <f>B177</f>
        <v>50</v>
      </c>
      <c r="Q177" s="6"/>
      <c r="R177" s="5"/>
      <c r="Y177" s="25"/>
      <c r="AD177" s="3"/>
      <c r="AE177" s="3"/>
    </row>
    <row r="178" spans="1:31" ht="12.75" customHeight="1" x14ac:dyDescent="0.2">
      <c r="A178" s="33" t="s">
        <v>40</v>
      </c>
      <c r="C178" s="25">
        <v>44</v>
      </c>
      <c r="K178" s="266"/>
      <c r="L178" s="5"/>
      <c r="M178" s="5"/>
      <c r="N178" s="5"/>
      <c r="O178" s="5">
        <f>C178/B177</f>
        <v>0.88</v>
      </c>
      <c r="P178" s="73">
        <v>45</v>
      </c>
      <c r="Q178" s="24">
        <f t="shared" ref="Q178:Q185" si="45">P178/P177</f>
        <v>0.9</v>
      </c>
      <c r="R178" s="5">
        <f t="shared" ref="R178:R185" si="46">100%-Q178</f>
        <v>9.9999999999999978E-2</v>
      </c>
      <c r="Y178" s="25"/>
      <c r="AD178" s="3"/>
      <c r="AE178" s="3"/>
    </row>
    <row r="179" spans="1:31" ht="12.75" customHeight="1" x14ac:dyDescent="0.2">
      <c r="A179" s="33" t="s">
        <v>41</v>
      </c>
      <c r="D179" s="25">
        <v>40</v>
      </c>
      <c r="K179" s="266"/>
      <c r="L179" s="5"/>
      <c r="M179" s="5"/>
      <c r="O179" s="5">
        <f>D179/C178</f>
        <v>0.90909090909090906</v>
      </c>
      <c r="P179" s="73">
        <v>43</v>
      </c>
      <c r="Q179" s="24">
        <f t="shared" si="45"/>
        <v>0.9555555555555556</v>
      </c>
      <c r="R179" s="5">
        <f t="shared" si="46"/>
        <v>4.4444444444444398E-2</v>
      </c>
      <c r="Y179" s="25"/>
      <c r="AD179" s="3"/>
      <c r="AE179" s="3"/>
    </row>
    <row r="180" spans="1:31" ht="12.75" customHeight="1" x14ac:dyDescent="0.2">
      <c r="A180" s="33" t="s">
        <v>42</v>
      </c>
      <c r="E180" s="25">
        <v>33</v>
      </c>
      <c r="K180" s="266"/>
      <c r="L180" s="5"/>
      <c r="M180" s="5"/>
      <c r="O180" s="5">
        <f>E180/D179</f>
        <v>0.82499999999999996</v>
      </c>
      <c r="P180" s="73">
        <v>40</v>
      </c>
      <c r="Q180" s="24">
        <f t="shared" si="45"/>
        <v>0.93023255813953487</v>
      </c>
      <c r="R180" s="5">
        <f t="shared" si="46"/>
        <v>6.9767441860465129E-2</v>
      </c>
      <c r="Y180" s="25"/>
      <c r="AD180" s="3"/>
      <c r="AE180" s="3"/>
    </row>
    <row r="181" spans="1:31" ht="12.75" customHeight="1" x14ac:dyDescent="0.2">
      <c r="A181" s="33" t="s">
        <v>43</v>
      </c>
      <c r="F181" s="25">
        <v>31</v>
      </c>
      <c r="K181" s="266"/>
      <c r="L181" s="5"/>
      <c r="M181" s="5"/>
      <c r="O181" s="5">
        <f>F181/E180</f>
        <v>0.93939393939393945</v>
      </c>
      <c r="P181" s="73">
        <v>35</v>
      </c>
      <c r="Q181" s="24">
        <f t="shared" si="45"/>
        <v>0.875</v>
      </c>
      <c r="R181" s="5">
        <f t="shared" si="46"/>
        <v>0.125</v>
      </c>
      <c r="Y181" s="25"/>
      <c r="AD181" s="3"/>
      <c r="AE181" s="3"/>
    </row>
    <row r="182" spans="1:31" ht="12.75" customHeight="1" x14ac:dyDescent="0.2">
      <c r="A182" s="33" t="s">
        <v>48</v>
      </c>
      <c r="G182" s="25">
        <v>28</v>
      </c>
      <c r="K182" s="266"/>
      <c r="L182" s="5"/>
      <c r="M182" s="5"/>
      <c r="O182" s="5">
        <f>G182/F181</f>
        <v>0.90322580645161288</v>
      </c>
      <c r="P182" s="73">
        <v>34</v>
      </c>
      <c r="Q182" s="24">
        <f t="shared" si="45"/>
        <v>0.97142857142857142</v>
      </c>
      <c r="R182" s="5">
        <f t="shared" si="46"/>
        <v>2.8571428571428581E-2</v>
      </c>
      <c r="Y182" s="25"/>
      <c r="AD182" s="3"/>
      <c r="AE182" s="3"/>
    </row>
    <row r="183" spans="1:31" ht="12.75" customHeight="1" x14ac:dyDescent="0.2">
      <c r="A183" s="33" t="s">
        <v>49</v>
      </c>
      <c r="H183" s="25">
        <v>26</v>
      </c>
      <c r="K183" s="266"/>
      <c r="L183" s="5"/>
      <c r="M183" s="5"/>
      <c r="O183" s="5">
        <f>H183/G182</f>
        <v>0.9285714285714286</v>
      </c>
      <c r="P183" s="73">
        <v>35</v>
      </c>
      <c r="Q183" s="24">
        <f t="shared" si="45"/>
        <v>1.0294117647058822</v>
      </c>
      <c r="R183" s="5">
        <f t="shared" si="46"/>
        <v>-2.9411764705882248E-2</v>
      </c>
      <c r="Y183" s="25"/>
      <c r="AD183" s="3"/>
      <c r="AE183" s="3"/>
    </row>
    <row r="184" spans="1:31" ht="12.75" customHeight="1" x14ac:dyDescent="0.2">
      <c r="A184" s="33" t="s">
        <v>50</v>
      </c>
      <c r="I184" s="25">
        <v>25</v>
      </c>
      <c r="K184" s="266"/>
      <c r="L184" s="5"/>
      <c r="M184" s="5"/>
      <c r="O184" s="5">
        <f>I184/H183</f>
        <v>0.96153846153846156</v>
      </c>
      <c r="P184" s="73">
        <v>33</v>
      </c>
      <c r="Q184" s="24">
        <f t="shared" si="45"/>
        <v>0.94285714285714284</v>
      </c>
      <c r="R184" s="5">
        <f t="shared" si="46"/>
        <v>5.7142857142857162E-2</v>
      </c>
      <c r="Y184" s="25"/>
      <c r="AD184" s="3"/>
      <c r="AE184" s="3"/>
    </row>
    <row r="185" spans="1:31" ht="12.75" customHeight="1" x14ac:dyDescent="0.2">
      <c r="A185" s="33" t="s">
        <v>51</v>
      </c>
      <c r="J185" s="25">
        <v>25</v>
      </c>
      <c r="K185" s="266">
        <v>22</v>
      </c>
      <c r="L185" s="5"/>
      <c r="M185" s="5"/>
      <c r="O185" s="5">
        <f>J185/I184</f>
        <v>1</v>
      </c>
      <c r="P185" s="73">
        <v>34</v>
      </c>
      <c r="Q185" s="24">
        <f t="shared" si="45"/>
        <v>1.0303030303030303</v>
      </c>
      <c r="R185" s="5">
        <f t="shared" si="46"/>
        <v>-3.0303030303030276E-2</v>
      </c>
      <c r="Y185" s="25"/>
      <c r="AD185" s="3"/>
      <c r="AE185" s="3"/>
    </row>
    <row r="186" spans="1:31" ht="12.75" customHeight="1" x14ac:dyDescent="0.2">
      <c r="A186" s="33" t="s">
        <v>52</v>
      </c>
      <c r="J186" s="25">
        <v>7</v>
      </c>
      <c r="K186" s="266">
        <v>4</v>
      </c>
      <c r="L186" s="5"/>
      <c r="M186" s="5"/>
      <c r="O186" s="5"/>
      <c r="P186" s="73">
        <v>12</v>
      </c>
      <c r="Q186" s="24"/>
      <c r="R186" s="5"/>
      <c r="Y186" s="25"/>
      <c r="AD186" s="3"/>
      <c r="AE186" s="3"/>
    </row>
    <row r="187" spans="1:31" ht="12.75" customHeight="1" x14ac:dyDescent="0.2">
      <c r="A187" s="33" t="s">
        <v>53</v>
      </c>
      <c r="J187" s="25">
        <v>2</v>
      </c>
      <c r="K187" s="266">
        <v>1</v>
      </c>
      <c r="L187" s="5"/>
      <c r="M187" s="5"/>
      <c r="O187" s="5"/>
      <c r="P187" s="73">
        <v>8</v>
      </c>
      <c r="Q187" s="24"/>
      <c r="R187" s="5"/>
      <c r="Y187" s="25"/>
      <c r="AD187" s="3"/>
      <c r="AE187" s="3"/>
    </row>
    <row r="188" spans="1:31" ht="12.75" customHeight="1" x14ac:dyDescent="0.2">
      <c r="A188" s="33" t="s">
        <v>64</v>
      </c>
      <c r="J188" s="25">
        <v>3</v>
      </c>
      <c r="K188" s="266">
        <v>2</v>
      </c>
      <c r="L188" s="5"/>
      <c r="M188" s="5"/>
      <c r="O188" s="5"/>
      <c r="P188" s="73">
        <v>4</v>
      </c>
      <c r="Q188" s="24"/>
      <c r="R188" s="5"/>
      <c r="Y188" s="25"/>
      <c r="AD188" s="3"/>
      <c r="AE188" s="3"/>
    </row>
    <row r="189" spans="1:31" ht="12.75" customHeight="1" x14ac:dyDescent="0.2">
      <c r="A189" s="33" t="s">
        <v>66</v>
      </c>
      <c r="J189" s="25">
        <v>1</v>
      </c>
      <c r="K189" s="266">
        <v>1</v>
      </c>
      <c r="L189" s="5"/>
      <c r="M189" s="5"/>
      <c r="O189" s="5"/>
      <c r="P189" s="73">
        <v>1</v>
      </c>
      <c r="Q189" s="24"/>
      <c r="R189" s="5"/>
      <c r="Y189" s="25"/>
      <c r="AD189" s="3"/>
      <c r="AE189" s="3"/>
    </row>
    <row r="190" spans="1:31" ht="12.75" customHeight="1" x14ac:dyDescent="0.2">
      <c r="K190" s="267">
        <f>SUM(K185:K189)</f>
        <v>30</v>
      </c>
      <c r="L190" s="5">
        <f>K185/B177</f>
        <v>0.44</v>
      </c>
      <c r="M190" s="5">
        <f>K190/B177</f>
        <v>0.6</v>
      </c>
      <c r="N190" s="5">
        <f>M190-L190</f>
        <v>0.15999999999999998</v>
      </c>
      <c r="O190" s="5"/>
      <c r="P190" s="6"/>
      <c r="Q190" s="6"/>
      <c r="R190" s="5"/>
      <c r="Y190" s="25"/>
      <c r="AD190" s="3"/>
      <c r="AE190" s="3"/>
    </row>
    <row r="191" spans="1:31" ht="12.75" customHeight="1" x14ac:dyDescent="0.3">
      <c r="A191" s="51" t="s">
        <v>74</v>
      </c>
      <c r="L191" s="5"/>
      <c r="M191" s="5"/>
      <c r="O191" s="5"/>
      <c r="Y191" s="25"/>
      <c r="AD191" s="3"/>
      <c r="AE191" s="3"/>
    </row>
    <row r="192" spans="1:31" ht="25.5" customHeight="1" x14ac:dyDescent="0.2">
      <c r="B192" s="324" t="s">
        <v>1</v>
      </c>
      <c r="C192" s="325"/>
      <c r="D192" s="325"/>
      <c r="E192" s="325"/>
      <c r="F192" s="325"/>
      <c r="G192" s="325"/>
      <c r="H192" s="325"/>
      <c r="I192" s="325"/>
      <c r="J192" s="325"/>
      <c r="L192" s="10" t="s">
        <v>2</v>
      </c>
      <c r="M192" s="10" t="s">
        <v>3</v>
      </c>
      <c r="N192" s="69" t="s">
        <v>4</v>
      </c>
      <c r="O192" s="10" t="s">
        <v>5</v>
      </c>
      <c r="P192" s="9" t="s">
        <v>6</v>
      </c>
      <c r="Q192" s="9" t="s">
        <v>7</v>
      </c>
      <c r="R192" s="10" t="s">
        <v>8</v>
      </c>
      <c r="Y192" s="25"/>
      <c r="AD192" s="3"/>
      <c r="AE192" s="3"/>
    </row>
    <row r="193" spans="1:31" ht="12.75" customHeight="1" x14ac:dyDescent="0.2">
      <c r="A193" s="70" t="s">
        <v>9</v>
      </c>
      <c r="B193" s="71">
        <v>1</v>
      </c>
      <c r="C193" s="71">
        <v>2</v>
      </c>
      <c r="D193" s="71">
        <v>3</v>
      </c>
      <c r="E193" s="71">
        <v>4</v>
      </c>
      <c r="F193" s="71">
        <v>5</v>
      </c>
      <c r="G193" s="71">
        <v>6</v>
      </c>
      <c r="H193" s="71">
        <v>7</v>
      </c>
      <c r="I193" s="71">
        <v>8</v>
      </c>
      <c r="J193" s="71">
        <v>9</v>
      </c>
      <c r="K193" s="268" t="s">
        <v>10</v>
      </c>
      <c r="L193" s="5"/>
      <c r="M193" s="5"/>
      <c r="O193" s="5"/>
      <c r="P193" s="6"/>
      <c r="Q193" s="6"/>
      <c r="R193" s="5"/>
      <c r="Y193" s="25"/>
      <c r="AD193" s="3"/>
      <c r="AE193" s="3"/>
    </row>
    <row r="194" spans="1:31" ht="12.75" customHeight="1" x14ac:dyDescent="0.2">
      <c r="A194" s="33" t="s">
        <v>40</v>
      </c>
      <c r="B194" s="25">
        <v>47</v>
      </c>
      <c r="K194" s="266"/>
      <c r="L194" s="5"/>
      <c r="M194" s="5"/>
      <c r="O194" s="5"/>
      <c r="P194" s="20">
        <f>B194</f>
        <v>47</v>
      </c>
      <c r="Q194" s="6"/>
      <c r="R194" s="5"/>
      <c r="Y194" s="25"/>
      <c r="AD194" s="3"/>
      <c r="AE194" s="3"/>
    </row>
    <row r="195" spans="1:31" ht="12.75" customHeight="1" x14ac:dyDescent="0.2">
      <c r="A195" s="33" t="s">
        <v>41</v>
      </c>
      <c r="C195" s="25">
        <v>37</v>
      </c>
      <c r="K195" s="266"/>
      <c r="L195" s="5"/>
      <c r="M195" s="5"/>
      <c r="N195" s="5"/>
      <c r="O195" s="5">
        <f>C195/B194</f>
        <v>0.78723404255319152</v>
      </c>
      <c r="P195" s="73">
        <v>37</v>
      </c>
      <c r="Q195" s="24">
        <f t="shared" ref="Q195:Q202" si="47">P195/P194</f>
        <v>0.78723404255319152</v>
      </c>
      <c r="R195" s="5">
        <f t="shared" ref="R195:R202" si="48">100%-Q195</f>
        <v>0.21276595744680848</v>
      </c>
      <c r="Y195" s="25"/>
      <c r="AD195" s="3"/>
      <c r="AE195" s="3"/>
    </row>
    <row r="196" spans="1:31" ht="12.75" customHeight="1" x14ac:dyDescent="0.2">
      <c r="A196" s="33" t="s">
        <v>42</v>
      </c>
      <c r="D196" s="25">
        <v>32</v>
      </c>
      <c r="K196" s="266"/>
      <c r="L196" s="5"/>
      <c r="M196" s="5"/>
      <c r="O196" s="5">
        <f>D196/C195</f>
        <v>0.86486486486486491</v>
      </c>
      <c r="P196" s="73">
        <v>37</v>
      </c>
      <c r="Q196" s="24">
        <f t="shared" si="47"/>
        <v>1</v>
      </c>
      <c r="R196" s="5">
        <f t="shared" si="48"/>
        <v>0</v>
      </c>
      <c r="Y196" s="25"/>
      <c r="AD196" s="3"/>
      <c r="AE196" s="3"/>
    </row>
    <row r="197" spans="1:31" ht="12.75" customHeight="1" x14ac:dyDescent="0.2">
      <c r="A197" s="33" t="s">
        <v>43</v>
      </c>
      <c r="E197" s="25">
        <v>31</v>
      </c>
      <c r="K197" s="266"/>
      <c r="L197" s="5"/>
      <c r="M197" s="5"/>
      <c r="O197" s="5">
        <f>E197/D196</f>
        <v>0.96875</v>
      </c>
      <c r="P197" s="73">
        <v>33</v>
      </c>
      <c r="Q197" s="24">
        <f t="shared" si="47"/>
        <v>0.89189189189189189</v>
      </c>
      <c r="R197" s="5">
        <f t="shared" si="48"/>
        <v>0.10810810810810811</v>
      </c>
      <c r="Y197" s="25"/>
      <c r="AD197" s="3"/>
      <c r="AE197" s="3"/>
    </row>
    <row r="198" spans="1:31" ht="12.75" customHeight="1" x14ac:dyDescent="0.2">
      <c r="A198" s="33" t="s">
        <v>48</v>
      </c>
      <c r="F198" s="25">
        <v>29</v>
      </c>
      <c r="K198" s="266"/>
      <c r="L198" s="5"/>
      <c r="M198" s="5"/>
      <c r="O198" s="5">
        <f>F198/E197</f>
        <v>0.93548387096774188</v>
      </c>
      <c r="P198" s="73">
        <v>31</v>
      </c>
      <c r="Q198" s="24">
        <f t="shared" si="47"/>
        <v>0.93939393939393945</v>
      </c>
      <c r="R198" s="5">
        <f t="shared" si="48"/>
        <v>6.0606060606060552E-2</v>
      </c>
      <c r="Y198" s="25"/>
      <c r="AD198" s="3"/>
      <c r="AE198" s="3"/>
    </row>
    <row r="199" spans="1:31" ht="12.75" customHeight="1" x14ac:dyDescent="0.2">
      <c r="A199" s="33" t="s">
        <v>49</v>
      </c>
      <c r="G199" s="25">
        <v>26</v>
      </c>
      <c r="K199" s="266"/>
      <c r="L199" s="5"/>
      <c r="M199" s="5"/>
      <c r="O199" s="5">
        <f>G199/F198</f>
        <v>0.89655172413793105</v>
      </c>
      <c r="P199" s="73">
        <v>31</v>
      </c>
      <c r="Q199" s="24">
        <f t="shared" si="47"/>
        <v>1</v>
      </c>
      <c r="R199" s="5">
        <f t="shared" si="48"/>
        <v>0</v>
      </c>
      <c r="Y199" s="25"/>
      <c r="AD199" s="3"/>
      <c r="AE199" s="3"/>
    </row>
    <row r="200" spans="1:31" ht="12.75" customHeight="1" x14ac:dyDescent="0.2">
      <c r="A200" s="33" t="s">
        <v>50</v>
      </c>
      <c r="H200" s="25">
        <v>22</v>
      </c>
      <c r="K200" s="266"/>
      <c r="L200" s="5"/>
      <c r="M200" s="5"/>
      <c r="O200" s="5">
        <f>H200/G199</f>
        <v>0.84615384615384615</v>
      </c>
      <c r="P200" s="73">
        <v>28</v>
      </c>
      <c r="Q200" s="24">
        <f t="shared" si="47"/>
        <v>0.90322580645161288</v>
      </c>
      <c r="R200" s="5">
        <f t="shared" si="48"/>
        <v>9.6774193548387122E-2</v>
      </c>
      <c r="Y200" s="25"/>
      <c r="AD200" s="3"/>
      <c r="AE200" s="3"/>
    </row>
    <row r="201" spans="1:31" ht="12.75" customHeight="1" x14ac:dyDescent="0.2">
      <c r="A201" s="33" t="s">
        <v>51</v>
      </c>
      <c r="I201" s="25">
        <v>21</v>
      </c>
      <c r="K201" s="266"/>
      <c r="L201" s="5"/>
      <c r="M201" s="5"/>
      <c r="O201" s="5">
        <f>I201/H200</f>
        <v>0.95454545454545459</v>
      </c>
      <c r="P201" s="73">
        <v>28</v>
      </c>
      <c r="Q201" s="24">
        <f t="shared" si="47"/>
        <v>1</v>
      </c>
      <c r="R201" s="5">
        <f t="shared" si="48"/>
        <v>0</v>
      </c>
      <c r="Y201" s="25"/>
      <c r="AD201" s="3"/>
      <c r="AE201" s="3"/>
    </row>
    <row r="202" spans="1:31" ht="12.75" customHeight="1" x14ac:dyDescent="0.2">
      <c r="A202" s="33" t="s">
        <v>52</v>
      </c>
      <c r="J202" s="25">
        <v>21</v>
      </c>
      <c r="K202" s="266">
        <v>23</v>
      </c>
      <c r="L202" s="5"/>
      <c r="M202" s="5"/>
      <c r="O202" s="5">
        <f>J202/I201</f>
        <v>1</v>
      </c>
      <c r="P202" s="73">
        <v>29</v>
      </c>
      <c r="Q202" s="24">
        <f t="shared" si="47"/>
        <v>1.0357142857142858</v>
      </c>
      <c r="R202" s="5">
        <f t="shared" si="48"/>
        <v>-3.5714285714285809E-2</v>
      </c>
      <c r="Y202" s="25"/>
      <c r="AD202" s="3"/>
      <c r="AE202" s="3"/>
    </row>
    <row r="203" spans="1:31" ht="12.75" customHeight="1" x14ac:dyDescent="0.2">
      <c r="A203" s="33" t="s">
        <v>53</v>
      </c>
      <c r="J203" s="25">
        <v>3</v>
      </c>
      <c r="K203" s="266">
        <v>1</v>
      </c>
      <c r="L203" s="5"/>
      <c r="M203" s="5"/>
      <c r="O203" s="5"/>
      <c r="P203" s="73">
        <v>5</v>
      </c>
      <c r="Q203" s="24"/>
      <c r="R203" s="5"/>
      <c r="Y203" s="25"/>
      <c r="AD203" s="3"/>
      <c r="AE203" s="3"/>
    </row>
    <row r="204" spans="1:31" ht="12.75" customHeight="1" x14ac:dyDescent="0.2">
      <c r="A204" s="33" t="s">
        <v>64</v>
      </c>
      <c r="J204" s="25">
        <v>3</v>
      </c>
      <c r="K204" s="266">
        <v>1</v>
      </c>
      <c r="L204" s="5"/>
      <c r="M204" s="5"/>
      <c r="O204" s="5"/>
      <c r="P204" s="73">
        <v>3</v>
      </c>
      <c r="Q204" s="24"/>
      <c r="R204" s="5"/>
      <c r="Y204" s="25"/>
      <c r="AD204" s="3"/>
      <c r="AE204" s="3"/>
    </row>
    <row r="205" spans="1:31" ht="12.75" customHeight="1" x14ac:dyDescent="0.2">
      <c r="A205" s="33" t="s">
        <v>66</v>
      </c>
      <c r="J205" s="25">
        <v>2</v>
      </c>
      <c r="K205" s="266"/>
      <c r="L205" s="5"/>
      <c r="M205" s="5"/>
      <c r="O205" s="5"/>
      <c r="P205" s="73">
        <v>2</v>
      </c>
      <c r="Q205" s="24"/>
      <c r="R205" s="5"/>
      <c r="Y205" s="25"/>
      <c r="AD205" s="3"/>
      <c r="AE205" s="3"/>
    </row>
    <row r="206" spans="1:31" ht="12.75" customHeight="1" x14ac:dyDescent="0.2">
      <c r="A206" s="33" t="s">
        <v>71</v>
      </c>
      <c r="J206" s="25">
        <v>1</v>
      </c>
      <c r="K206" s="266">
        <v>1</v>
      </c>
      <c r="L206" s="5"/>
      <c r="M206" s="5"/>
      <c r="O206" s="5"/>
      <c r="P206" s="73">
        <v>1</v>
      </c>
      <c r="Q206" s="24"/>
      <c r="R206" s="5"/>
      <c r="Y206" s="25"/>
      <c r="AD206" s="3"/>
      <c r="AE206" s="3"/>
    </row>
    <row r="207" spans="1:31" ht="12.75" customHeight="1" x14ac:dyDescent="0.2">
      <c r="K207" s="267">
        <f>SUM(K202:K206)</f>
        <v>26</v>
      </c>
      <c r="L207" s="5">
        <f>K202/B194</f>
        <v>0.48936170212765956</v>
      </c>
      <c r="M207" s="5">
        <f>K207/B194</f>
        <v>0.55319148936170215</v>
      </c>
      <c r="N207" s="5">
        <f>M207-L207</f>
        <v>6.382978723404259E-2</v>
      </c>
      <c r="O207" s="5"/>
      <c r="P207" s="6"/>
      <c r="Q207" s="6"/>
      <c r="R207" s="5"/>
      <c r="Y207" s="25"/>
      <c r="AD207" s="3"/>
      <c r="AE207" s="3"/>
    </row>
    <row r="208" spans="1:31" ht="12.75" customHeight="1" x14ac:dyDescent="0.3">
      <c r="A208" s="51" t="s">
        <v>76</v>
      </c>
      <c r="L208" s="5"/>
      <c r="M208" s="5"/>
      <c r="O208" s="5"/>
      <c r="Y208" s="25"/>
      <c r="AD208" s="3"/>
      <c r="AE208" s="3"/>
    </row>
    <row r="209" spans="1:31" ht="25.5" customHeight="1" x14ac:dyDescent="0.2">
      <c r="B209" s="324" t="s">
        <v>1</v>
      </c>
      <c r="C209" s="325"/>
      <c r="D209" s="325"/>
      <c r="E209" s="325"/>
      <c r="F209" s="325"/>
      <c r="G209" s="325"/>
      <c r="H209" s="325"/>
      <c r="I209" s="325"/>
      <c r="J209" s="325"/>
      <c r="L209" s="10" t="s">
        <v>2</v>
      </c>
      <c r="M209" s="10" t="s">
        <v>3</v>
      </c>
      <c r="N209" s="69" t="s">
        <v>4</v>
      </c>
      <c r="O209" s="10" t="s">
        <v>5</v>
      </c>
      <c r="P209" s="9" t="s">
        <v>6</v>
      </c>
      <c r="Q209" s="9" t="s">
        <v>7</v>
      </c>
      <c r="R209" s="10" t="s">
        <v>8</v>
      </c>
      <c r="Y209" s="25"/>
      <c r="AD209" s="3"/>
      <c r="AE209" s="3"/>
    </row>
    <row r="210" spans="1:31" ht="12.75" customHeight="1" x14ac:dyDescent="0.2">
      <c r="A210" s="70" t="s">
        <v>9</v>
      </c>
      <c r="B210" s="71">
        <v>1</v>
      </c>
      <c r="C210" s="71">
        <v>2</v>
      </c>
      <c r="D210" s="71">
        <v>3</v>
      </c>
      <c r="E210" s="71">
        <v>4</v>
      </c>
      <c r="F210" s="71">
        <v>5</v>
      </c>
      <c r="G210" s="71">
        <v>6</v>
      </c>
      <c r="H210" s="71">
        <v>7</v>
      </c>
      <c r="I210" s="71">
        <v>8</v>
      </c>
      <c r="J210" s="71">
        <v>9</v>
      </c>
      <c r="K210" s="268" t="s">
        <v>10</v>
      </c>
      <c r="L210" s="5"/>
      <c r="M210" s="5"/>
      <c r="O210" s="5"/>
      <c r="P210" s="6"/>
      <c r="Q210" s="6"/>
      <c r="R210" s="5"/>
      <c r="Y210" s="25"/>
      <c r="AD210" s="3"/>
      <c r="AE210" s="3"/>
    </row>
    <row r="211" spans="1:31" ht="12.75" customHeight="1" x14ac:dyDescent="0.2">
      <c r="A211" s="33" t="s">
        <v>41</v>
      </c>
      <c r="B211" s="25">
        <v>46</v>
      </c>
      <c r="K211" s="266"/>
      <c r="L211" s="5"/>
      <c r="M211" s="5"/>
      <c r="O211" s="5"/>
      <c r="P211" s="20">
        <f>B211</f>
        <v>46</v>
      </c>
      <c r="Q211" s="6"/>
      <c r="R211" s="5"/>
      <c r="Y211" s="25"/>
      <c r="AD211" s="3"/>
      <c r="AE211" s="3"/>
    </row>
    <row r="212" spans="1:31" ht="12.75" customHeight="1" x14ac:dyDescent="0.2">
      <c r="A212" s="33" t="s">
        <v>42</v>
      </c>
      <c r="C212" s="25">
        <v>42</v>
      </c>
      <c r="K212" s="266"/>
      <c r="L212" s="5"/>
      <c r="M212" s="5"/>
      <c r="N212" s="5"/>
      <c r="O212" s="5">
        <f>C212/B211</f>
        <v>0.91304347826086951</v>
      </c>
      <c r="P212" s="73">
        <v>42</v>
      </c>
      <c r="Q212" s="24">
        <f t="shared" ref="Q212:Q219" si="49">P212/P211</f>
        <v>0.91304347826086951</v>
      </c>
      <c r="R212" s="5">
        <f t="shared" ref="R212:R219" si="50">100%-Q212</f>
        <v>8.6956521739130488E-2</v>
      </c>
      <c r="Y212" s="25"/>
      <c r="AD212" s="3"/>
      <c r="AE212" s="3"/>
    </row>
    <row r="213" spans="1:31" ht="12.75" customHeight="1" x14ac:dyDescent="0.2">
      <c r="A213" s="33" t="s">
        <v>43</v>
      </c>
      <c r="D213" s="25">
        <v>38</v>
      </c>
      <c r="K213" s="266"/>
      <c r="L213" s="5"/>
      <c r="M213" s="5"/>
      <c r="O213" s="5">
        <f>D213/C212</f>
        <v>0.90476190476190477</v>
      </c>
      <c r="P213" s="73">
        <v>40</v>
      </c>
      <c r="Q213" s="24">
        <f t="shared" si="49"/>
        <v>0.95238095238095233</v>
      </c>
      <c r="R213" s="5">
        <f t="shared" si="50"/>
        <v>4.7619047619047672E-2</v>
      </c>
      <c r="Y213" s="25"/>
      <c r="AD213" s="3"/>
      <c r="AE213" s="3"/>
    </row>
    <row r="214" spans="1:31" ht="12.75" customHeight="1" x14ac:dyDescent="0.2">
      <c r="A214" s="33" t="s">
        <v>48</v>
      </c>
      <c r="E214" s="25">
        <v>37</v>
      </c>
      <c r="K214" s="266"/>
      <c r="L214" s="5"/>
      <c r="M214" s="5"/>
      <c r="O214" s="5">
        <f>E214/D213</f>
        <v>0.97368421052631582</v>
      </c>
      <c r="P214" s="73">
        <v>40</v>
      </c>
      <c r="Q214" s="24">
        <f t="shared" si="49"/>
        <v>1</v>
      </c>
      <c r="R214" s="5">
        <f t="shared" si="50"/>
        <v>0</v>
      </c>
      <c r="Y214" s="25"/>
      <c r="AD214" s="3"/>
      <c r="AE214" s="3"/>
    </row>
    <row r="215" spans="1:31" ht="12.75" customHeight="1" x14ac:dyDescent="0.2">
      <c r="A215" s="33" t="s">
        <v>49</v>
      </c>
      <c r="F215" s="25">
        <v>33</v>
      </c>
      <c r="K215" s="266"/>
      <c r="L215" s="5"/>
      <c r="M215" s="5"/>
      <c r="O215" s="5">
        <f>F215/E214</f>
        <v>0.89189189189189189</v>
      </c>
      <c r="P215" s="73">
        <v>40</v>
      </c>
      <c r="Q215" s="24">
        <f t="shared" si="49"/>
        <v>1</v>
      </c>
      <c r="R215" s="5">
        <f t="shared" si="50"/>
        <v>0</v>
      </c>
      <c r="Y215" s="25"/>
      <c r="AD215" s="3"/>
      <c r="AE215" s="3"/>
    </row>
    <row r="216" spans="1:31" ht="12.75" customHeight="1" x14ac:dyDescent="0.2">
      <c r="A216" s="33" t="s">
        <v>50</v>
      </c>
      <c r="G216" s="25">
        <v>30</v>
      </c>
      <c r="K216" s="266"/>
      <c r="L216" s="5"/>
      <c r="M216" s="5"/>
      <c r="O216" s="5">
        <f>G216/F215</f>
        <v>0.90909090909090906</v>
      </c>
      <c r="P216" s="73">
        <v>38</v>
      </c>
      <c r="Q216" s="24">
        <f t="shared" si="49"/>
        <v>0.95</v>
      </c>
      <c r="R216" s="5">
        <f t="shared" si="50"/>
        <v>5.0000000000000044E-2</v>
      </c>
      <c r="Y216" s="25"/>
      <c r="AD216" s="3"/>
      <c r="AE216" s="3"/>
    </row>
    <row r="217" spans="1:31" ht="12.75" customHeight="1" x14ac:dyDescent="0.2">
      <c r="A217" s="33" t="s">
        <v>51</v>
      </c>
      <c r="H217" s="25">
        <v>30</v>
      </c>
      <c r="K217" s="266"/>
      <c r="L217" s="5"/>
      <c r="M217" s="5"/>
      <c r="O217" s="5">
        <f>H217/G216</f>
        <v>1</v>
      </c>
      <c r="P217" s="73">
        <v>37</v>
      </c>
      <c r="Q217" s="24">
        <f t="shared" si="49"/>
        <v>0.97368421052631582</v>
      </c>
      <c r="R217" s="5">
        <f t="shared" si="50"/>
        <v>2.6315789473684181E-2</v>
      </c>
      <c r="Y217" s="25"/>
      <c r="AD217" s="3"/>
      <c r="AE217" s="3"/>
    </row>
    <row r="218" spans="1:31" ht="12.75" customHeight="1" x14ac:dyDescent="0.2">
      <c r="A218" s="33" t="s">
        <v>52</v>
      </c>
      <c r="I218" s="25">
        <v>29</v>
      </c>
      <c r="K218" s="266"/>
      <c r="L218" s="5"/>
      <c r="M218" s="5"/>
      <c r="O218" s="5">
        <f>I218/H217</f>
        <v>0.96666666666666667</v>
      </c>
      <c r="P218" s="73">
        <v>38</v>
      </c>
      <c r="Q218" s="24">
        <f t="shared" si="49"/>
        <v>1.027027027027027</v>
      </c>
      <c r="R218" s="5">
        <f t="shared" si="50"/>
        <v>-2.7027027027026973E-2</v>
      </c>
      <c r="Y218" s="25"/>
      <c r="AD218" s="3"/>
      <c r="AE218" s="3"/>
    </row>
    <row r="219" spans="1:31" ht="12.75" customHeight="1" x14ac:dyDescent="0.2">
      <c r="A219" s="33" t="s">
        <v>53</v>
      </c>
      <c r="J219" s="25">
        <v>27</v>
      </c>
      <c r="K219" s="266">
        <v>23</v>
      </c>
      <c r="L219" s="5"/>
      <c r="M219" s="5"/>
      <c r="O219" s="5">
        <f>J219/I218</f>
        <v>0.93103448275862066</v>
      </c>
      <c r="P219" s="73">
        <v>37</v>
      </c>
      <c r="Q219" s="24">
        <f t="shared" si="49"/>
        <v>0.97368421052631582</v>
      </c>
      <c r="R219" s="5">
        <f t="shared" si="50"/>
        <v>2.6315789473684181E-2</v>
      </c>
      <c r="Y219" s="25"/>
      <c r="AD219" s="3"/>
      <c r="AE219" s="3"/>
    </row>
    <row r="220" spans="1:31" ht="12.75" customHeight="1" x14ac:dyDescent="0.2">
      <c r="A220" s="33" t="s">
        <v>64</v>
      </c>
      <c r="J220" s="25">
        <v>11</v>
      </c>
      <c r="K220" s="266">
        <v>9</v>
      </c>
      <c r="L220" s="5"/>
      <c r="M220" s="5"/>
      <c r="O220" s="5"/>
      <c r="P220" s="73">
        <v>11</v>
      </c>
      <c r="Q220" s="24"/>
      <c r="R220" s="5"/>
      <c r="Y220" s="25"/>
      <c r="AD220" s="3"/>
      <c r="AE220" s="3"/>
    </row>
    <row r="221" spans="1:31" ht="12.75" customHeight="1" x14ac:dyDescent="0.2">
      <c r="A221" s="33" t="s">
        <v>66</v>
      </c>
      <c r="J221" s="25">
        <v>2</v>
      </c>
      <c r="K221" s="266"/>
      <c r="L221" s="5"/>
      <c r="M221" s="5"/>
      <c r="O221" s="5"/>
      <c r="P221" s="73">
        <v>2</v>
      </c>
      <c r="Q221" s="24"/>
      <c r="R221" s="5"/>
      <c r="Y221" s="25"/>
      <c r="AD221" s="3"/>
      <c r="AE221" s="3"/>
    </row>
    <row r="222" spans="1:31" ht="12.75" customHeight="1" x14ac:dyDescent="0.2">
      <c r="A222" s="33" t="s">
        <v>71</v>
      </c>
      <c r="J222" s="25">
        <v>1</v>
      </c>
      <c r="K222" s="266"/>
      <c r="L222" s="5"/>
      <c r="M222" s="5"/>
      <c r="O222" s="5"/>
      <c r="P222" s="73">
        <v>1</v>
      </c>
      <c r="Q222" s="24"/>
      <c r="R222" s="5"/>
      <c r="Y222" s="25"/>
      <c r="AD222" s="3"/>
      <c r="AE222" s="3"/>
    </row>
    <row r="223" spans="1:31" ht="12.75" customHeight="1" x14ac:dyDescent="0.2">
      <c r="A223" s="33" t="s">
        <v>72</v>
      </c>
      <c r="J223" s="25">
        <v>1</v>
      </c>
      <c r="K223" s="266"/>
      <c r="L223" s="5"/>
      <c r="M223" s="5"/>
      <c r="O223" s="5"/>
      <c r="P223" s="73">
        <v>1</v>
      </c>
      <c r="Q223" s="24"/>
      <c r="R223" s="5"/>
      <c r="Y223" s="25"/>
      <c r="AD223" s="3"/>
      <c r="AE223" s="3"/>
    </row>
    <row r="224" spans="1:31" ht="12.75" customHeight="1" x14ac:dyDescent="0.2">
      <c r="K224" s="267">
        <f>SUM(K219:K220)</f>
        <v>32</v>
      </c>
      <c r="L224" s="5">
        <f>K219/B211</f>
        <v>0.5</v>
      </c>
      <c r="M224" s="5">
        <f>K224/B211</f>
        <v>0.69565217391304346</v>
      </c>
      <c r="N224" s="5">
        <f>M224-L224</f>
        <v>0.19565217391304346</v>
      </c>
      <c r="O224" s="5"/>
      <c r="P224" s="6"/>
      <c r="Q224" s="6"/>
      <c r="R224" s="5"/>
      <c r="Y224" s="25"/>
      <c r="AD224" s="3"/>
      <c r="AE224" s="3"/>
    </row>
    <row r="225" spans="1:31" ht="12.75" customHeight="1" x14ac:dyDescent="0.3">
      <c r="A225" s="51" t="s">
        <v>78</v>
      </c>
      <c r="L225" s="5"/>
      <c r="M225" s="5"/>
      <c r="O225" s="5"/>
      <c r="Y225" s="25"/>
      <c r="AD225" s="3"/>
      <c r="AE225" s="3"/>
    </row>
    <row r="226" spans="1:31" ht="25.5" customHeight="1" x14ac:dyDescent="0.2">
      <c r="B226" s="324" t="s">
        <v>1</v>
      </c>
      <c r="C226" s="325"/>
      <c r="D226" s="325"/>
      <c r="E226" s="325"/>
      <c r="F226" s="325"/>
      <c r="G226" s="325"/>
      <c r="H226" s="325"/>
      <c r="I226" s="325"/>
      <c r="J226" s="325"/>
      <c r="L226" s="10" t="s">
        <v>2</v>
      </c>
      <c r="M226" s="10" t="s">
        <v>3</v>
      </c>
      <c r="N226" s="69" t="s">
        <v>4</v>
      </c>
      <c r="O226" s="10" t="s">
        <v>5</v>
      </c>
      <c r="P226" s="9" t="s">
        <v>6</v>
      </c>
      <c r="Q226" s="9" t="s">
        <v>7</v>
      </c>
      <c r="R226" s="10" t="s">
        <v>8</v>
      </c>
      <c r="Y226" s="25"/>
      <c r="AD226" s="3"/>
      <c r="AE226" s="3"/>
    </row>
    <row r="227" spans="1:31" ht="12.75" customHeight="1" x14ac:dyDescent="0.2">
      <c r="A227" s="70" t="s">
        <v>9</v>
      </c>
      <c r="B227" s="71">
        <v>1</v>
      </c>
      <c r="C227" s="71">
        <v>2</v>
      </c>
      <c r="D227" s="71">
        <v>3</v>
      </c>
      <c r="E227" s="71">
        <v>4</v>
      </c>
      <c r="F227" s="71">
        <v>5</v>
      </c>
      <c r="G227" s="71">
        <v>6</v>
      </c>
      <c r="H227" s="71">
        <v>7</v>
      </c>
      <c r="I227" s="71">
        <v>8</v>
      </c>
      <c r="J227" s="71">
        <v>9</v>
      </c>
      <c r="K227" s="268" t="s">
        <v>10</v>
      </c>
      <c r="L227" s="5"/>
      <c r="M227" s="5"/>
      <c r="O227" s="5"/>
      <c r="P227" s="6"/>
      <c r="Q227" s="6"/>
      <c r="R227" s="5"/>
      <c r="Y227" s="25"/>
      <c r="AD227" s="3"/>
      <c r="AE227" s="3"/>
    </row>
    <row r="228" spans="1:31" ht="12.75" customHeight="1" x14ac:dyDescent="0.2">
      <c r="A228" s="33" t="s">
        <v>42</v>
      </c>
      <c r="B228" s="25">
        <v>41</v>
      </c>
      <c r="K228" s="266"/>
      <c r="L228" s="5"/>
      <c r="M228" s="5"/>
      <c r="O228" s="5"/>
      <c r="P228" s="20">
        <f>B228</f>
        <v>41</v>
      </c>
      <c r="Q228" s="6"/>
      <c r="R228" s="5"/>
      <c r="Y228" s="25"/>
      <c r="AD228" s="3"/>
      <c r="AE228" s="3"/>
    </row>
    <row r="229" spans="1:31" ht="12.75" customHeight="1" x14ac:dyDescent="0.2">
      <c r="A229" s="33" t="s">
        <v>43</v>
      </c>
      <c r="C229" s="25">
        <v>33</v>
      </c>
      <c r="K229" s="266"/>
      <c r="L229" s="5"/>
      <c r="M229" s="5"/>
      <c r="N229" s="5"/>
      <c r="O229" s="5">
        <f>C229/B228</f>
        <v>0.80487804878048785</v>
      </c>
      <c r="P229" s="73">
        <v>33</v>
      </c>
      <c r="Q229" s="24">
        <f t="shared" ref="Q229:Q236" si="51">P229/P228</f>
        <v>0.80487804878048785</v>
      </c>
      <c r="R229" s="5">
        <f t="shared" ref="R229:R236" si="52">100%-Q229</f>
        <v>0.19512195121951215</v>
      </c>
      <c r="Y229" s="25"/>
      <c r="AD229" s="3"/>
      <c r="AE229" s="3"/>
    </row>
    <row r="230" spans="1:31" ht="12.75" customHeight="1" x14ac:dyDescent="0.2">
      <c r="A230" s="33" t="s">
        <v>48</v>
      </c>
      <c r="D230" s="25">
        <v>29</v>
      </c>
      <c r="K230" s="266"/>
      <c r="L230" s="5"/>
      <c r="M230" s="5"/>
      <c r="N230" s="5"/>
      <c r="O230" s="5">
        <f>D230/C229</f>
        <v>0.87878787878787878</v>
      </c>
      <c r="P230" s="73">
        <v>33</v>
      </c>
      <c r="Q230" s="24">
        <f t="shared" si="51"/>
        <v>1</v>
      </c>
      <c r="R230" s="5">
        <f t="shared" si="52"/>
        <v>0</v>
      </c>
      <c r="Y230" s="25"/>
      <c r="AD230" s="3"/>
      <c r="AE230" s="3"/>
    </row>
    <row r="231" spans="1:31" ht="12.75" customHeight="1" x14ac:dyDescent="0.2">
      <c r="A231" s="33" t="s">
        <v>49</v>
      </c>
      <c r="E231" s="25">
        <v>26</v>
      </c>
      <c r="K231" s="266"/>
      <c r="L231" s="5"/>
      <c r="M231" s="5"/>
      <c r="O231" s="5">
        <f>E231/D230</f>
        <v>0.89655172413793105</v>
      </c>
      <c r="P231" s="73">
        <v>32</v>
      </c>
      <c r="Q231" s="24">
        <f t="shared" si="51"/>
        <v>0.96969696969696972</v>
      </c>
      <c r="R231" s="5">
        <f t="shared" si="52"/>
        <v>3.0303030303030276E-2</v>
      </c>
      <c r="Y231" s="25"/>
      <c r="AD231" s="3"/>
      <c r="AE231" s="3"/>
    </row>
    <row r="232" spans="1:31" ht="12.75" customHeight="1" x14ac:dyDescent="0.2">
      <c r="A232" s="33" t="s">
        <v>50</v>
      </c>
      <c r="F232" s="25">
        <v>26</v>
      </c>
      <c r="K232" s="266"/>
      <c r="L232" s="5"/>
      <c r="M232" s="5"/>
      <c r="O232" s="5">
        <f>F232/E231</f>
        <v>1</v>
      </c>
      <c r="P232" s="73">
        <v>32</v>
      </c>
      <c r="Q232" s="24">
        <f t="shared" si="51"/>
        <v>1</v>
      </c>
      <c r="R232" s="5">
        <f t="shared" si="52"/>
        <v>0</v>
      </c>
      <c r="Y232" s="25"/>
      <c r="AD232" s="3"/>
      <c r="AE232" s="3"/>
    </row>
    <row r="233" spans="1:31" ht="12.75" customHeight="1" x14ac:dyDescent="0.2">
      <c r="A233" s="33" t="s">
        <v>51</v>
      </c>
      <c r="G233" s="25">
        <v>25</v>
      </c>
      <c r="K233" s="266"/>
      <c r="L233" s="5"/>
      <c r="M233" s="5"/>
      <c r="O233" s="5">
        <f>G233/F232</f>
        <v>0.96153846153846156</v>
      </c>
      <c r="P233" s="73">
        <v>31</v>
      </c>
      <c r="Q233" s="24">
        <f t="shared" si="51"/>
        <v>0.96875</v>
      </c>
      <c r="R233" s="5">
        <f t="shared" si="52"/>
        <v>3.125E-2</v>
      </c>
      <c r="Y233" s="25"/>
      <c r="AD233" s="3"/>
      <c r="AE233" s="3"/>
    </row>
    <row r="234" spans="1:31" ht="12.75" customHeight="1" x14ac:dyDescent="0.2">
      <c r="A234" s="33" t="s">
        <v>52</v>
      </c>
      <c r="H234" s="25">
        <v>23</v>
      </c>
      <c r="K234" s="266"/>
      <c r="L234" s="5"/>
      <c r="M234" s="5"/>
      <c r="O234" s="5">
        <f>H234/G233</f>
        <v>0.92</v>
      </c>
      <c r="P234" s="73">
        <v>31</v>
      </c>
      <c r="Q234" s="24">
        <f t="shared" si="51"/>
        <v>1</v>
      </c>
      <c r="R234" s="5">
        <f t="shared" si="52"/>
        <v>0</v>
      </c>
      <c r="Y234" s="25"/>
      <c r="AD234" s="3"/>
      <c r="AE234" s="3"/>
    </row>
    <row r="235" spans="1:31" ht="12.75" customHeight="1" x14ac:dyDescent="0.2">
      <c r="A235" s="33" t="s">
        <v>53</v>
      </c>
      <c r="I235" s="25">
        <v>23</v>
      </c>
      <c r="K235" s="266"/>
      <c r="L235" s="5"/>
      <c r="M235" s="5"/>
      <c r="O235" s="5">
        <f>I235/H234</f>
        <v>1</v>
      </c>
      <c r="P235" s="73">
        <v>31</v>
      </c>
      <c r="Q235" s="24">
        <f t="shared" si="51"/>
        <v>1</v>
      </c>
      <c r="R235" s="5">
        <f t="shared" si="52"/>
        <v>0</v>
      </c>
      <c r="Y235" s="25"/>
      <c r="AD235" s="3"/>
      <c r="AE235" s="3"/>
    </row>
    <row r="236" spans="1:31" ht="12.75" customHeight="1" x14ac:dyDescent="0.2">
      <c r="A236" s="33" t="s">
        <v>64</v>
      </c>
      <c r="J236" s="25">
        <v>23</v>
      </c>
      <c r="K236" s="266">
        <v>20</v>
      </c>
      <c r="L236" s="5"/>
      <c r="M236" s="5"/>
      <c r="O236" s="5">
        <f>J236/I235</f>
        <v>1</v>
      </c>
      <c r="P236" s="73">
        <v>32</v>
      </c>
      <c r="Q236" s="24">
        <f t="shared" si="51"/>
        <v>1.032258064516129</v>
      </c>
      <c r="R236" s="5">
        <f t="shared" si="52"/>
        <v>-3.2258064516129004E-2</v>
      </c>
      <c r="Y236" s="25"/>
      <c r="AD236" s="3"/>
      <c r="AE236" s="3"/>
    </row>
    <row r="237" spans="1:31" ht="12.75" customHeight="1" x14ac:dyDescent="0.2">
      <c r="A237" s="33" t="s">
        <v>66</v>
      </c>
      <c r="J237" s="25">
        <v>7</v>
      </c>
      <c r="K237" s="266">
        <v>2</v>
      </c>
      <c r="L237" s="5"/>
      <c r="M237" s="5"/>
      <c r="O237" s="5"/>
      <c r="P237" s="73">
        <v>12</v>
      </c>
      <c r="Q237" s="24"/>
      <c r="R237" s="5"/>
      <c r="Y237" s="25"/>
      <c r="AD237" s="3"/>
      <c r="AE237" s="3"/>
    </row>
    <row r="238" spans="1:31" ht="12.75" customHeight="1" x14ac:dyDescent="0.2">
      <c r="A238" s="33" t="s">
        <v>71</v>
      </c>
      <c r="J238" s="25">
        <v>4</v>
      </c>
      <c r="K238" s="266">
        <v>2</v>
      </c>
      <c r="L238" s="5"/>
      <c r="M238" s="5"/>
      <c r="O238" s="5"/>
      <c r="P238" s="73">
        <v>5</v>
      </c>
      <c r="Q238" s="24"/>
      <c r="R238" s="5"/>
      <c r="Y238" s="25"/>
      <c r="AD238" s="3"/>
      <c r="AE238" s="3"/>
    </row>
    <row r="239" spans="1:31" ht="12.75" customHeight="1" x14ac:dyDescent="0.2">
      <c r="A239" s="33" t="s">
        <v>72</v>
      </c>
      <c r="J239" s="25">
        <v>2</v>
      </c>
      <c r="K239" s="266">
        <v>1</v>
      </c>
      <c r="L239" s="5"/>
      <c r="M239" s="5"/>
      <c r="O239" s="5"/>
      <c r="P239" s="73">
        <v>2</v>
      </c>
      <c r="Q239" s="24"/>
      <c r="R239" s="5"/>
      <c r="Y239" s="25"/>
      <c r="AD239" s="3"/>
      <c r="AE239" s="3"/>
    </row>
    <row r="240" spans="1:31" ht="12.75" customHeight="1" x14ac:dyDescent="0.2">
      <c r="A240" s="33" t="s">
        <v>75</v>
      </c>
      <c r="J240" s="25">
        <v>1</v>
      </c>
      <c r="K240" s="266"/>
      <c r="L240" s="5"/>
      <c r="M240" s="5"/>
      <c r="O240" s="5"/>
      <c r="P240" s="73">
        <v>1</v>
      </c>
      <c r="Q240" s="24"/>
      <c r="R240" s="5"/>
      <c r="Y240" s="25"/>
      <c r="AD240" s="3"/>
      <c r="AE240" s="3"/>
    </row>
    <row r="241" spans="1:31" ht="12.75" customHeight="1" x14ac:dyDescent="0.2">
      <c r="A241" s="33" t="s">
        <v>83</v>
      </c>
      <c r="J241" s="25">
        <v>1</v>
      </c>
      <c r="K241" s="266">
        <v>1</v>
      </c>
      <c r="L241" s="5"/>
      <c r="M241" s="5"/>
      <c r="O241" s="5"/>
      <c r="P241" s="73">
        <v>1</v>
      </c>
      <c r="Q241" s="24"/>
      <c r="R241" s="5"/>
      <c r="Y241" s="25"/>
      <c r="AD241" s="3"/>
      <c r="AE241" s="3"/>
    </row>
    <row r="242" spans="1:31" ht="12.75" customHeight="1" x14ac:dyDescent="0.2">
      <c r="K242" s="267">
        <f>SUM(K236:K241)</f>
        <v>26</v>
      </c>
      <c r="L242" s="5">
        <f>K236/B228</f>
        <v>0.48780487804878048</v>
      </c>
      <c r="M242" s="5">
        <f>K242/B228</f>
        <v>0.63414634146341464</v>
      </c>
      <c r="N242" s="5">
        <f>M242-L242</f>
        <v>0.14634146341463417</v>
      </c>
      <c r="O242" s="5"/>
      <c r="P242" s="6"/>
      <c r="Q242" s="6"/>
      <c r="R242" s="5"/>
      <c r="Y242" s="25"/>
      <c r="AD242" s="3"/>
      <c r="AE242" s="3"/>
    </row>
    <row r="243" spans="1:31" ht="12.75" customHeight="1" x14ac:dyDescent="0.3">
      <c r="A243" s="51" t="s">
        <v>79</v>
      </c>
      <c r="L243" s="5"/>
      <c r="M243" s="5"/>
      <c r="O243" s="5"/>
      <c r="Y243" s="25"/>
      <c r="AD243" s="3"/>
      <c r="AE243" s="3"/>
    </row>
    <row r="244" spans="1:31" ht="25.5" customHeight="1" x14ac:dyDescent="0.2">
      <c r="B244" s="324" t="s">
        <v>1</v>
      </c>
      <c r="C244" s="325"/>
      <c r="D244" s="325"/>
      <c r="E244" s="325"/>
      <c r="F244" s="325"/>
      <c r="G244" s="325"/>
      <c r="H244" s="325"/>
      <c r="I244" s="325"/>
      <c r="J244" s="325"/>
      <c r="L244" s="10" t="s">
        <v>2</v>
      </c>
      <c r="M244" s="10" t="s">
        <v>3</v>
      </c>
      <c r="N244" s="69" t="s">
        <v>4</v>
      </c>
      <c r="O244" s="10" t="s">
        <v>5</v>
      </c>
      <c r="P244" s="9" t="s">
        <v>6</v>
      </c>
      <c r="Q244" s="9" t="s">
        <v>7</v>
      </c>
      <c r="R244" s="10" t="s">
        <v>8</v>
      </c>
      <c r="Y244" s="25"/>
      <c r="AD244" s="3"/>
      <c r="AE244" s="3"/>
    </row>
    <row r="245" spans="1:31" ht="12.75" customHeight="1" x14ac:dyDescent="0.2">
      <c r="A245" s="70" t="s">
        <v>9</v>
      </c>
      <c r="B245" s="71">
        <v>1</v>
      </c>
      <c r="C245" s="71">
        <v>2</v>
      </c>
      <c r="D245" s="71">
        <v>3</v>
      </c>
      <c r="E245" s="71">
        <v>4</v>
      </c>
      <c r="F245" s="71">
        <v>5</v>
      </c>
      <c r="G245" s="71">
        <v>6</v>
      </c>
      <c r="H245" s="71">
        <v>7</v>
      </c>
      <c r="I245" s="71">
        <v>8</v>
      </c>
      <c r="J245" s="71">
        <v>9</v>
      </c>
      <c r="K245" s="268" t="s">
        <v>10</v>
      </c>
      <c r="L245" s="5"/>
      <c r="M245" s="5"/>
      <c r="O245" s="5"/>
      <c r="P245" s="6"/>
      <c r="Q245" s="6"/>
      <c r="R245" s="5"/>
      <c r="Y245" s="25"/>
      <c r="AD245" s="3"/>
      <c r="AE245" s="3"/>
    </row>
    <row r="246" spans="1:31" ht="12.75" customHeight="1" x14ac:dyDescent="0.2">
      <c r="A246" s="33" t="s">
        <v>43</v>
      </c>
      <c r="B246" s="25">
        <v>41</v>
      </c>
      <c r="K246" s="266"/>
      <c r="L246" s="5"/>
      <c r="M246" s="5"/>
      <c r="O246" s="5"/>
      <c r="P246" s="20">
        <f>B246</f>
        <v>41</v>
      </c>
      <c r="Q246" s="6"/>
      <c r="R246" s="5"/>
      <c r="Y246" s="25"/>
      <c r="AD246" s="3"/>
      <c r="AE246" s="3"/>
    </row>
    <row r="247" spans="1:31" ht="12.75" customHeight="1" x14ac:dyDescent="0.2">
      <c r="A247" s="33" t="s">
        <v>48</v>
      </c>
      <c r="C247" s="25">
        <v>38</v>
      </c>
      <c r="K247" s="266"/>
      <c r="L247" s="5"/>
      <c r="M247" s="5"/>
      <c r="N247" s="5"/>
      <c r="O247" s="5">
        <f>C247/B246</f>
        <v>0.92682926829268297</v>
      </c>
      <c r="P247" s="73">
        <v>38</v>
      </c>
      <c r="Q247" s="24">
        <f t="shared" ref="Q247:Q254" si="53">P247/P246</f>
        <v>0.92682926829268297</v>
      </c>
      <c r="R247" s="5">
        <f t="shared" ref="R247:R254" si="54">100%-Q247</f>
        <v>7.3170731707317027E-2</v>
      </c>
      <c r="Y247" s="25"/>
      <c r="AD247" s="3"/>
      <c r="AE247" s="3"/>
    </row>
    <row r="248" spans="1:31" ht="12.75" customHeight="1" x14ac:dyDescent="0.2">
      <c r="A248" s="33" t="s">
        <v>49</v>
      </c>
      <c r="D248" s="25">
        <v>38</v>
      </c>
      <c r="K248" s="266"/>
      <c r="L248" s="5"/>
      <c r="M248" s="5"/>
      <c r="O248" s="5">
        <f>D248/C247</f>
        <v>1</v>
      </c>
      <c r="P248" s="73">
        <v>38</v>
      </c>
      <c r="Q248" s="24">
        <f t="shared" si="53"/>
        <v>1</v>
      </c>
      <c r="R248" s="5">
        <f t="shared" si="54"/>
        <v>0</v>
      </c>
      <c r="Y248" s="25"/>
      <c r="AD248" s="3"/>
      <c r="AE248" s="3"/>
    </row>
    <row r="249" spans="1:31" ht="12.75" customHeight="1" x14ac:dyDescent="0.2">
      <c r="A249" s="33" t="s">
        <v>50</v>
      </c>
      <c r="E249" s="25">
        <v>37</v>
      </c>
      <c r="K249" s="266"/>
      <c r="L249" s="5"/>
      <c r="M249" s="5"/>
      <c r="O249" s="5">
        <f>E249/D248</f>
        <v>0.97368421052631582</v>
      </c>
      <c r="P249" s="73">
        <v>38</v>
      </c>
      <c r="Q249" s="24">
        <f t="shared" si="53"/>
        <v>1</v>
      </c>
      <c r="R249" s="5">
        <f t="shared" si="54"/>
        <v>0</v>
      </c>
      <c r="Y249" s="25"/>
      <c r="AD249" s="3"/>
      <c r="AE249" s="3"/>
    </row>
    <row r="250" spans="1:31" ht="12.75" customHeight="1" x14ac:dyDescent="0.2">
      <c r="A250" s="33" t="s">
        <v>51</v>
      </c>
      <c r="F250" s="25">
        <v>37</v>
      </c>
      <c r="K250" s="266"/>
      <c r="L250" s="5"/>
      <c r="M250" s="5"/>
      <c r="O250" s="5">
        <f>F250/E249</f>
        <v>1</v>
      </c>
      <c r="P250" s="73">
        <v>38</v>
      </c>
      <c r="Q250" s="24">
        <f t="shared" si="53"/>
        <v>1</v>
      </c>
      <c r="R250" s="5">
        <f t="shared" si="54"/>
        <v>0</v>
      </c>
      <c r="Y250" s="25"/>
      <c r="AD250" s="3"/>
      <c r="AE250" s="3"/>
    </row>
    <row r="251" spans="1:31" ht="12.75" customHeight="1" x14ac:dyDescent="0.2">
      <c r="A251" s="33" t="s">
        <v>52</v>
      </c>
      <c r="G251" s="25">
        <v>36</v>
      </c>
      <c r="K251" s="266"/>
      <c r="L251" s="5"/>
      <c r="M251" s="5"/>
      <c r="O251" s="5">
        <f>G251/F250</f>
        <v>0.97297297297297303</v>
      </c>
      <c r="P251" s="73">
        <v>37</v>
      </c>
      <c r="Q251" s="24">
        <f t="shared" si="53"/>
        <v>0.97368421052631582</v>
      </c>
      <c r="R251" s="5">
        <f t="shared" si="54"/>
        <v>2.6315789473684181E-2</v>
      </c>
      <c r="Y251" s="25"/>
      <c r="AD251" s="3"/>
      <c r="AE251" s="3"/>
    </row>
    <row r="252" spans="1:31" ht="12.75" customHeight="1" x14ac:dyDescent="0.2">
      <c r="A252" s="33" t="s">
        <v>53</v>
      </c>
      <c r="H252" s="25">
        <v>36</v>
      </c>
      <c r="K252" s="266"/>
      <c r="L252" s="5"/>
      <c r="M252" s="5"/>
      <c r="O252" s="5">
        <f>H252/G251</f>
        <v>1</v>
      </c>
      <c r="P252" s="73">
        <v>37</v>
      </c>
      <c r="Q252" s="24">
        <f t="shared" si="53"/>
        <v>1</v>
      </c>
      <c r="R252" s="5">
        <f t="shared" si="54"/>
        <v>0</v>
      </c>
      <c r="Y252" s="25"/>
      <c r="AD252" s="3"/>
      <c r="AE252" s="3"/>
    </row>
    <row r="253" spans="1:31" ht="12.75" customHeight="1" x14ac:dyDescent="0.2">
      <c r="A253" s="33" t="s">
        <v>64</v>
      </c>
      <c r="I253" s="25">
        <v>35</v>
      </c>
      <c r="K253" s="266"/>
      <c r="L253" s="5"/>
      <c r="M253" s="5"/>
      <c r="O253" s="5">
        <f>I253/H252</f>
        <v>0.97222222222222221</v>
      </c>
      <c r="P253" s="73">
        <v>37</v>
      </c>
      <c r="Q253" s="24">
        <f t="shared" si="53"/>
        <v>1</v>
      </c>
      <c r="R253" s="5">
        <f t="shared" si="54"/>
        <v>0</v>
      </c>
      <c r="Y253" s="25"/>
      <c r="AD253" s="3"/>
      <c r="AE253" s="3"/>
    </row>
    <row r="254" spans="1:31" ht="12.75" customHeight="1" x14ac:dyDescent="0.2">
      <c r="A254" s="33" t="s">
        <v>66</v>
      </c>
      <c r="J254" s="25">
        <v>35</v>
      </c>
      <c r="K254" s="266">
        <v>31</v>
      </c>
      <c r="L254" s="5"/>
      <c r="M254" s="5"/>
      <c r="O254" s="5">
        <f>J254/I253</f>
        <v>1</v>
      </c>
      <c r="P254" s="73">
        <v>36</v>
      </c>
      <c r="Q254" s="24">
        <f t="shared" si="53"/>
        <v>0.97297297297297303</v>
      </c>
      <c r="R254" s="5">
        <f t="shared" si="54"/>
        <v>2.7027027027026973E-2</v>
      </c>
      <c r="Y254" s="25"/>
      <c r="AD254" s="3"/>
      <c r="AE254" s="3"/>
    </row>
    <row r="255" spans="1:31" ht="12.75" customHeight="1" x14ac:dyDescent="0.2">
      <c r="A255" s="33" t="s">
        <v>71</v>
      </c>
      <c r="J255" s="25">
        <v>1</v>
      </c>
      <c r="K255" s="266">
        <v>1</v>
      </c>
      <c r="L255" s="5"/>
      <c r="M255" s="5"/>
      <c r="O255" s="5"/>
      <c r="P255" s="73">
        <v>1</v>
      </c>
      <c r="Q255" s="24"/>
      <c r="R255" s="5"/>
      <c r="Y255" s="25"/>
      <c r="AD255" s="3"/>
      <c r="AE255" s="3"/>
    </row>
    <row r="256" spans="1:31" ht="12.75" customHeight="1" x14ac:dyDescent="0.2">
      <c r="A256" s="33" t="s">
        <v>72</v>
      </c>
      <c r="K256" s="266"/>
      <c r="L256" s="5"/>
      <c r="M256" s="5"/>
      <c r="O256" s="5"/>
      <c r="P256" s="73"/>
      <c r="Q256" s="24"/>
      <c r="R256" s="5"/>
      <c r="Y256" s="25"/>
      <c r="AD256" s="3"/>
      <c r="AE256" s="3"/>
    </row>
    <row r="257" spans="1:31" ht="12.75" customHeight="1" x14ac:dyDescent="0.2">
      <c r="A257" s="33" t="s">
        <v>75</v>
      </c>
      <c r="K257" s="266"/>
      <c r="L257" s="5"/>
      <c r="M257" s="5"/>
      <c r="O257" s="5"/>
      <c r="P257" s="73"/>
      <c r="Q257" s="24"/>
      <c r="R257" s="5"/>
      <c r="Y257" s="25"/>
      <c r="AD257" s="3"/>
      <c r="AE257" s="3"/>
    </row>
    <row r="258" spans="1:31" ht="12.75" customHeight="1" x14ac:dyDescent="0.2">
      <c r="A258" s="33" t="s">
        <v>77</v>
      </c>
      <c r="J258" s="25">
        <v>1</v>
      </c>
      <c r="K258" s="266">
        <v>1</v>
      </c>
      <c r="L258" s="5"/>
      <c r="M258" s="5"/>
      <c r="O258" s="5"/>
      <c r="P258" s="73">
        <v>1</v>
      </c>
      <c r="Q258" s="24"/>
      <c r="R258" s="5"/>
      <c r="Y258" s="25"/>
      <c r="AD258" s="3"/>
      <c r="AE258" s="3"/>
    </row>
    <row r="259" spans="1:31" ht="12.75" customHeight="1" x14ac:dyDescent="0.2">
      <c r="A259" s="33" t="s">
        <v>83</v>
      </c>
      <c r="K259" s="266"/>
      <c r="L259" s="5"/>
      <c r="M259" s="5"/>
      <c r="O259" s="5"/>
      <c r="P259" s="73"/>
      <c r="Q259" s="24"/>
      <c r="R259" s="5"/>
      <c r="Y259" s="25"/>
      <c r="AD259" s="3"/>
      <c r="AE259" s="3"/>
    </row>
    <row r="260" spans="1:31" ht="12.75" customHeight="1" x14ac:dyDescent="0.2">
      <c r="K260" s="267">
        <f>SUM(K254:K258)</f>
        <v>33</v>
      </c>
      <c r="L260" s="5">
        <f>K254/B246</f>
        <v>0.75609756097560976</v>
      </c>
      <c r="M260" s="5">
        <f>K260/B246</f>
        <v>0.80487804878048785</v>
      </c>
      <c r="N260" s="5">
        <f>M260-L260</f>
        <v>4.8780487804878092E-2</v>
      </c>
      <c r="O260" s="5"/>
      <c r="P260" s="6"/>
      <c r="Q260" s="6"/>
      <c r="R260" s="5"/>
      <c r="Y260" s="25"/>
      <c r="AD260" s="3"/>
      <c r="AE260" s="3"/>
    </row>
    <row r="261" spans="1:31" ht="12.75" customHeight="1" x14ac:dyDescent="0.3">
      <c r="A261" s="51" t="s">
        <v>85</v>
      </c>
      <c r="L261" s="5"/>
      <c r="M261" s="5"/>
      <c r="O261" s="5"/>
      <c r="Y261" s="25"/>
      <c r="AD261" s="3"/>
      <c r="AE261" s="3"/>
    </row>
    <row r="262" spans="1:31" ht="25.5" customHeight="1" x14ac:dyDescent="0.2">
      <c r="B262" s="324" t="s">
        <v>1</v>
      </c>
      <c r="C262" s="325"/>
      <c r="D262" s="325"/>
      <c r="E262" s="325"/>
      <c r="F262" s="325"/>
      <c r="G262" s="325"/>
      <c r="H262" s="325"/>
      <c r="I262" s="325"/>
      <c r="J262" s="325"/>
      <c r="L262" s="10" t="s">
        <v>2</v>
      </c>
      <c r="M262" s="10" t="s">
        <v>3</v>
      </c>
      <c r="N262" s="69" t="s">
        <v>4</v>
      </c>
      <c r="O262" s="10" t="s">
        <v>5</v>
      </c>
      <c r="P262" s="9" t="s">
        <v>6</v>
      </c>
      <c r="Q262" s="9" t="s">
        <v>7</v>
      </c>
      <c r="R262" s="10" t="s">
        <v>8</v>
      </c>
      <c r="Y262" s="25"/>
      <c r="AD262" s="3"/>
      <c r="AE262" s="3"/>
    </row>
    <row r="263" spans="1:31" ht="12.75" customHeight="1" x14ac:dyDescent="0.2">
      <c r="A263" s="70" t="s">
        <v>9</v>
      </c>
      <c r="B263" s="71">
        <v>1</v>
      </c>
      <c r="C263" s="71">
        <v>2</v>
      </c>
      <c r="D263" s="71">
        <v>3</v>
      </c>
      <c r="E263" s="71">
        <v>4</v>
      </c>
      <c r="F263" s="71">
        <v>5</v>
      </c>
      <c r="G263" s="71">
        <v>6</v>
      </c>
      <c r="H263" s="71">
        <v>7</v>
      </c>
      <c r="I263" s="71">
        <v>8</v>
      </c>
      <c r="J263" s="71">
        <v>9</v>
      </c>
      <c r="K263" s="268" t="s">
        <v>10</v>
      </c>
      <c r="L263" s="5"/>
      <c r="M263" s="5"/>
      <c r="O263" s="5"/>
      <c r="P263" s="6"/>
      <c r="Q263" s="6"/>
      <c r="R263" s="5"/>
      <c r="Y263" s="25"/>
      <c r="AD263" s="3"/>
      <c r="AE263" s="3"/>
    </row>
    <row r="264" spans="1:31" ht="12.75" customHeight="1" x14ac:dyDescent="0.2">
      <c r="A264" s="33" t="s">
        <v>48</v>
      </c>
      <c r="B264" s="25">
        <v>37</v>
      </c>
      <c r="K264" s="266"/>
      <c r="L264" s="5"/>
      <c r="M264" s="5"/>
      <c r="O264" s="5"/>
      <c r="P264" s="20">
        <f>B264</f>
        <v>37</v>
      </c>
      <c r="Q264" s="6"/>
      <c r="R264" s="5"/>
      <c r="Y264" s="25"/>
      <c r="AD264" s="3"/>
      <c r="AE264" s="3"/>
    </row>
    <row r="265" spans="1:31" ht="12.75" customHeight="1" x14ac:dyDescent="0.2">
      <c r="A265" s="33" t="s">
        <v>49</v>
      </c>
      <c r="C265" s="25">
        <v>32</v>
      </c>
      <c r="K265" s="266"/>
      <c r="L265" s="5"/>
      <c r="M265" s="5"/>
      <c r="N265" s="5"/>
      <c r="O265" s="5">
        <f>C265/B264</f>
        <v>0.86486486486486491</v>
      </c>
      <c r="P265" s="73">
        <v>32</v>
      </c>
      <c r="Q265" s="24">
        <f t="shared" ref="Q265:Q268" si="55">P265/P264</f>
        <v>0.86486486486486491</v>
      </c>
      <c r="R265" s="5">
        <f t="shared" ref="R265:R268" si="56">100%-Q265</f>
        <v>0.13513513513513509</v>
      </c>
      <c r="Y265" s="25"/>
      <c r="AD265" s="3"/>
      <c r="AE265" s="3"/>
    </row>
    <row r="266" spans="1:31" ht="12.75" customHeight="1" x14ac:dyDescent="0.2">
      <c r="A266" s="33" t="s">
        <v>50</v>
      </c>
      <c r="D266" s="25">
        <v>29</v>
      </c>
      <c r="K266" s="266"/>
      <c r="L266" s="5"/>
      <c r="M266" s="5"/>
      <c r="O266" s="5">
        <f>D266/C265</f>
        <v>0.90625</v>
      </c>
      <c r="P266" s="73">
        <v>33</v>
      </c>
      <c r="Q266" s="24">
        <f t="shared" si="55"/>
        <v>1.03125</v>
      </c>
      <c r="R266" s="5">
        <f t="shared" si="56"/>
        <v>-3.125E-2</v>
      </c>
      <c r="Y266" s="25"/>
      <c r="AD266" s="3"/>
      <c r="AE266" s="3"/>
    </row>
    <row r="267" spans="1:31" ht="12.75" customHeight="1" x14ac:dyDescent="0.2">
      <c r="A267" s="33" t="s">
        <v>51</v>
      </c>
      <c r="E267" s="25">
        <v>27</v>
      </c>
      <c r="K267" s="266"/>
      <c r="L267" s="5"/>
      <c r="M267" s="5"/>
      <c r="O267" s="5">
        <f>E267/D266</f>
        <v>0.93103448275862066</v>
      </c>
      <c r="P267" s="73">
        <v>32</v>
      </c>
      <c r="Q267" s="24">
        <f t="shared" si="55"/>
        <v>0.96969696969696972</v>
      </c>
      <c r="R267" s="5">
        <f t="shared" si="56"/>
        <v>3.0303030303030276E-2</v>
      </c>
      <c r="Y267" s="25"/>
      <c r="AD267" s="3"/>
      <c r="AE267" s="3"/>
    </row>
    <row r="268" spans="1:31" ht="12.75" customHeight="1" x14ac:dyDescent="0.2">
      <c r="A268" s="33" t="s">
        <v>52</v>
      </c>
      <c r="F268" s="25">
        <v>23</v>
      </c>
      <c r="K268" s="266"/>
      <c r="L268" s="5"/>
      <c r="M268" s="5"/>
      <c r="O268" s="5">
        <f>F268/E267</f>
        <v>0.85185185185185186</v>
      </c>
      <c r="P268" s="73">
        <v>28</v>
      </c>
      <c r="Q268" s="24">
        <f t="shared" si="55"/>
        <v>0.875</v>
      </c>
      <c r="R268" s="5">
        <f t="shared" si="56"/>
        <v>0.125</v>
      </c>
      <c r="Y268" s="25"/>
      <c r="AD268" s="3"/>
      <c r="AE268" s="3"/>
    </row>
    <row r="269" spans="1:31" ht="12.75" customHeight="1" x14ac:dyDescent="0.2">
      <c r="L269" s="5"/>
      <c r="M269" s="5"/>
      <c r="O269" s="5"/>
      <c r="P269" s="6"/>
      <c r="Q269" s="6"/>
      <c r="R269" s="5"/>
      <c r="AD269" s="3"/>
      <c r="AE269" s="3"/>
    </row>
    <row r="270" spans="1:31" ht="12.75" customHeight="1" x14ac:dyDescent="0.2">
      <c r="A270" s="33" t="s">
        <v>64</v>
      </c>
      <c r="H270" s="25">
        <v>21</v>
      </c>
      <c r="K270" s="266"/>
      <c r="L270" s="5"/>
      <c r="M270" s="5"/>
      <c r="O270" s="5" t="e">
        <f>H270/G269</f>
        <v>#DIV/0!</v>
      </c>
      <c r="P270" s="73">
        <v>26</v>
      </c>
      <c r="Q270" s="24" t="e">
        <f t="shared" ref="Q270:Q272" si="57">P270/P269</f>
        <v>#DIV/0!</v>
      </c>
      <c r="R270" s="5" t="e">
        <f t="shared" ref="R270:R272" si="58">100%-Q270</f>
        <v>#DIV/0!</v>
      </c>
      <c r="Y270" s="25"/>
      <c r="AD270" s="3"/>
      <c r="AE270" s="3"/>
    </row>
    <row r="271" spans="1:31" ht="12.75" customHeight="1" x14ac:dyDescent="0.2">
      <c r="A271" s="33" t="s">
        <v>66</v>
      </c>
      <c r="I271" s="25">
        <v>20</v>
      </c>
      <c r="K271" s="266"/>
      <c r="L271" s="5"/>
      <c r="M271" s="5"/>
      <c r="O271" s="5">
        <f>I271/H270</f>
        <v>0.95238095238095233</v>
      </c>
      <c r="P271" s="73">
        <v>25</v>
      </c>
      <c r="Q271" s="24">
        <f t="shared" si="57"/>
        <v>0.96153846153846156</v>
      </c>
      <c r="R271" s="5">
        <f t="shared" si="58"/>
        <v>3.8461538461538436E-2</v>
      </c>
      <c r="Y271" s="25"/>
      <c r="AD271" s="3"/>
      <c r="AE271" s="3"/>
    </row>
    <row r="272" spans="1:31" ht="12.75" customHeight="1" x14ac:dyDescent="0.2">
      <c r="A272" s="33" t="s">
        <v>71</v>
      </c>
      <c r="J272" s="25">
        <v>19</v>
      </c>
      <c r="K272" s="266">
        <v>18</v>
      </c>
      <c r="L272" s="5"/>
      <c r="M272" s="5"/>
      <c r="O272" s="5">
        <f>J272/I271</f>
        <v>0.95</v>
      </c>
      <c r="P272" s="73">
        <v>23</v>
      </c>
      <c r="Q272" s="24">
        <f t="shared" si="57"/>
        <v>0.92</v>
      </c>
      <c r="R272" s="5">
        <f t="shared" si="58"/>
        <v>7.999999999999996E-2</v>
      </c>
      <c r="S272" s="25" t="s">
        <v>80</v>
      </c>
      <c r="T272" s="25">
        <v>23</v>
      </c>
      <c r="U272" s="25">
        <f>K278</f>
        <v>23</v>
      </c>
      <c r="V272" s="25" t="s">
        <v>10</v>
      </c>
      <c r="Y272" s="25"/>
      <c r="AD272" s="3"/>
      <c r="AE272" s="3"/>
    </row>
    <row r="273" spans="1:31" ht="12.75" customHeight="1" x14ac:dyDescent="0.2">
      <c r="A273" s="33" t="s">
        <v>72</v>
      </c>
      <c r="J273" s="25">
        <v>2</v>
      </c>
      <c r="K273" s="266">
        <v>1</v>
      </c>
      <c r="L273" s="5"/>
      <c r="M273" s="5"/>
      <c r="O273" s="5"/>
      <c r="P273" s="73">
        <v>5</v>
      </c>
      <c r="Q273" s="24"/>
      <c r="R273" s="5"/>
      <c r="S273" s="25" t="s">
        <v>81</v>
      </c>
      <c r="T273" s="24">
        <f>T272/B264</f>
        <v>0.6216216216216216</v>
      </c>
      <c r="U273" s="24">
        <f>T272/U272</f>
        <v>1</v>
      </c>
      <c r="V273" s="25" t="s">
        <v>82</v>
      </c>
      <c r="Y273" s="25"/>
      <c r="AD273" s="3"/>
      <c r="AE273" s="3"/>
    </row>
    <row r="274" spans="1:31" ht="12.75" customHeight="1" x14ac:dyDescent="0.2">
      <c r="A274" s="33" t="s">
        <v>75</v>
      </c>
      <c r="J274" s="25">
        <v>3</v>
      </c>
      <c r="K274" s="266">
        <v>1</v>
      </c>
      <c r="L274" s="5"/>
      <c r="M274" s="5"/>
      <c r="O274" s="5"/>
      <c r="P274" s="73">
        <v>5</v>
      </c>
      <c r="Q274" s="24"/>
      <c r="R274" s="5"/>
      <c r="Y274" s="25"/>
      <c r="AD274" s="3"/>
      <c r="AE274" s="3"/>
    </row>
    <row r="275" spans="1:31" ht="12.75" customHeight="1" x14ac:dyDescent="0.2">
      <c r="A275" s="33" t="s">
        <v>77</v>
      </c>
      <c r="J275" s="25">
        <v>1</v>
      </c>
      <c r="K275" s="266">
        <v>2</v>
      </c>
      <c r="L275" s="5"/>
      <c r="M275" s="5"/>
      <c r="O275" s="5"/>
      <c r="P275" s="73">
        <v>3</v>
      </c>
      <c r="Q275" s="24"/>
      <c r="R275" s="5"/>
      <c r="Y275" s="25"/>
      <c r="AD275" s="3"/>
      <c r="AE275" s="3"/>
    </row>
    <row r="276" spans="1:31" ht="12.75" customHeight="1" x14ac:dyDescent="0.2">
      <c r="A276" s="33" t="s">
        <v>83</v>
      </c>
      <c r="J276" s="25">
        <v>1</v>
      </c>
      <c r="K276" s="266"/>
      <c r="L276" s="5"/>
      <c r="M276" s="5"/>
      <c r="O276" s="5"/>
      <c r="P276" s="73">
        <v>1</v>
      </c>
      <c r="Q276" s="24"/>
      <c r="R276" s="5"/>
      <c r="Y276" s="25"/>
      <c r="AD276" s="3"/>
      <c r="AE276" s="3"/>
    </row>
    <row r="277" spans="1:31" ht="12.75" customHeight="1" x14ac:dyDescent="0.2">
      <c r="A277" s="33" t="s">
        <v>84</v>
      </c>
      <c r="J277" s="25">
        <v>1</v>
      </c>
      <c r="K277" s="266">
        <v>1</v>
      </c>
      <c r="L277" s="5"/>
      <c r="M277" s="5"/>
      <c r="O277" s="5"/>
      <c r="P277" s="73">
        <v>1</v>
      </c>
      <c r="Q277" s="24"/>
      <c r="R277" s="5"/>
      <c r="Y277" s="25"/>
      <c r="AD277" s="3"/>
      <c r="AE277" s="3"/>
    </row>
    <row r="278" spans="1:31" ht="12.75" customHeight="1" x14ac:dyDescent="0.2">
      <c r="K278" s="267">
        <f>SUM(K272:K277)</f>
        <v>23</v>
      </c>
      <c r="L278" s="5">
        <f>K272/B264</f>
        <v>0.48648648648648651</v>
      </c>
      <c r="M278" s="5">
        <f>K278/B264</f>
        <v>0.6216216216216216</v>
      </c>
      <c r="N278" s="5">
        <f>M278-L278</f>
        <v>0.13513513513513509</v>
      </c>
      <c r="O278" s="5"/>
      <c r="P278" s="6"/>
      <c r="Q278" s="6"/>
      <c r="R278" s="5"/>
      <c r="Y278" s="25"/>
      <c r="AD278" s="3"/>
      <c r="AE278" s="3"/>
    </row>
    <row r="279" spans="1:31" ht="12.75" customHeight="1" x14ac:dyDescent="0.3">
      <c r="A279" s="51" t="s">
        <v>86</v>
      </c>
      <c r="L279" s="5"/>
      <c r="M279" s="5"/>
      <c r="O279" s="5"/>
      <c r="Y279" s="25"/>
      <c r="AD279" s="3"/>
      <c r="AE279" s="3"/>
    </row>
    <row r="280" spans="1:31" ht="25.5" customHeight="1" x14ac:dyDescent="0.2">
      <c r="B280" s="324" t="s">
        <v>1</v>
      </c>
      <c r="C280" s="325"/>
      <c r="D280" s="325"/>
      <c r="E280" s="325"/>
      <c r="F280" s="325"/>
      <c r="G280" s="325"/>
      <c r="H280" s="325"/>
      <c r="I280" s="325"/>
      <c r="J280" s="325"/>
      <c r="L280" s="10" t="s">
        <v>2</v>
      </c>
      <c r="M280" s="10" t="s">
        <v>3</v>
      </c>
      <c r="N280" s="69" t="s">
        <v>4</v>
      </c>
      <c r="O280" s="10" t="s">
        <v>5</v>
      </c>
      <c r="P280" s="9" t="s">
        <v>6</v>
      </c>
      <c r="Q280" s="9" t="s">
        <v>7</v>
      </c>
      <c r="R280" s="10" t="s">
        <v>8</v>
      </c>
      <c r="AD280" s="3"/>
      <c r="AE280" s="3"/>
    </row>
    <row r="281" spans="1:31" ht="12.75" customHeight="1" x14ac:dyDescent="0.2">
      <c r="A281" s="70" t="s">
        <v>9</v>
      </c>
      <c r="B281" s="71">
        <v>1</v>
      </c>
      <c r="C281" s="71">
        <v>2</v>
      </c>
      <c r="D281" s="71">
        <v>3</v>
      </c>
      <c r="E281" s="71">
        <v>4</v>
      </c>
      <c r="F281" s="71">
        <v>5</v>
      </c>
      <c r="G281" s="71">
        <v>6</v>
      </c>
      <c r="H281" s="71">
        <v>7</v>
      </c>
      <c r="I281" s="71">
        <v>8</v>
      </c>
      <c r="J281" s="71">
        <v>9</v>
      </c>
      <c r="K281" s="268" t="s">
        <v>10</v>
      </c>
      <c r="L281" s="5"/>
      <c r="M281" s="5"/>
      <c r="O281" s="5"/>
      <c r="P281" s="6"/>
      <c r="Q281" s="6"/>
      <c r="R281" s="5"/>
      <c r="AD281" s="3"/>
      <c r="AE281" s="3"/>
    </row>
    <row r="282" spans="1:31" ht="12.75" customHeight="1" x14ac:dyDescent="0.2">
      <c r="A282" s="33" t="s">
        <v>49</v>
      </c>
      <c r="B282" s="25">
        <v>39</v>
      </c>
      <c r="K282" s="266"/>
      <c r="L282" s="5"/>
      <c r="M282" s="5"/>
      <c r="O282" s="5"/>
      <c r="P282" s="20">
        <f>B282</f>
        <v>39</v>
      </c>
      <c r="Q282" s="6"/>
      <c r="R282" s="5"/>
      <c r="AD282" s="3"/>
      <c r="AE282" s="3"/>
    </row>
    <row r="283" spans="1:31" ht="12.75" customHeight="1" x14ac:dyDescent="0.2">
      <c r="A283" s="33" t="s">
        <v>50</v>
      </c>
      <c r="C283" s="25">
        <v>37</v>
      </c>
      <c r="K283" s="266"/>
      <c r="L283" s="5"/>
      <c r="M283" s="5"/>
      <c r="N283" s="5"/>
      <c r="O283" s="5">
        <f>C283/B282</f>
        <v>0.94871794871794868</v>
      </c>
      <c r="P283" s="73">
        <v>37</v>
      </c>
      <c r="Q283" s="24">
        <f t="shared" ref="Q283:Q290" si="59">P283/P282</f>
        <v>0.94871794871794868</v>
      </c>
      <c r="R283" s="5">
        <f t="shared" ref="R283:R290" si="60">100%-Q283</f>
        <v>5.1282051282051322E-2</v>
      </c>
      <c r="AD283" s="3"/>
      <c r="AE283" s="3"/>
    </row>
    <row r="284" spans="1:31" ht="12.75" customHeight="1" x14ac:dyDescent="0.2">
      <c r="A284" s="33" t="s">
        <v>51</v>
      </c>
      <c r="D284" s="25">
        <v>36</v>
      </c>
      <c r="K284" s="266"/>
      <c r="L284" s="5"/>
      <c r="M284" s="5"/>
      <c r="O284" s="5">
        <f>D284/C283</f>
        <v>0.97297297297297303</v>
      </c>
      <c r="P284" s="73">
        <v>36</v>
      </c>
      <c r="Q284" s="24">
        <f t="shared" si="59"/>
        <v>0.97297297297297303</v>
      </c>
      <c r="R284" s="5">
        <f t="shared" si="60"/>
        <v>2.7027027027026973E-2</v>
      </c>
      <c r="AD284" s="3"/>
      <c r="AE284" s="3"/>
    </row>
    <row r="285" spans="1:31" ht="12.75" customHeight="1" x14ac:dyDescent="0.2">
      <c r="A285" s="33" t="s">
        <v>52</v>
      </c>
      <c r="E285" s="25">
        <v>31</v>
      </c>
      <c r="K285" s="266"/>
      <c r="L285" s="5"/>
      <c r="M285" s="5"/>
      <c r="O285" s="5">
        <f>E285/D284</f>
        <v>0.86111111111111116</v>
      </c>
      <c r="P285" s="73">
        <v>35</v>
      </c>
      <c r="Q285" s="24">
        <f t="shared" si="59"/>
        <v>0.97222222222222221</v>
      </c>
      <c r="R285" s="5">
        <f t="shared" si="60"/>
        <v>2.777777777777779E-2</v>
      </c>
      <c r="AD285" s="3"/>
      <c r="AE285" s="3"/>
    </row>
    <row r="286" spans="1:31" ht="12.75" customHeight="1" x14ac:dyDescent="0.2">
      <c r="A286" s="33" t="s">
        <v>53</v>
      </c>
      <c r="F286" s="25">
        <v>24</v>
      </c>
      <c r="K286" s="266"/>
      <c r="L286" s="5"/>
      <c r="M286" s="5"/>
      <c r="O286" s="5">
        <f>F286/E285</f>
        <v>0.77419354838709675</v>
      </c>
      <c r="P286" s="73">
        <v>33</v>
      </c>
      <c r="Q286" s="24">
        <f t="shared" si="59"/>
        <v>0.94285714285714284</v>
      </c>
      <c r="R286" s="5">
        <f t="shared" si="60"/>
        <v>5.7142857142857162E-2</v>
      </c>
      <c r="AD286" s="3"/>
      <c r="AE286" s="3"/>
    </row>
    <row r="287" spans="1:31" ht="12.75" customHeight="1" x14ac:dyDescent="0.2">
      <c r="A287" s="33" t="s">
        <v>64</v>
      </c>
      <c r="G287" s="25">
        <v>24</v>
      </c>
      <c r="K287" s="266"/>
      <c r="L287" s="5"/>
      <c r="M287" s="5"/>
      <c r="O287" s="5">
        <f>G287/F286</f>
        <v>1</v>
      </c>
      <c r="P287" s="73">
        <v>33</v>
      </c>
      <c r="Q287" s="24">
        <f t="shared" si="59"/>
        <v>1</v>
      </c>
      <c r="R287" s="5">
        <f t="shared" si="60"/>
        <v>0</v>
      </c>
      <c r="AD287" s="3"/>
      <c r="AE287" s="3"/>
    </row>
    <row r="288" spans="1:31" ht="12.75" customHeight="1" x14ac:dyDescent="0.2">
      <c r="A288" s="33" t="s">
        <v>66</v>
      </c>
      <c r="H288" s="25">
        <v>24</v>
      </c>
      <c r="K288" s="266"/>
      <c r="L288" s="5"/>
      <c r="M288" s="5"/>
      <c r="O288" s="5">
        <f>H288/G287</f>
        <v>1</v>
      </c>
      <c r="P288" s="73">
        <v>32</v>
      </c>
      <c r="Q288" s="24">
        <f t="shared" si="59"/>
        <v>0.96969696969696972</v>
      </c>
      <c r="R288" s="5">
        <f t="shared" si="60"/>
        <v>3.0303030303030276E-2</v>
      </c>
      <c r="AD288" s="3"/>
      <c r="AE288" s="3"/>
    </row>
    <row r="289" spans="1:31" ht="12.75" customHeight="1" x14ac:dyDescent="0.2">
      <c r="A289" s="33" t="s">
        <v>71</v>
      </c>
      <c r="I289" s="25">
        <v>23</v>
      </c>
      <c r="K289" s="266"/>
      <c r="L289" s="5"/>
      <c r="M289" s="5"/>
      <c r="O289" s="5">
        <f>I289/H288</f>
        <v>0.95833333333333337</v>
      </c>
      <c r="P289" s="73">
        <v>31</v>
      </c>
      <c r="Q289" s="24">
        <f t="shared" si="59"/>
        <v>0.96875</v>
      </c>
      <c r="R289" s="5">
        <f t="shared" si="60"/>
        <v>3.125E-2</v>
      </c>
      <c r="AD289" s="3"/>
      <c r="AE289" s="3"/>
    </row>
    <row r="290" spans="1:31" ht="12.75" customHeight="1" x14ac:dyDescent="0.2">
      <c r="A290" s="33" t="s">
        <v>72</v>
      </c>
      <c r="J290" s="25">
        <v>22</v>
      </c>
      <c r="K290" s="266">
        <v>14</v>
      </c>
      <c r="L290" s="5"/>
      <c r="M290" s="5"/>
      <c r="O290" s="5">
        <f>J290/I289</f>
        <v>0.95652173913043481</v>
      </c>
      <c r="P290" s="73">
        <v>30</v>
      </c>
      <c r="Q290" s="24">
        <f t="shared" si="59"/>
        <v>0.967741935483871</v>
      </c>
      <c r="R290" s="5">
        <f t="shared" si="60"/>
        <v>3.2258064516129004E-2</v>
      </c>
      <c r="S290" s="25" t="s">
        <v>80</v>
      </c>
      <c r="T290" s="25">
        <v>26</v>
      </c>
      <c r="U290" s="25">
        <f>K295</f>
        <v>26</v>
      </c>
      <c r="V290" s="25" t="s">
        <v>10</v>
      </c>
      <c r="AD290" s="3"/>
      <c r="AE290" s="3"/>
    </row>
    <row r="291" spans="1:31" ht="12.75" customHeight="1" x14ac:dyDescent="0.2">
      <c r="A291" s="33" t="s">
        <v>75</v>
      </c>
      <c r="J291" s="25">
        <v>6</v>
      </c>
      <c r="K291" s="266">
        <v>4</v>
      </c>
      <c r="L291" s="5"/>
      <c r="M291" s="5"/>
      <c r="O291" s="5"/>
      <c r="P291" s="73">
        <v>11</v>
      </c>
      <c r="Q291" s="24"/>
      <c r="R291" s="5"/>
      <c r="S291" s="25" t="s">
        <v>81</v>
      </c>
      <c r="T291" s="24">
        <f>T290/B282</f>
        <v>0.66666666666666663</v>
      </c>
      <c r="U291" s="24">
        <f>T290/U290</f>
        <v>1</v>
      </c>
      <c r="V291" s="25" t="s">
        <v>82</v>
      </c>
      <c r="AD291" s="3"/>
      <c r="AE291" s="3"/>
    </row>
    <row r="292" spans="1:31" ht="12.75" customHeight="1" x14ac:dyDescent="0.2">
      <c r="A292" s="33" t="s">
        <v>77</v>
      </c>
      <c r="J292" s="25">
        <v>6</v>
      </c>
      <c r="K292" s="266">
        <v>5</v>
      </c>
      <c r="L292" s="5"/>
      <c r="M292" s="5"/>
      <c r="O292" s="5"/>
      <c r="P292" s="73">
        <v>8</v>
      </c>
      <c r="Q292" s="24"/>
      <c r="R292" s="5"/>
      <c r="AD292" s="3"/>
      <c r="AE292" s="3"/>
    </row>
    <row r="293" spans="1:31" ht="12.75" customHeight="1" x14ac:dyDescent="0.2">
      <c r="A293" s="33" t="s">
        <v>83</v>
      </c>
      <c r="J293" s="25">
        <v>3</v>
      </c>
      <c r="K293" s="266">
        <v>2</v>
      </c>
      <c r="L293" s="5"/>
      <c r="M293" s="5"/>
      <c r="O293" s="5"/>
      <c r="P293" s="73">
        <v>3</v>
      </c>
      <c r="Q293" s="24"/>
      <c r="R293" s="5"/>
      <c r="AD293" s="3"/>
      <c r="AE293" s="3"/>
    </row>
    <row r="294" spans="1:31" ht="12.75" customHeight="1" x14ac:dyDescent="0.2">
      <c r="A294" s="33" t="s">
        <v>84</v>
      </c>
      <c r="J294" s="25">
        <v>1</v>
      </c>
      <c r="K294" s="266">
        <v>1</v>
      </c>
      <c r="L294" s="5"/>
      <c r="M294" s="5"/>
      <c r="O294" s="5"/>
      <c r="P294" s="73">
        <v>1</v>
      </c>
      <c r="Q294" s="24"/>
      <c r="R294" s="5"/>
      <c r="AD294" s="3"/>
      <c r="AE294" s="3"/>
    </row>
    <row r="295" spans="1:31" ht="12.75" customHeight="1" x14ac:dyDescent="0.2">
      <c r="K295" s="267">
        <f>SUM(K290:K294)</f>
        <v>26</v>
      </c>
      <c r="L295" s="5">
        <f>K290/B282</f>
        <v>0.35897435897435898</v>
      </c>
      <c r="M295" s="5">
        <f>K295/B282</f>
        <v>0.66666666666666663</v>
      </c>
      <c r="N295" s="5">
        <f>M295-L295</f>
        <v>0.30769230769230765</v>
      </c>
      <c r="O295" s="5"/>
      <c r="P295" s="6"/>
      <c r="Q295" s="6"/>
      <c r="R295" s="5"/>
      <c r="AD295" s="3"/>
      <c r="AE295" s="3"/>
    </row>
    <row r="296" spans="1:31" ht="12.75" customHeight="1" x14ac:dyDescent="0.3">
      <c r="A296" s="51" t="s">
        <v>88</v>
      </c>
      <c r="L296" s="5"/>
      <c r="M296" s="5"/>
      <c r="O296" s="5"/>
      <c r="AD296" s="3"/>
      <c r="AE296" s="3"/>
    </row>
    <row r="297" spans="1:31" ht="25.5" customHeight="1" x14ac:dyDescent="0.2">
      <c r="B297" s="324" t="s">
        <v>1</v>
      </c>
      <c r="C297" s="325"/>
      <c r="D297" s="325"/>
      <c r="E297" s="325"/>
      <c r="F297" s="325"/>
      <c r="G297" s="325"/>
      <c r="H297" s="325"/>
      <c r="I297" s="325"/>
      <c r="J297" s="325"/>
      <c r="L297" s="10" t="s">
        <v>2</v>
      </c>
      <c r="M297" s="10" t="s">
        <v>3</v>
      </c>
      <c r="N297" s="69" t="s">
        <v>4</v>
      </c>
      <c r="O297" s="10" t="s">
        <v>5</v>
      </c>
      <c r="P297" s="9" t="s">
        <v>6</v>
      </c>
      <c r="Q297" s="9" t="s">
        <v>7</v>
      </c>
      <c r="R297" s="10" t="s">
        <v>8</v>
      </c>
      <c r="AD297" s="3"/>
      <c r="AE297" s="3"/>
    </row>
    <row r="298" spans="1:31" ht="12.75" customHeight="1" x14ac:dyDescent="0.2">
      <c r="A298" s="70" t="s">
        <v>9</v>
      </c>
      <c r="B298" s="71">
        <v>1</v>
      </c>
      <c r="C298" s="71">
        <v>2</v>
      </c>
      <c r="D298" s="71">
        <v>3</v>
      </c>
      <c r="E298" s="71">
        <v>4</v>
      </c>
      <c r="F298" s="71">
        <v>5</v>
      </c>
      <c r="G298" s="71">
        <v>6</v>
      </c>
      <c r="H298" s="71">
        <v>7</v>
      </c>
      <c r="I298" s="71">
        <v>8</v>
      </c>
      <c r="J298" s="71">
        <v>9</v>
      </c>
      <c r="K298" s="268" t="s">
        <v>10</v>
      </c>
      <c r="L298" s="5"/>
      <c r="M298" s="5"/>
      <c r="O298" s="5"/>
      <c r="P298" s="6"/>
      <c r="Q298" s="6"/>
      <c r="R298" s="5"/>
      <c r="AD298" s="3"/>
      <c r="AE298" s="3"/>
    </row>
    <row r="299" spans="1:31" ht="12.75" customHeight="1" x14ac:dyDescent="0.2">
      <c r="A299" s="33" t="s">
        <v>50</v>
      </c>
      <c r="B299" s="25">
        <v>40</v>
      </c>
      <c r="K299" s="266"/>
      <c r="L299" s="5"/>
      <c r="M299" s="5"/>
      <c r="O299" s="5"/>
      <c r="P299" s="20">
        <f>B299</f>
        <v>40</v>
      </c>
      <c r="Q299" s="6"/>
      <c r="R299" s="5"/>
      <c r="AD299" s="3"/>
      <c r="AE299" s="3"/>
    </row>
    <row r="300" spans="1:31" ht="12.75" customHeight="1" x14ac:dyDescent="0.2">
      <c r="A300" s="33" t="s">
        <v>51</v>
      </c>
      <c r="C300" s="25">
        <v>39</v>
      </c>
      <c r="K300" s="266"/>
      <c r="L300" s="5"/>
      <c r="M300" s="5"/>
      <c r="N300" s="5"/>
      <c r="O300" s="5">
        <f>C300/B299</f>
        <v>0.97499999999999998</v>
      </c>
      <c r="P300" s="73">
        <v>39</v>
      </c>
      <c r="Q300" s="24">
        <f t="shared" ref="Q300:Q307" si="61">P300/P299</f>
        <v>0.97499999999999998</v>
      </c>
      <c r="R300" s="5">
        <f t="shared" ref="R300:R307" si="62">100%-Q300</f>
        <v>2.5000000000000022E-2</v>
      </c>
      <c r="AD300" s="3"/>
      <c r="AE300" s="3"/>
    </row>
    <row r="301" spans="1:31" ht="12.75" customHeight="1" x14ac:dyDescent="0.2">
      <c r="A301" s="33" t="s">
        <v>52</v>
      </c>
      <c r="D301" s="25">
        <v>36</v>
      </c>
      <c r="K301" s="266"/>
      <c r="L301" s="5"/>
      <c r="M301" s="5"/>
      <c r="O301" s="5">
        <f>D301/C300</f>
        <v>0.92307692307692313</v>
      </c>
      <c r="P301" s="73">
        <v>36</v>
      </c>
      <c r="Q301" s="24">
        <f t="shared" si="61"/>
        <v>0.92307692307692313</v>
      </c>
      <c r="R301" s="5">
        <f t="shared" si="62"/>
        <v>7.6923076923076872E-2</v>
      </c>
      <c r="AD301" s="3"/>
      <c r="AE301" s="3"/>
    </row>
    <row r="302" spans="1:31" ht="12.75" customHeight="1" x14ac:dyDescent="0.2">
      <c r="A302" s="33" t="s">
        <v>53</v>
      </c>
      <c r="E302" s="25">
        <v>31</v>
      </c>
      <c r="K302" s="266"/>
      <c r="L302" s="5"/>
      <c r="M302" s="5"/>
      <c r="O302" s="5">
        <f>E302/D301</f>
        <v>0.86111111111111116</v>
      </c>
      <c r="P302" s="73">
        <v>37</v>
      </c>
      <c r="Q302" s="24">
        <f t="shared" si="61"/>
        <v>1.0277777777777777</v>
      </c>
      <c r="R302" s="5">
        <f t="shared" si="62"/>
        <v>-2.7777777777777679E-2</v>
      </c>
      <c r="AD302" s="3"/>
      <c r="AE302" s="3"/>
    </row>
    <row r="303" spans="1:31" ht="12.75" customHeight="1" x14ac:dyDescent="0.2">
      <c r="A303" s="33" t="s">
        <v>64</v>
      </c>
      <c r="F303" s="25">
        <v>31</v>
      </c>
      <c r="K303" s="266"/>
      <c r="L303" s="5"/>
      <c r="M303" s="5"/>
      <c r="O303" s="5">
        <f>F303/E302</f>
        <v>1</v>
      </c>
      <c r="P303" s="73">
        <v>34</v>
      </c>
      <c r="Q303" s="24">
        <f t="shared" si="61"/>
        <v>0.91891891891891897</v>
      </c>
      <c r="R303" s="5">
        <f t="shared" si="62"/>
        <v>8.108108108108103E-2</v>
      </c>
      <c r="AD303" s="3"/>
      <c r="AE303" s="3"/>
    </row>
    <row r="304" spans="1:31" ht="12.75" customHeight="1" x14ac:dyDescent="0.2">
      <c r="A304" s="33" t="s">
        <v>66</v>
      </c>
      <c r="G304" s="25">
        <v>30</v>
      </c>
      <c r="K304" s="266"/>
      <c r="L304" s="5"/>
      <c r="M304" s="5"/>
      <c r="O304" s="5">
        <f>G304/F303</f>
        <v>0.967741935483871</v>
      </c>
      <c r="P304" s="73">
        <v>34</v>
      </c>
      <c r="Q304" s="24">
        <f t="shared" si="61"/>
        <v>1</v>
      </c>
      <c r="R304" s="5">
        <f t="shared" si="62"/>
        <v>0</v>
      </c>
      <c r="AD304" s="3"/>
      <c r="AE304" s="3"/>
    </row>
    <row r="305" spans="1:31" ht="12.75" customHeight="1" x14ac:dyDescent="0.2">
      <c r="A305" s="33" t="s">
        <v>71</v>
      </c>
      <c r="H305" s="25">
        <v>30</v>
      </c>
      <c r="K305" s="266"/>
      <c r="L305" s="5"/>
      <c r="M305" s="5"/>
      <c r="O305" s="5">
        <f>H305/G304</f>
        <v>1</v>
      </c>
      <c r="P305" s="73">
        <v>32</v>
      </c>
      <c r="Q305" s="24">
        <f t="shared" si="61"/>
        <v>0.94117647058823528</v>
      </c>
      <c r="R305" s="5">
        <f t="shared" si="62"/>
        <v>5.8823529411764719E-2</v>
      </c>
      <c r="AD305" s="3"/>
      <c r="AE305" s="3"/>
    </row>
    <row r="306" spans="1:31" ht="12.75" customHeight="1" x14ac:dyDescent="0.2">
      <c r="A306" s="33" t="s">
        <v>72</v>
      </c>
      <c r="I306" s="25">
        <v>28</v>
      </c>
      <c r="K306" s="266"/>
      <c r="L306" s="5"/>
      <c r="M306" s="5"/>
      <c r="O306" s="5">
        <f>I306/H305</f>
        <v>0.93333333333333335</v>
      </c>
      <c r="P306" s="73">
        <v>30</v>
      </c>
      <c r="Q306" s="24">
        <f t="shared" si="61"/>
        <v>0.9375</v>
      </c>
      <c r="R306" s="5">
        <f t="shared" si="62"/>
        <v>6.25E-2</v>
      </c>
      <c r="AD306" s="3"/>
      <c r="AE306" s="3"/>
    </row>
    <row r="307" spans="1:31" ht="12.75" customHeight="1" x14ac:dyDescent="0.2">
      <c r="A307" s="33" t="s">
        <v>75</v>
      </c>
      <c r="J307" s="25">
        <v>28</v>
      </c>
      <c r="K307" s="266">
        <v>20</v>
      </c>
      <c r="L307" s="5"/>
      <c r="M307" s="5"/>
      <c r="O307" s="5">
        <f>J307/I306</f>
        <v>1</v>
      </c>
      <c r="P307" s="73">
        <v>30</v>
      </c>
      <c r="Q307" s="24">
        <f t="shared" si="61"/>
        <v>1</v>
      </c>
      <c r="R307" s="5">
        <f t="shared" si="62"/>
        <v>0</v>
      </c>
      <c r="S307" s="25" t="s">
        <v>80</v>
      </c>
      <c r="T307" s="25">
        <v>29</v>
      </c>
      <c r="U307" s="25">
        <f>K313</f>
        <v>29</v>
      </c>
      <c r="V307" s="25" t="s">
        <v>10</v>
      </c>
      <c r="AD307" s="3"/>
      <c r="AE307" s="3"/>
    </row>
    <row r="308" spans="1:31" ht="12.75" customHeight="1" x14ac:dyDescent="0.2">
      <c r="A308" s="33" t="s">
        <v>77</v>
      </c>
      <c r="J308" s="25">
        <v>7</v>
      </c>
      <c r="K308" s="266">
        <v>5</v>
      </c>
      <c r="L308" s="5"/>
      <c r="M308" s="5"/>
      <c r="O308" s="5"/>
      <c r="P308" s="73">
        <v>9</v>
      </c>
      <c r="Q308" s="24"/>
      <c r="R308" s="5"/>
      <c r="S308" s="25" t="s">
        <v>81</v>
      </c>
      <c r="T308" s="24">
        <f>T307/B299</f>
        <v>0.72499999999999998</v>
      </c>
      <c r="U308" s="24">
        <f>T307/U307</f>
        <v>1</v>
      </c>
      <c r="V308" s="25" t="s">
        <v>82</v>
      </c>
      <c r="AD308" s="3"/>
      <c r="AE308" s="3"/>
    </row>
    <row r="309" spans="1:31" ht="12.75" customHeight="1" x14ac:dyDescent="0.2">
      <c r="A309" s="33" t="s">
        <v>83</v>
      </c>
      <c r="J309" s="25">
        <v>3</v>
      </c>
      <c r="K309" s="266">
        <v>1</v>
      </c>
      <c r="L309" s="5"/>
      <c r="M309" s="5"/>
      <c r="O309" s="5"/>
      <c r="P309" s="73">
        <v>4</v>
      </c>
      <c r="Q309" s="24"/>
      <c r="R309" s="5"/>
      <c r="AD309" s="3"/>
      <c r="AE309" s="3"/>
    </row>
    <row r="310" spans="1:31" ht="12.75" customHeight="1" x14ac:dyDescent="0.2">
      <c r="A310" s="33" t="s">
        <v>84</v>
      </c>
      <c r="J310" s="25">
        <v>3</v>
      </c>
      <c r="K310" s="266">
        <v>2</v>
      </c>
      <c r="L310" s="5"/>
      <c r="M310" s="5"/>
      <c r="O310" s="5"/>
      <c r="P310" s="73">
        <v>3</v>
      </c>
      <c r="Q310" s="24"/>
      <c r="R310" s="5"/>
      <c r="AD310" s="3"/>
      <c r="AE310" s="3"/>
    </row>
    <row r="311" spans="1:31" ht="12.75" customHeight="1" x14ac:dyDescent="0.2">
      <c r="A311" s="33" t="s">
        <v>87</v>
      </c>
      <c r="J311" s="25">
        <v>1</v>
      </c>
      <c r="K311" s="266"/>
      <c r="L311" s="5"/>
      <c r="M311" s="5"/>
      <c r="O311" s="5"/>
      <c r="P311" s="73">
        <v>1</v>
      </c>
      <c r="Q311" s="24"/>
      <c r="R311" s="5"/>
      <c r="AD311" s="3"/>
      <c r="AE311" s="3"/>
    </row>
    <row r="312" spans="1:31" ht="12.75" customHeight="1" x14ac:dyDescent="0.2">
      <c r="A312" s="33" t="s">
        <v>89</v>
      </c>
      <c r="J312" s="25">
        <v>1</v>
      </c>
      <c r="K312" s="266">
        <v>1</v>
      </c>
      <c r="L312" s="5"/>
      <c r="M312" s="5"/>
      <c r="O312" s="5"/>
      <c r="P312" s="73">
        <v>1</v>
      </c>
      <c r="Q312" s="24"/>
      <c r="R312" s="5"/>
      <c r="AD312" s="3"/>
      <c r="AE312" s="3"/>
    </row>
    <row r="313" spans="1:31" ht="12.75" customHeight="1" x14ac:dyDescent="0.2">
      <c r="K313" s="267">
        <f>SUM(K307:K312)</f>
        <v>29</v>
      </c>
      <c r="L313" s="5">
        <f>K307/B299</f>
        <v>0.5</v>
      </c>
      <c r="M313" s="5">
        <f>K313/B299</f>
        <v>0.72499999999999998</v>
      </c>
      <c r="N313" s="5">
        <f>M313-L313</f>
        <v>0.22499999999999998</v>
      </c>
      <c r="O313" s="5"/>
      <c r="P313" s="6"/>
      <c r="Q313" s="6"/>
      <c r="R313" s="5"/>
      <c r="AD313" s="3"/>
      <c r="AE313" s="3"/>
    </row>
    <row r="314" spans="1:31" ht="12.75" customHeight="1" x14ac:dyDescent="0.3">
      <c r="A314" s="51" t="s">
        <v>93</v>
      </c>
      <c r="L314" s="5"/>
      <c r="M314" s="5"/>
      <c r="O314" s="5"/>
      <c r="AD314" s="3"/>
      <c r="AE314" s="3"/>
    </row>
    <row r="315" spans="1:31" ht="25.5" customHeight="1" x14ac:dyDescent="0.2">
      <c r="B315" s="324" t="s">
        <v>1</v>
      </c>
      <c r="C315" s="325"/>
      <c r="D315" s="325"/>
      <c r="E315" s="325"/>
      <c r="F315" s="325"/>
      <c r="G315" s="325"/>
      <c r="H315" s="325"/>
      <c r="I315" s="325"/>
      <c r="J315" s="325"/>
      <c r="L315" s="10" t="s">
        <v>2</v>
      </c>
      <c r="M315" s="10" t="s">
        <v>3</v>
      </c>
      <c r="N315" s="69" t="s">
        <v>4</v>
      </c>
      <c r="O315" s="10" t="s">
        <v>5</v>
      </c>
      <c r="P315" s="9" t="s">
        <v>6</v>
      </c>
      <c r="Q315" s="9" t="s">
        <v>7</v>
      </c>
      <c r="R315" s="10" t="s">
        <v>8</v>
      </c>
      <c r="AD315" s="3"/>
      <c r="AE315" s="3"/>
    </row>
    <row r="316" spans="1:31" ht="12.75" customHeight="1" x14ac:dyDescent="0.2">
      <c r="A316" s="70" t="s">
        <v>9</v>
      </c>
      <c r="B316" s="71">
        <v>1</v>
      </c>
      <c r="C316" s="71">
        <v>2</v>
      </c>
      <c r="D316" s="71">
        <v>3</v>
      </c>
      <c r="E316" s="71">
        <v>4</v>
      </c>
      <c r="F316" s="71">
        <v>5</v>
      </c>
      <c r="G316" s="71">
        <v>6</v>
      </c>
      <c r="H316" s="71">
        <v>7</v>
      </c>
      <c r="I316" s="71">
        <v>8</v>
      </c>
      <c r="J316" s="71">
        <v>9</v>
      </c>
      <c r="K316" s="268" t="s">
        <v>10</v>
      </c>
      <c r="L316" s="5"/>
      <c r="M316" s="5"/>
      <c r="O316" s="5"/>
      <c r="P316" s="6"/>
      <c r="Q316" s="6"/>
      <c r="R316" s="5"/>
      <c r="AD316" s="3"/>
      <c r="AE316" s="3"/>
    </row>
    <row r="317" spans="1:31" ht="12.75" customHeight="1" x14ac:dyDescent="0.2">
      <c r="A317" s="33" t="s">
        <v>51</v>
      </c>
      <c r="B317" s="25">
        <v>42</v>
      </c>
      <c r="K317" s="266"/>
      <c r="L317" s="5"/>
      <c r="M317" s="5"/>
      <c r="O317" s="5"/>
      <c r="P317" s="20">
        <f>B317</f>
        <v>42</v>
      </c>
      <c r="Q317" s="6"/>
      <c r="R317" s="5"/>
      <c r="AD317" s="3"/>
      <c r="AE317" s="3"/>
    </row>
    <row r="318" spans="1:31" ht="12.75" customHeight="1" x14ac:dyDescent="0.2">
      <c r="A318" s="33" t="s">
        <v>52</v>
      </c>
      <c r="C318" s="25">
        <v>33</v>
      </c>
      <c r="K318" s="266"/>
      <c r="L318" s="5"/>
      <c r="M318" s="5"/>
      <c r="N318" s="5"/>
      <c r="O318" s="5">
        <f>C318/B317</f>
        <v>0.7857142857142857</v>
      </c>
      <c r="P318" s="73">
        <v>33</v>
      </c>
      <c r="Q318" s="24">
        <f t="shared" ref="Q318:Q325" si="63">P318/P317</f>
        <v>0.7857142857142857</v>
      </c>
      <c r="R318" s="5">
        <f t="shared" ref="R318:R325" si="64">100%-Q318</f>
        <v>0.2142857142857143</v>
      </c>
      <c r="AD318" s="3"/>
      <c r="AE318" s="3"/>
    </row>
    <row r="319" spans="1:31" ht="12.75" customHeight="1" x14ac:dyDescent="0.2">
      <c r="A319" s="33" t="s">
        <v>53</v>
      </c>
      <c r="D319" s="25">
        <v>29</v>
      </c>
      <c r="K319" s="266"/>
      <c r="L319" s="5"/>
      <c r="M319" s="5"/>
      <c r="O319" s="5">
        <f>D319/C318</f>
        <v>0.87878787878787878</v>
      </c>
      <c r="P319" s="73">
        <v>30</v>
      </c>
      <c r="Q319" s="24">
        <f t="shared" si="63"/>
        <v>0.90909090909090906</v>
      </c>
      <c r="R319" s="5">
        <f t="shared" si="64"/>
        <v>9.0909090909090939E-2</v>
      </c>
      <c r="AD319" s="3"/>
      <c r="AE319" s="3"/>
    </row>
    <row r="320" spans="1:31" ht="12.75" customHeight="1" x14ac:dyDescent="0.2">
      <c r="A320" s="25">
        <v>1001</v>
      </c>
      <c r="E320" s="25">
        <v>26</v>
      </c>
      <c r="K320" s="266"/>
      <c r="L320" s="5"/>
      <c r="M320" s="5"/>
      <c r="O320" s="5">
        <f>E320/D319</f>
        <v>0.89655172413793105</v>
      </c>
      <c r="P320" s="73">
        <v>28</v>
      </c>
      <c r="Q320" s="24">
        <f t="shared" si="63"/>
        <v>0.93333333333333335</v>
      </c>
      <c r="R320" s="5">
        <f t="shared" si="64"/>
        <v>6.6666666666666652E-2</v>
      </c>
      <c r="AD320" s="3"/>
      <c r="AE320" s="3"/>
    </row>
    <row r="321" spans="1:31" ht="12.75" customHeight="1" x14ac:dyDescent="0.2">
      <c r="A321" s="25">
        <v>1002</v>
      </c>
      <c r="F321" s="25">
        <v>23</v>
      </c>
      <c r="K321" s="266"/>
      <c r="L321" s="5"/>
      <c r="M321" s="5"/>
      <c r="O321" s="5">
        <f>F321/E320</f>
        <v>0.88461538461538458</v>
      </c>
      <c r="P321" s="73">
        <v>28</v>
      </c>
      <c r="Q321" s="24">
        <f t="shared" si="63"/>
        <v>1</v>
      </c>
      <c r="R321" s="5">
        <f t="shared" si="64"/>
        <v>0</v>
      </c>
      <c r="AD321" s="3"/>
      <c r="AE321" s="3"/>
    </row>
    <row r="322" spans="1:31" ht="12.75" customHeight="1" x14ac:dyDescent="0.2">
      <c r="A322" s="25">
        <v>1101</v>
      </c>
      <c r="G322" s="25">
        <v>23</v>
      </c>
      <c r="K322" s="266"/>
      <c r="L322" s="5"/>
      <c r="M322" s="5"/>
      <c r="O322" s="5">
        <f>G322/F321</f>
        <v>1</v>
      </c>
      <c r="P322" s="73">
        <v>28</v>
      </c>
      <c r="Q322" s="24">
        <f t="shared" si="63"/>
        <v>1</v>
      </c>
      <c r="R322" s="5">
        <f t="shared" si="64"/>
        <v>0</v>
      </c>
      <c r="AD322" s="3"/>
      <c r="AE322" s="3"/>
    </row>
    <row r="323" spans="1:31" ht="12.75" customHeight="1" x14ac:dyDescent="0.2">
      <c r="A323" s="33" t="s">
        <v>72</v>
      </c>
      <c r="H323" s="25">
        <v>22</v>
      </c>
      <c r="K323" s="266"/>
      <c r="L323" s="5"/>
      <c r="M323" s="5"/>
      <c r="O323" s="5">
        <f>H323/G322</f>
        <v>0.95652173913043481</v>
      </c>
      <c r="P323" s="73">
        <v>28</v>
      </c>
      <c r="Q323" s="24">
        <f t="shared" si="63"/>
        <v>1</v>
      </c>
      <c r="R323" s="5">
        <f t="shared" si="64"/>
        <v>0</v>
      </c>
      <c r="AD323" s="3"/>
      <c r="AE323" s="3"/>
    </row>
    <row r="324" spans="1:31" ht="12.75" customHeight="1" x14ac:dyDescent="0.2">
      <c r="A324" s="33" t="s">
        <v>75</v>
      </c>
      <c r="I324" s="25">
        <v>22</v>
      </c>
      <c r="K324" s="266"/>
      <c r="L324" s="5"/>
      <c r="M324" s="5"/>
      <c r="O324" s="5">
        <f>I324/H323</f>
        <v>1</v>
      </c>
      <c r="P324" s="73">
        <v>28</v>
      </c>
      <c r="Q324" s="24">
        <f t="shared" si="63"/>
        <v>1</v>
      </c>
      <c r="R324" s="5">
        <f t="shared" si="64"/>
        <v>0</v>
      </c>
      <c r="AD324" s="3"/>
      <c r="AE324" s="3"/>
    </row>
    <row r="325" spans="1:31" ht="12.75" customHeight="1" x14ac:dyDescent="0.2">
      <c r="A325" s="33" t="s">
        <v>77</v>
      </c>
      <c r="J325" s="25">
        <v>22</v>
      </c>
      <c r="K325" s="266">
        <v>21</v>
      </c>
      <c r="L325" s="5"/>
      <c r="M325" s="5"/>
      <c r="O325" s="5">
        <f>J325/I324</f>
        <v>1</v>
      </c>
      <c r="P325" s="73">
        <v>28</v>
      </c>
      <c r="Q325" s="24">
        <f t="shared" si="63"/>
        <v>1</v>
      </c>
      <c r="R325" s="5">
        <f t="shared" si="64"/>
        <v>0</v>
      </c>
      <c r="S325" s="25" t="s">
        <v>80</v>
      </c>
      <c r="T325" s="25">
        <v>27</v>
      </c>
      <c r="U325" s="25">
        <f>K330</f>
        <v>27</v>
      </c>
      <c r="V325" s="25" t="s">
        <v>10</v>
      </c>
      <c r="AD325" s="3"/>
      <c r="AE325" s="3"/>
    </row>
    <row r="326" spans="1:31" ht="12.75" customHeight="1" x14ac:dyDescent="0.2">
      <c r="A326" s="33" t="s">
        <v>83</v>
      </c>
      <c r="J326" s="25">
        <v>4</v>
      </c>
      <c r="K326" s="266">
        <v>3</v>
      </c>
      <c r="L326" s="5"/>
      <c r="M326" s="5"/>
      <c r="O326" s="5"/>
      <c r="P326" s="73">
        <v>7</v>
      </c>
      <c r="Q326" s="24"/>
      <c r="R326" s="5"/>
      <c r="S326" s="25" t="s">
        <v>81</v>
      </c>
      <c r="T326" s="24">
        <f>T325/B317</f>
        <v>0.6428571428571429</v>
      </c>
      <c r="U326" s="24">
        <f>T325/U325</f>
        <v>1</v>
      </c>
      <c r="V326" s="25" t="s">
        <v>82</v>
      </c>
      <c r="AD326" s="3"/>
      <c r="AE326" s="3"/>
    </row>
    <row r="327" spans="1:31" ht="12.75" customHeight="1" x14ac:dyDescent="0.2">
      <c r="A327" s="33" t="s">
        <v>84</v>
      </c>
      <c r="J327" s="25">
        <v>2</v>
      </c>
      <c r="K327" s="266">
        <v>2</v>
      </c>
      <c r="L327" s="5"/>
      <c r="M327" s="5"/>
      <c r="O327" s="5"/>
      <c r="P327" s="73">
        <v>3</v>
      </c>
      <c r="Q327" s="24"/>
      <c r="R327" s="5"/>
      <c r="AD327" s="3"/>
      <c r="AE327" s="3"/>
    </row>
    <row r="328" spans="1:31" ht="12.75" customHeight="1" x14ac:dyDescent="0.2">
      <c r="A328" s="33" t="s">
        <v>87</v>
      </c>
      <c r="J328" s="25">
        <v>1</v>
      </c>
      <c r="K328" s="266">
        <v>1</v>
      </c>
      <c r="L328" s="5"/>
      <c r="M328" s="5"/>
      <c r="O328" s="5"/>
      <c r="P328" s="73">
        <v>1</v>
      </c>
      <c r="Q328" s="24"/>
      <c r="R328" s="5"/>
      <c r="AD328" s="3"/>
      <c r="AE328" s="3"/>
    </row>
    <row r="329" spans="1:31" ht="12.75" customHeight="1" x14ac:dyDescent="0.2">
      <c r="A329" s="33" t="s">
        <v>89</v>
      </c>
      <c r="K329" s="266"/>
      <c r="L329" s="5"/>
      <c r="M329" s="5"/>
      <c r="O329" s="5"/>
      <c r="P329" s="73"/>
      <c r="Q329" s="24"/>
      <c r="R329" s="5"/>
      <c r="AD329" s="3"/>
      <c r="AE329" s="3"/>
    </row>
    <row r="330" spans="1:31" ht="12.75" customHeight="1" x14ac:dyDescent="0.2">
      <c r="K330" s="267">
        <f>SUM(K325:K328)</f>
        <v>27</v>
      </c>
      <c r="L330" s="5">
        <f>K325/B317</f>
        <v>0.5</v>
      </c>
      <c r="M330" s="5">
        <f>K330/B317</f>
        <v>0.6428571428571429</v>
      </c>
      <c r="N330" s="5">
        <f>M330-L330</f>
        <v>0.1428571428571429</v>
      </c>
      <c r="O330" s="5"/>
      <c r="P330" s="6"/>
      <c r="Q330" s="6"/>
      <c r="R330" s="5"/>
      <c r="AD330" s="3"/>
      <c r="AE330" s="3"/>
    </row>
    <row r="331" spans="1:31" ht="12.75" customHeight="1" x14ac:dyDescent="0.3">
      <c r="A331" s="51" t="s">
        <v>94</v>
      </c>
      <c r="L331" s="5"/>
      <c r="M331" s="5"/>
      <c r="O331" s="5"/>
      <c r="AD331" s="3"/>
      <c r="AE331" s="3"/>
    </row>
    <row r="332" spans="1:31" ht="25.5" customHeight="1" x14ac:dyDescent="0.2">
      <c r="B332" s="324" t="s">
        <v>1</v>
      </c>
      <c r="C332" s="325"/>
      <c r="D332" s="325"/>
      <c r="E332" s="325"/>
      <c r="F332" s="325"/>
      <c r="G332" s="325"/>
      <c r="H332" s="325"/>
      <c r="I332" s="325"/>
      <c r="J332" s="325"/>
      <c r="L332" s="10" t="s">
        <v>2</v>
      </c>
      <c r="M332" s="10" t="s">
        <v>3</v>
      </c>
      <c r="N332" s="69" t="s">
        <v>4</v>
      </c>
      <c r="O332" s="10" t="s">
        <v>5</v>
      </c>
      <c r="P332" s="9" t="s">
        <v>6</v>
      </c>
      <c r="Q332" s="9" t="s">
        <v>7</v>
      </c>
      <c r="R332" s="10" t="s">
        <v>8</v>
      </c>
      <c r="AD332" s="3"/>
      <c r="AE332" s="3"/>
    </row>
    <row r="333" spans="1:31" ht="12.75" customHeight="1" x14ac:dyDescent="0.2">
      <c r="A333" s="70" t="s">
        <v>9</v>
      </c>
      <c r="B333" s="71">
        <v>1</v>
      </c>
      <c r="C333" s="71">
        <v>2</v>
      </c>
      <c r="D333" s="71">
        <v>3</v>
      </c>
      <c r="E333" s="71">
        <v>4</v>
      </c>
      <c r="F333" s="71">
        <v>5</v>
      </c>
      <c r="G333" s="71">
        <v>6</v>
      </c>
      <c r="H333" s="71">
        <v>7</v>
      </c>
      <c r="I333" s="71">
        <v>8</v>
      </c>
      <c r="J333" s="71">
        <v>9</v>
      </c>
      <c r="K333" s="268" t="s">
        <v>10</v>
      </c>
      <c r="L333" s="5"/>
      <c r="M333" s="5"/>
      <c r="O333" s="5"/>
      <c r="P333" s="6"/>
      <c r="Q333" s="6"/>
      <c r="R333" s="5"/>
      <c r="AD333" s="3"/>
      <c r="AE333" s="3"/>
    </row>
    <row r="334" spans="1:31" ht="12.75" customHeight="1" x14ac:dyDescent="0.2">
      <c r="A334" s="33" t="s">
        <v>52</v>
      </c>
      <c r="B334" s="25">
        <v>39</v>
      </c>
      <c r="K334" s="266"/>
      <c r="L334" s="5"/>
      <c r="M334" s="5"/>
      <c r="O334" s="5"/>
      <c r="P334" s="20">
        <f>B334</f>
        <v>39</v>
      </c>
      <c r="Q334" s="6"/>
      <c r="R334" s="5"/>
      <c r="AD334" s="3"/>
      <c r="AE334" s="3"/>
    </row>
    <row r="335" spans="1:31" ht="12.75" customHeight="1" x14ac:dyDescent="0.2">
      <c r="A335" s="33" t="s">
        <v>53</v>
      </c>
      <c r="C335" s="25">
        <v>35</v>
      </c>
      <c r="K335" s="266"/>
      <c r="L335" s="5"/>
      <c r="M335" s="5"/>
      <c r="N335" s="5"/>
      <c r="O335" s="5">
        <f>C335/B334</f>
        <v>0.89743589743589747</v>
      </c>
      <c r="P335" s="73">
        <v>34</v>
      </c>
      <c r="Q335" s="24">
        <f t="shared" ref="Q335:Q342" si="65">P335/P334</f>
        <v>0.87179487179487181</v>
      </c>
      <c r="R335" s="5">
        <f t="shared" ref="R335:R342" si="66">100%-Q335</f>
        <v>0.12820512820512819</v>
      </c>
      <c r="AD335" s="3"/>
      <c r="AE335" s="3"/>
    </row>
    <row r="336" spans="1:31" ht="12.75" customHeight="1" x14ac:dyDescent="0.2">
      <c r="A336" s="25">
        <v>1001</v>
      </c>
      <c r="D336" s="25">
        <v>32</v>
      </c>
      <c r="K336" s="266"/>
      <c r="L336" s="5"/>
      <c r="M336" s="5"/>
      <c r="O336" s="5">
        <f>D336/C335</f>
        <v>0.91428571428571426</v>
      </c>
      <c r="P336" s="73">
        <v>34</v>
      </c>
      <c r="Q336" s="24">
        <f t="shared" si="65"/>
        <v>1</v>
      </c>
      <c r="R336" s="5">
        <f t="shared" si="66"/>
        <v>0</v>
      </c>
      <c r="AD336" s="3"/>
      <c r="AE336" s="3"/>
    </row>
    <row r="337" spans="1:31" ht="12.75" customHeight="1" x14ac:dyDescent="0.2">
      <c r="A337" s="25">
        <v>1002</v>
      </c>
      <c r="E337" s="25">
        <v>30</v>
      </c>
      <c r="K337" s="266"/>
      <c r="L337" s="5"/>
      <c r="M337" s="5"/>
      <c r="O337" s="5">
        <f>E337/D336</f>
        <v>0.9375</v>
      </c>
      <c r="P337" s="73">
        <v>34</v>
      </c>
      <c r="Q337" s="24">
        <f t="shared" si="65"/>
        <v>1</v>
      </c>
      <c r="R337" s="5">
        <f t="shared" si="66"/>
        <v>0</v>
      </c>
      <c r="AD337" s="3"/>
      <c r="AE337" s="3"/>
    </row>
    <row r="338" spans="1:31" ht="12.75" customHeight="1" x14ac:dyDescent="0.2">
      <c r="A338" s="25">
        <v>1101</v>
      </c>
      <c r="F338" s="25">
        <v>28</v>
      </c>
      <c r="K338" s="266"/>
      <c r="L338" s="5"/>
      <c r="M338" s="5"/>
      <c r="O338" s="5">
        <f>F338/E337</f>
        <v>0.93333333333333335</v>
      </c>
      <c r="P338" s="73">
        <v>31</v>
      </c>
      <c r="Q338" s="24">
        <f t="shared" si="65"/>
        <v>0.91176470588235292</v>
      </c>
      <c r="R338" s="5">
        <f t="shared" si="66"/>
        <v>8.8235294117647078E-2</v>
      </c>
      <c r="AD338" s="3"/>
      <c r="AE338" s="3"/>
    </row>
    <row r="339" spans="1:31" ht="12.75" customHeight="1" x14ac:dyDescent="0.2">
      <c r="A339" s="33" t="s">
        <v>72</v>
      </c>
      <c r="G339" s="25">
        <v>27</v>
      </c>
      <c r="K339" s="266"/>
      <c r="L339" s="5"/>
      <c r="M339" s="5"/>
      <c r="O339" s="5">
        <f>G339/F338</f>
        <v>0.9642857142857143</v>
      </c>
      <c r="P339" s="73">
        <v>31</v>
      </c>
      <c r="Q339" s="24">
        <f t="shared" si="65"/>
        <v>1</v>
      </c>
      <c r="R339" s="5">
        <f t="shared" si="66"/>
        <v>0</v>
      </c>
      <c r="AD339" s="3"/>
      <c r="AE339" s="3"/>
    </row>
    <row r="340" spans="1:31" ht="12.75" customHeight="1" x14ac:dyDescent="0.2">
      <c r="A340" s="33" t="s">
        <v>75</v>
      </c>
      <c r="H340" s="25">
        <v>26</v>
      </c>
      <c r="K340" s="266"/>
      <c r="L340" s="5"/>
      <c r="M340" s="5"/>
      <c r="O340" s="5">
        <f>H340/G339</f>
        <v>0.96296296296296291</v>
      </c>
      <c r="P340" s="73">
        <v>31</v>
      </c>
      <c r="Q340" s="24">
        <f t="shared" si="65"/>
        <v>1</v>
      </c>
      <c r="R340" s="5">
        <f t="shared" si="66"/>
        <v>0</v>
      </c>
      <c r="AD340" s="3"/>
      <c r="AE340" s="3"/>
    </row>
    <row r="341" spans="1:31" ht="12.75" customHeight="1" x14ac:dyDescent="0.2">
      <c r="A341" s="33" t="s">
        <v>77</v>
      </c>
      <c r="I341" s="25">
        <v>23</v>
      </c>
      <c r="K341" s="266"/>
      <c r="L341" s="5"/>
      <c r="M341" s="5"/>
      <c r="O341" s="5">
        <f>I341/H340</f>
        <v>0.88461538461538458</v>
      </c>
      <c r="P341" s="73">
        <v>31</v>
      </c>
      <c r="Q341" s="24">
        <f t="shared" si="65"/>
        <v>1</v>
      </c>
      <c r="R341" s="5">
        <f t="shared" si="66"/>
        <v>0</v>
      </c>
      <c r="AD341" s="3"/>
      <c r="AE341" s="3"/>
    </row>
    <row r="342" spans="1:31" ht="12.75" customHeight="1" x14ac:dyDescent="0.2">
      <c r="A342" s="33" t="s">
        <v>83</v>
      </c>
      <c r="J342" s="25">
        <v>23</v>
      </c>
      <c r="K342" s="266">
        <v>20</v>
      </c>
      <c r="L342" s="5"/>
      <c r="M342" s="5"/>
      <c r="O342" s="5">
        <f>J342/I341</f>
        <v>1</v>
      </c>
      <c r="P342" s="73">
        <v>31</v>
      </c>
      <c r="Q342" s="24">
        <f t="shared" si="65"/>
        <v>1</v>
      </c>
      <c r="R342" s="5">
        <f t="shared" si="66"/>
        <v>0</v>
      </c>
      <c r="S342" s="25" t="s">
        <v>80</v>
      </c>
      <c r="T342" s="25">
        <v>29</v>
      </c>
      <c r="U342" s="25">
        <f>K346</f>
        <v>30</v>
      </c>
      <c r="V342" s="25" t="s">
        <v>10</v>
      </c>
      <c r="AD342" s="3"/>
      <c r="AE342" s="3"/>
    </row>
    <row r="343" spans="1:31" ht="12.75" customHeight="1" x14ac:dyDescent="0.2">
      <c r="A343" s="33" t="s">
        <v>84</v>
      </c>
      <c r="J343" s="25">
        <v>4</v>
      </c>
      <c r="K343" s="266">
        <v>5</v>
      </c>
      <c r="L343" s="5"/>
      <c r="M343" s="5"/>
      <c r="O343" s="5"/>
      <c r="P343" s="73">
        <v>10</v>
      </c>
      <c r="Q343" s="24"/>
      <c r="R343" s="5"/>
      <c r="S343" s="25" t="s">
        <v>81</v>
      </c>
      <c r="T343" s="24">
        <f>T342/B334</f>
        <v>0.74358974358974361</v>
      </c>
      <c r="U343" s="24">
        <f>T342/U342</f>
        <v>0.96666666666666667</v>
      </c>
      <c r="V343" s="25" t="s">
        <v>82</v>
      </c>
      <c r="AD343" s="3"/>
      <c r="AE343" s="3"/>
    </row>
    <row r="344" spans="1:31" ht="12.75" customHeight="1" x14ac:dyDescent="0.2">
      <c r="A344" s="33" t="s">
        <v>87</v>
      </c>
      <c r="J344" s="25">
        <v>2</v>
      </c>
      <c r="K344" s="266">
        <v>2</v>
      </c>
      <c r="L344" s="5"/>
      <c r="M344" s="5"/>
      <c r="O344" s="5"/>
      <c r="P344" s="73">
        <v>5</v>
      </c>
      <c r="Q344" s="24"/>
      <c r="R344" s="5"/>
      <c r="AD344" s="3"/>
      <c r="AE344" s="3"/>
    </row>
    <row r="345" spans="1:31" ht="12.75" customHeight="1" x14ac:dyDescent="0.2">
      <c r="A345" s="33" t="s">
        <v>89</v>
      </c>
      <c r="J345" s="25">
        <v>3</v>
      </c>
      <c r="K345" s="266">
        <v>3</v>
      </c>
      <c r="L345" s="5"/>
      <c r="M345" s="5"/>
      <c r="O345" s="5"/>
      <c r="P345" s="73">
        <v>3</v>
      </c>
      <c r="Q345" s="24"/>
      <c r="R345" s="5"/>
      <c r="AD345" s="3"/>
      <c r="AE345" s="3"/>
    </row>
    <row r="346" spans="1:31" ht="12.75" customHeight="1" x14ac:dyDescent="0.2">
      <c r="K346" s="267">
        <f>SUM(K342:K345)</f>
        <v>30</v>
      </c>
      <c r="L346" s="5">
        <f>K342/B334</f>
        <v>0.51282051282051277</v>
      </c>
      <c r="M346" s="5">
        <f>K346/B334</f>
        <v>0.76923076923076927</v>
      </c>
      <c r="N346" s="5">
        <f>M346-L346</f>
        <v>0.2564102564102565</v>
      </c>
      <c r="O346" s="5"/>
      <c r="P346" s="6"/>
      <c r="Q346" s="6"/>
      <c r="R346" s="5"/>
      <c r="AD346" s="3"/>
      <c r="AE346" s="3"/>
    </row>
    <row r="347" spans="1:31" ht="12.75" customHeight="1" x14ac:dyDescent="0.3">
      <c r="A347" s="51" t="s">
        <v>95</v>
      </c>
      <c r="L347" s="5"/>
      <c r="M347" s="5"/>
      <c r="O347" s="5"/>
      <c r="AD347" s="3"/>
      <c r="AE347" s="3"/>
    </row>
    <row r="348" spans="1:31" ht="25.5" customHeight="1" x14ac:dyDescent="0.2">
      <c r="B348" s="324" t="s">
        <v>1</v>
      </c>
      <c r="C348" s="325"/>
      <c r="D348" s="325"/>
      <c r="E348" s="325"/>
      <c r="F348" s="325"/>
      <c r="G348" s="325"/>
      <c r="H348" s="325"/>
      <c r="I348" s="325"/>
      <c r="J348" s="325"/>
      <c r="L348" s="10" t="s">
        <v>2</v>
      </c>
      <c r="M348" s="10" t="s">
        <v>3</v>
      </c>
      <c r="N348" s="69" t="s">
        <v>4</v>
      </c>
      <c r="O348" s="10" t="s">
        <v>5</v>
      </c>
      <c r="P348" s="9" t="s">
        <v>6</v>
      </c>
      <c r="Q348" s="9" t="s">
        <v>7</v>
      </c>
      <c r="R348" s="10" t="s">
        <v>8</v>
      </c>
      <c r="AD348" s="3"/>
      <c r="AE348" s="3"/>
    </row>
    <row r="349" spans="1:31" ht="12.75" customHeight="1" x14ac:dyDescent="0.2">
      <c r="A349" s="70" t="s">
        <v>9</v>
      </c>
      <c r="B349" s="71">
        <v>1</v>
      </c>
      <c r="C349" s="71">
        <v>2</v>
      </c>
      <c r="D349" s="71">
        <v>3</v>
      </c>
      <c r="E349" s="71">
        <v>4</v>
      </c>
      <c r="F349" s="71">
        <v>5</v>
      </c>
      <c r="G349" s="71">
        <v>6</v>
      </c>
      <c r="H349" s="71">
        <v>7</v>
      </c>
      <c r="I349" s="71">
        <v>8</v>
      </c>
      <c r="J349" s="71">
        <v>9</v>
      </c>
      <c r="K349" s="268" t="s">
        <v>10</v>
      </c>
      <c r="L349" s="5"/>
      <c r="M349" s="5"/>
      <c r="O349" s="5"/>
      <c r="P349" s="6"/>
      <c r="Q349" s="6"/>
      <c r="R349" s="5"/>
      <c r="AD349" s="3"/>
      <c r="AE349" s="3"/>
    </row>
    <row r="350" spans="1:31" ht="12.75" customHeight="1" x14ac:dyDescent="0.2">
      <c r="A350" s="33" t="s">
        <v>53</v>
      </c>
      <c r="B350" s="25">
        <v>40</v>
      </c>
      <c r="K350" s="266"/>
      <c r="L350" s="5"/>
      <c r="M350" s="5"/>
      <c r="O350" s="5"/>
      <c r="P350" s="20">
        <f>B350</f>
        <v>40</v>
      </c>
      <c r="Q350" s="6"/>
      <c r="R350" s="5"/>
      <c r="AD350" s="3"/>
      <c r="AE350" s="3"/>
    </row>
    <row r="351" spans="1:31" ht="12.75" customHeight="1" x14ac:dyDescent="0.2">
      <c r="A351" s="25">
        <v>1001</v>
      </c>
      <c r="C351" s="25">
        <v>33</v>
      </c>
      <c r="K351" s="266"/>
      <c r="L351" s="5"/>
      <c r="M351" s="5"/>
      <c r="N351" s="5"/>
      <c r="O351" s="5">
        <f>C351/B350</f>
        <v>0.82499999999999996</v>
      </c>
      <c r="P351" s="73">
        <v>33</v>
      </c>
      <c r="Q351" s="24">
        <f t="shared" ref="Q351:Q358" si="67">P351/P350</f>
        <v>0.82499999999999996</v>
      </c>
      <c r="R351" s="5">
        <f t="shared" ref="R351:R358" si="68">100%-Q351</f>
        <v>0.17500000000000004</v>
      </c>
      <c r="AD351" s="3"/>
      <c r="AE351" s="3"/>
    </row>
    <row r="352" spans="1:31" ht="12.75" customHeight="1" x14ac:dyDescent="0.2">
      <c r="A352" s="25">
        <v>1002</v>
      </c>
      <c r="D352" s="25">
        <v>31</v>
      </c>
      <c r="K352" s="266"/>
      <c r="L352" s="5"/>
      <c r="M352" s="5"/>
      <c r="O352" s="5">
        <f>D352/C351</f>
        <v>0.93939393939393945</v>
      </c>
      <c r="P352" s="73">
        <v>33</v>
      </c>
      <c r="Q352" s="24">
        <f t="shared" si="67"/>
        <v>1</v>
      </c>
      <c r="R352" s="5">
        <f t="shared" si="68"/>
        <v>0</v>
      </c>
      <c r="AD352" s="3"/>
      <c r="AE352" s="3"/>
    </row>
    <row r="353" spans="1:31" ht="12.75" customHeight="1" x14ac:dyDescent="0.2">
      <c r="A353" s="25">
        <v>1101</v>
      </c>
      <c r="E353" s="25">
        <v>29</v>
      </c>
      <c r="K353" s="266"/>
      <c r="L353" s="5"/>
      <c r="M353" s="5"/>
      <c r="O353" s="5">
        <f>E353/D352</f>
        <v>0.93548387096774188</v>
      </c>
      <c r="P353" s="73">
        <v>30</v>
      </c>
      <c r="Q353" s="24">
        <f t="shared" si="67"/>
        <v>0.90909090909090906</v>
      </c>
      <c r="R353" s="5">
        <f t="shared" si="68"/>
        <v>9.0909090909090939E-2</v>
      </c>
      <c r="AD353" s="3"/>
      <c r="AE353" s="3"/>
    </row>
    <row r="354" spans="1:31" ht="12.75" customHeight="1" x14ac:dyDescent="0.2">
      <c r="A354" s="33" t="s">
        <v>72</v>
      </c>
      <c r="F354" s="25">
        <v>25</v>
      </c>
      <c r="K354" s="266"/>
      <c r="L354" s="5"/>
      <c r="M354" s="5"/>
      <c r="O354" s="5">
        <f>F354/E353</f>
        <v>0.86206896551724133</v>
      </c>
      <c r="P354" s="73">
        <v>30</v>
      </c>
      <c r="Q354" s="24">
        <f t="shared" si="67"/>
        <v>1</v>
      </c>
      <c r="R354" s="5">
        <f t="shared" si="68"/>
        <v>0</v>
      </c>
      <c r="AD354" s="3"/>
      <c r="AE354" s="3"/>
    </row>
    <row r="355" spans="1:31" ht="12.75" customHeight="1" x14ac:dyDescent="0.2">
      <c r="A355" s="33" t="s">
        <v>75</v>
      </c>
      <c r="G355" s="25">
        <v>25</v>
      </c>
      <c r="K355" s="266"/>
      <c r="L355" s="5"/>
      <c r="M355" s="5"/>
      <c r="O355" s="5">
        <f>G355/F354</f>
        <v>1</v>
      </c>
      <c r="P355" s="73">
        <v>30</v>
      </c>
      <c r="Q355" s="24">
        <f t="shared" si="67"/>
        <v>1</v>
      </c>
      <c r="R355" s="5">
        <f t="shared" si="68"/>
        <v>0</v>
      </c>
      <c r="AD355" s="3"/>
      <c r="AE355" s="3"/>
    </row>
    <row r="356" spans="1:31" ht="12.75" customHeight="1" x14ac:dyDescent="0.2">
      <c r="A356" s="33" t="s">
        <v>77</v>
      </c>
      <c r="H356" s="25">
        <v>24</v>
      </c>
      <c r="K356" s="266"/>
      <c r="L356" s="5"/>
      <c r="M356" s="5"/>
      <c r="O356" s="5">
        <f>H356/G355</f>
        <v>0.96</v>
      </c>
      <c r="P356" s="73">
        <v>30</v>
      </c>
      <c r="Q356" s="24">
        <f t="shared" si="67"/>
        <v>1</v>
      </c>
      <c r="R356" s="5">
        <f t="shared" si="68"/>
        <v>0</v>
      </c>
      <c r="AD356" s="3"/>
      <c r="AE356" s="3"/>
    </row>
    <row r="357" spans="1:31" ht="12.75" customHeight="1" x14ac:dyDescent="0.2">
      <c r="A357" s="33" t="s">
        <v>83</v>
      </c>
      <c r="I357" s="25">
        <v>24</v>
      </c>
      <c r="K357" s="266"/>
      <c r="L357" s="5"/>
      <c r="M357" s="5"/>
      <c r="O357" s="5">
        <f>I357/H356</f>
        <v>1</v>
      </c>
      <c r="P357" s="73">
        <v>30</v>
      </c>
      <c r="Q357" s="24">
        <f t="shared" si="67"/>
        <v>1</v>
      </c>
      <c r="R357" s="5">
        <f t="shared" si="68"/>
        <v>0</v>
      </c>
      <c r="AD357" s="3"/>
      <c r="AE357" s="3"/>
    </row>
    <row r="358" spans="1:31" ht="12.75" customHeight="1" x14ac:dyDescent="0.2">
      <c r="A358" s="33" t="s">
        <v>84</v>
      </c>
      <c r="J358" s="25">
        <v>24</v>
      </c>
      <c r="K358" s="266">
        <v>23</v>
      </c>
      <c r="L358" s="5"/>
      <c r="M358" s="5"/>
      <c r="O358" s="5">
        <f>J358/I357</f>
        <v>1</v>
      </c>
      <c r="P358" s="73">
        <v>29</v>
      </c>
      <c r="Q358" s="24">
        <f t="shared" si="67"/>
        <v>0.96666666666666667</v>
      </c>
      <c r="R358" s="5">
        <f t="shared" si="68"/>
        <v>3.3333333333333326E-2</v>
      </c>
      <c r="S358" s="75" t="s">
        <v>80</v>
      </c>
      <c r="T358" s="75">
        <v>26</v>
      </c>
      <c r="U358" s="75">
        <f>K361</f>
        <v>26</v>
      </c>
      <c r="V358" s="75" t="s">
        <v>10</v>
      </c>
      <c r="AD358" s="3"/>
      <c r="AE358" s="3"/>
    </row>
    <row r="359" spans="1:31" ht="12.75" customHeight="1" x14ac:dyDescent="0.2">
      <c r="A359" s="33" t="s">
        <v>87</v>
      </c>
      <c r="J359" s="25">
        <v>4</v>
      </c>
      <c r="K359" s="266">
        <v>2</v>
      </c>
      <c r="L359" s="5"/>
      <c r="M359" s="5"/>
      <c r="O359" s="5"/>
      <c r="P359" s="73">
        <v>5</v>
      </c>
      <c r="Q359" s="24"/>
      <c r="R359" s="5"/>
      <c r="S359" s="75" t="s">
        <v>81</v>
      </c>
      <c r="T359" s="130">
        <f>T358/B350</f>
        <v>0.65</v>
      </c>
      <c r="U359" s="130">
        <f>T358/U358</f>
        <v>1</v>
      </c>
      <c r="V359" s="75" t="s">
        <v>82</v>
      </c>
      <c r="AD359" s="3"/>
      <c r="AE359" s="3"/>
    </row>
    <row r="360" spans="1:31" ht="12.75" customHeight="1" x14ac:dyDescent="0.2">
      <c r="A360" s="33" t="s">
        <v>89</v>
      </c>
      <c r="J360" s="25">
        <v>2</v>
      </c>
      <c r="K360" s="266">
        <v>1</v>
      </c>
      <c r="L360" s="5"/>
      <c r="M360" s="5"/>
      <c r="O360" s="5"/>
      <c r="P360" s="73">
        <v>3</v>
      </c>
      <c r="Q360" s="24"/>
      <c r="R360" s="5"/>
      <c r="AD360" s="3"/>
      <c r="AE360" s="3"/>
    </row>
    <row r="361" spans="1:31" ht="12.75" customHeight="1" x14ac:dyDescent="0.2">
      <c r="A361" s="33"/>
      <c r="K361" s="267">
        <f>SUM(K358:K360)</f>
        <v>26</v>
      </c>
      <c r="L361" s="5">
        <f>K358/B350</f>
        <v>0.57499999999999996</v>
      </c>
      <c r="M361" s="5">
        <f>K361/B350</f>
        <v>0.65</v>
      </c>
      <c r="N361" s="5">
        <f>M361-L361</f>
        <v>7.5000000000000067E-2</v>
      </c>
      <c r="O361" s="5"/>
      <c r="P361" s="73"/>
      <c r="Q361" s="24"/>
      <c r="R361" s="5"/>
      <c r="AD361" s="3"/>
      <c r="AE361" s="3"/>
    </row>
    <row r="362" spans="1:31" ht="12.75" customHeight="1" x14ac:dyDescent="0.2">
      <c r="L362" s="5"/>
      <c r="M362" s="5"/>
      <c r="O362" s="5"/>
      <c r="P362" s="6"/>
      <c r="Q362" s="6"/>
      <c r="R362" s="5"/>
      <c r="AD362" s="3"/>
      <c r="AE362" s="3"/>
    </row>
    <row r="363" spans="1:31" ht="12.75" customHeight="1" x14ac:dyDescent="0.2">
      <c r="L363" s="5"/>
      <c r="M363" s="5"/>
      <c r="O363" s="5"/>
      <c r="P363" s="6"/>
      <c r="Q363" s="6"/>
      <c r="R363" s="5"/>
      <c r="T363" s="3"/>
      <c r="AD363" s="3"/>
      <c r="AE363" s="3"/>
    </row>
    <row r="364" spans="1:31" ht="26.25" customHeight="1" x14ac:dyDescent="0.4">
      <c r="B364" s="318" t="s">
        <v>96</v>
      </c>
      <c r="C364" s="331"/>
      <c r="D364" s="331"/>
      <c r="E364" s="331"/>
      <c r="F364" s="331"/>
      <c r="G364" s="331"/>
      <c r="H364" s="331"/>
      <c r="I364" s="331"/>
      <c r="J364" s="331"/>
      <c r="K364" s="201" t="s">
        <v>64</v>
      </c>
      <c r="L364" s="5"/>
      <c r="M364" s="5"/>
      <c r="N364" s="25"/>
      <c r="O364" s="5"/>
      <c r="P364" s="25"/>
      <c r="Q364" s="25"/>
      <c r="R364" s="25"/>
      <c r="T364" s="3"/>
      <c r="AD364" s="3"/>
      <c r="AE364" s="3"/>
    </row>
    <row r="365" spans="1:31" ht="20.25" customHeight="1" x14ac:dyDescent="0.2">
      <c r="A365" s="330" t="s">
        <v>9</v>
      </c>
      <c r="B365" s="311" t="s">
        <v>97</v>
      </c>
      <c r="C365" s="312"/>
      <c r="D365" s="312"/>
      <c r="E365" s="312"/>
      <c r="F365" s="312"/>
      <c r="G365" s="312"/>
      <c r="H365" s="312"/>
      <c r="I365" s="312"/>
      <c r="J365" s="313"/>
      <c r="K365" s="314" t="s">
        <v>10</v>
      </c>
      <c r="L365" s="307" t="s">
        <v>2</v>
      </c>
      <c r="M365" s="307" t="s">
        <v>3</v>
      </c>
      <c r="N365" s="316" t="s">
        <v>4</v>
      </c>
      <c r="O365" s="307" t="s">
        <v>5</v>
      </c>
      <c r="P365" s="317" t="s">
        <v>6</v>
      </c>
      <c r="Q365" s="317" t="s">
        <v>7</v>
      </c>
      <c r="R365" s="307" t="s">
        <v>8</v>
      </c>
      <c r="T365" s="3"/>
      <c r="AD365" s="3"/>
      <c r="AE365" s="3"/>
    </row>
    <row r="366" spans="1:31" ht="15.75" x14ac:dyDescent="0.25">
      <c r="A366" s="308"/>
      <c r="B366" s="79" t="s">
        <v>98</v>
      </c>
      <c r="C366" s="79" t="s">
        <v>99</v>
      </c>
      <c r="D366" s="79" t="s">
        <v>100</v>
      </c>
      <c r="E366" s="79" t="s">
        <v>101</v>
      </c>
      <c r="F366" s="79" t="s">
        <v>102</v>
      </c>
      <c r="G366" s="79" t="s">
        <v>103</v>
      </c>
      <c r="H366" s="79" t="s">
        <v>104</v>
      </c>
      <c r="I366" s="79" t="s">
        <v>105</v>
      </c>
      <c r="J366" s="79" t="s">
        <v>106</v>
      </c>
      <c r="K366" s="315"/>
      <c r="L366" s="308"/>
      <c r="M366" s="308"/>
      <c r="N366" s="308"/>
      <c r="O366" s="308"/>
      <c r="P366" s="308"/>
      <c r="Q366" s="308"/>
      <c r="R366" s="308"/>
      <c r="T366" s="3"/>
      <c r="AD366" s="3"/>
      <c r="AE366" s="3"/>
    </row>
    <row r="367" spans="1:31" ht="15.75" customHeight="1" x14ac:dyDescent="0.25">
      <c r="A367" s="79">
        <v>1001</v>
      </c>
      <c r="B367" s="80">
        <v>40</v>
      </c>
      <c r="C367" s="80"/>
      <c r="D367" s="80"/>
      <c r="E367" s="80"/>
      <c r="F367" s="80"/>
      <c r="G367" s="80"/>
      <c r="H367" s="80"/>
      <c r="I367" s="80"/>
      <c r="J367" s="80"/>
      <c r="K367" s="116"/>
      <c r="L367" s="232"/>
      <c r="M367" s="233"/>
      <c r="N367" s="234"/>
      <c r="O367" s="242"/>
      <c r="P367" s="85">
        <f>B367</f>
        <v>40</v>
      </c>
      <c r="Q367" s="243"/>
      <c r="R367" s="242"/>
      <c r="T367" s="3"/>
      <c r="AD367" s="3"/>
      <c r="AE367" s="3"/>
    </row>
    <row r="368" spans="1:31" ht="15.75" customHeight="1" x14ac:dyDescent="0.25">
      <c r="A368" s="79">
        <v>1002</v>
      </c>
      <c r="B368" s="80"/>
      <c r="C368" s="80">
        <v>37</v>
      </c>
      <c r="D368" s="80"/>
      <c r="E368" s="80"/>
      <c r="F368" s="80"/>
      <c r="G368" s="80"/>
      <c r="H368" s="80"/>
      <c r="I368" s="80"/>
      <c r="J368" s="80"/>
      <c r="K368" s="116"/>
      <c r="L368" s="235"/>
      <c r="M368" s="134"/>
      <c r="N368" s="236"/>
      <c r="O368" s="90">
        <f>IF(C368=0,"",C368/B367)</f>
        <v>0.92500000000000004</v>
      </c>
      <c r="P368" s="91">
        <v>37</v>
      </c>
      <c r="Q368" s="241">
        <f t="shared" ref="Q368:Q375" si="69">IF(P368=0,"",P368/P367)</f>
        <v>0.92500000000000004</v>
      </c>
      <c r="R368" s="241">
        <f t="shared" ref="R368:R375" si="70">IF(P368=0,"",100%-Q368)</f>
        <v>7.4999999999999956E-2</v>
      </c>
      <c r="T368" s="3"/>
      <c r="AD368" s="3"/>
      <c r="AE368" s="3"/>
    </row>
    <row r="369" spans="1:31" ht="15.75" customHeight="1" x14ac:dyDescent="0.25">
      <c r="A369" s="79">
        <v>1101</v>
      </c>
      <c r="B369" s="80"/>
      <c r="C369" s="80"/>
      <c r="D369" s="80">
        <v>28</v>
      </c>
      <c r="E369" s="80"/>
      <c r="F369" s="80"/>
      <c r="G369" s="80"/>
      <c r="H369" s="80"/>
      <c r="I369" s="80"/>
      <c r="J369" s="80"/>
      <c r="K369" s="116"/>
      <c r="L369" s="235"/>
      <c r="M369" s="134"/>
      <c r="N369" s="236"/>
      <c r="O369" s="90">
        <f>IF(D369=0,"",D369/C368)</f>
        <v>0.7567567567567568</v>
      </c>
      <c r="P369" s="91">
        <v>35</v>
      </c>
      <c r="Q369" s="241">
        <f t="shared" si="69"/>
        <v>0.94594594594594594</v>
      </c>
      <c r="R369" s="241">
        <f t="shared" si="70"/>
        <v>5.4054054054054057E-2</v>
      </c>
      <c r="S369" s="11">
        <f>P369/P367</f>
        <v>0.875</v>
      </c>
      <c r="T369" s="3"/>
      <c r="AD369" s="3"/>
      <c r="AE369" s="3"/>
    </row>
    <row r="370" spans="1:31" ht="15.75" customHeight="1" x14ac:dyDescent="0.25">
      <c r="A370" s="79">
        <v>1102</v>
      </c>
      <c r="B370" s="80"/>
      <c r="C370" s="80"/>
      <c r="D370" s="80"/>
      <c r="E370" s="80">
        <v>23</v>
      </c>
      <c r="F370" s="80"/>
      <c r="G370" s="80"/>
      <c r="H370" s="80"/>
      <c r="I370" s="80"/>
      <c r="J370" s="80"/>
      <c r="K370" s="116"/>
      <c r="L370" s="235"/>
      <c r="M370" s="134"/>
      <c r="N370" s="236"/>
      <c r="O370" s="90">
        <f>IF(E370=0,"",E370/D369)</f>
        <v>0.8214285714285714</v>
      </c>
      <c r="P370" s="91">
        <v>35</v>
      </c>
      <c r="Q370" s="241">
        <f t="shared" si="69"/>
        <v>1</v>
      </c>
      <c r="R370" s="241">
        <f t="shared" si="70"/>
        <v>0</v>
      </c>
      <c r="T370" s="3"/>
      <c r="AD370" s="3"/>
      <c r="AE370" s="3"/>
    </row>
    <row r="371" spans="1:31" ht="15.75" customHeight="1" x14ac:dyDescent="0.25">
      <c r="A371" s="79">
        <v>1201</v>
      </c>
      <c r="B371" s="80"/>
      <c r="C371" s="80"/>
      <c r="D371" s="80"/>
      <c r="E371" s="80"/>
      <c r="F371" s="80">
        <v>22</v>
      </c>
      <c r="G371" s="80"/>
      <c r="H371" s="80"/>
      <c r="I371" s="80"/>
      <c r="J371" s="80"/>
      <c r="K371" s="116"/>
      <c r="L371" s="235"/>
      <c r="M371" s="134"/>
      <c r="N371" s="236"/>
      <c r="O371" s="90">
        <f>IF(F371=0,"",F371/E370)</f>
        <v>0.95652173913043481</v>
      </c>
      <c r="P371" s="91">
        <v>35</v>
      </c>
      <c r="Q371" s="241">
        <f t="shared" si="69"/>
        <v>1</v>
      </c>
      <c r="R371" s="241">
        <f t="shared" si="70"/>
        <v>0</v>
      </c>
      <c r="T371" s="3"/>
      <c r="AD371" s="3"/>
      <c r="AE371" s="3"/>
    </row>
    <row r="372" spans="1:31" ht="15.75" customHeight="1" x14ac:dyDescent="0.25">
      <c r="A372" s="79">
        <v>1202</v>
      </c>
      <c r="B372" s="80"/>
      <c r="C372" s="80"/>
      <c r="D372" s="80"/>
      <c r="E372" s="80"/>
      <c r="F372" s="80"/>
      <c r="G372" s="80">
        <v>21</v>
      </c>
      <c r="H372" s="80"/>
      <c r="I372" s="80"/>
      <c r="J372" s="80"/>
      <c r="K372" s="116"/>
      <c r="L372" s="235"/>
      <c r="M372" s="134"/>
      <c r="N372" s="236"/>
      <c r="O372" s="90">
        <f>IF(G372=0,"",G372/F371)</f>
        <v>0.95454545454545459</v>
      </c>
      <c r="P372" s="91">
        <v>34</v>
      </c>
      <c r="Q372" s="241">
        <f t="shared" si="69"/>
        <v>0.97142857142857142</v>
      </c>
      <c r="R372" s="241">
        <f t="shared" si="70"/>
        <v>2.8571428571428581E-2</v>
      </c>
      <c r="T372" s="3"/>
      <c r="AD372" s="3"/>
      <c r="AE372" s="3"/>
    </row>
    <row r="373" spans="1:31" ht="15.75" customHeight="1" x14ac:dyDescent="0.25">
      <c r="A373" s="79">
        <v>1301</v>
      </c>
      <c r="B373" s="80"/>
      <c r="C373" s="80"/>
      <c r="D373" s="80"/>
      <c r="E373" s="80"/>
      <c r="F373" s="80"/>
      <c r="G373" s="80"/>
      <c r="H373" s="80">
        <v>20</v>
      </c>
      <c r="I373" s="80"/>
      <c r="J373" s="80"/>
      <c r="K373" s="116"/>
      <c r="L373" s="235"/>
      <c r="M373" s="134"/>
      <c r="N373" s="236"/>
      <c r="O373" s="90">
        <f>IF(H373=0,"",H373/G372)</f>
        <v>0.95238095238095233</v>
      </c>
      <c r="P373" s="91">
        <v>32</v>
      </c>
      <c r="Q373" s="241">
        <f t="shared" si="69"/>
        <v>0.94117647058823528</v>
      </c>
      <c r="R373" s="241">
        <f t="shared" si="70"/>
        <v>5.8823529411764719E-2</v>
      </c>
      <c r="T373" s="3"/>
      <c r="AD373" s="3"/>
      <c r="AE373" s="3"/>
    </row>
    <row r="374" spans="1:31" ht="15.75" customHeight="1" x14ac:dyDescent="0.25">
      <c r="A374" s="79">
        <v>1302</v>
      </c>
      <c r="B374" s="80"/>
      <c r="C374" s="80"/>
      <c r="D374" s="80"/>
      <c r="E374" s="80"/>
      <c r="F374" s="80"/>
      <c r="G374" s="80"/>
      <c r="H374" s="80"/>
      <c r="I374" s="80">
        <v>20</v>
      </c>
      <c r="J374" s="80"/>
      <c r="K374" s="116"/>
      <c r="L374" s="235"/>
      <c r="M374" s="134"/>
      <c r="N374" s="236"/>
      <c r="O374" s="90">
        <f>IF(I374=0,"",I374/H373)</f>
        <v>1</v>
      </c>
      <c r="P374" s="91">
        <v>32</v>
      </c>
      <c r="Q374" s="241">
        <f t="shared" si="69"/>
        <v>1</v>
      </c>
      <c r="R374" s="241">
        <f t="shared" si="70"/>
        <v>0</v>
      </c>
      <c r="T374" s="3"/>
      <c r="AD374" s="3"/>
      <c r="AE374" s="3"/>
    </row>
    <row r="375" spans="1:31" ht="15.75" customHeight="1" x14ac:dyDescent="0.25">
      <c r="A375" s="79">
        <v>1401</v>
      </c>
      <c r="B375" s="80"/>
      <c r="C375" s="80"/>
      <c r="D375" s="80"/>
      <c r="E375" s="80"/>
      <c r="F375" s="80"/>
      <c r="G375" s="80"/>
      <c r="H375" s="80"/>
      <c r="I375" s="80"/>
      <c r="J375" s="80">
        <v>18</v>
      </c>
      <c r="K375" s="116">
        <v>17</v>
      </c>
      <c r="L375" s="235"/>
      <c r="M375" s="134"/>
      <c r="N375" s="236"/>
      <c r="O375" s="133">
        <f>IF(J375=0,"",J375/I374)</f>
        <v>0.9</v>
      </c>
      <c r="P375" s="91">
        <v>28</v>
      </c>
      <c r="Q375" s="133">
        <f t="shared" si="69"/>
        <v>0.875</v>
      </c>
      <c r="R375" s="133">
        <f t="shared" si="70"/>
        <v>0.125</v>
      </c>
      <c r="T375" s="3"/>
      <c r="AD375" s="3"/>
      <c r="AE375" s="3"/>
    </row>
    <row r="376" spans="1:31" ht="15.75" customHeight="1" x14ac:dyDescent="0.25">
      <c r="A376" s="79">
        <v>1402</v>
      </c>
      <c r="B376" s="80"/>
      <c r="C376" s="80"/>
      <c r="D376" s="80"/>
      <c r="E376" s="80"/>
      <c r="F376" s="80"/>
      <c r="G376" s="80"/>
      <c r="H376" s="80"/>
      <c r="I376" s="80"/>
      <c r="J376" s="80">
        <v>5</v>
      </c>
      <c r="K376" s="116"/>
      <c r="L376" s="235"/>
      <c r="M376" s="134"/>
      <c r="N376" s="237"/>
      <c r="O376" s="134"/>
      <c r="P376" s="91">
        <v>11</v>
      </c>
      <c r="Q376" s="134"/>
      <c r="R376" s="244"/>
      <c r="T376" s="3"/>
      <c r="AD376" s="3"/>
      <c r="AE376" s="3"/>
    </row>
    <row r="377" spans="1:31" ht="15.75" customHeight="1" x14ac:dyDescent="0.25">
      <c r="A377" s="79">
        <v>1501</v>
      </c>
      <c r="B377" s="80"/>
      <c r="C377" s="80"/>
      <c r="D377" s="80"/>
      <c r="E377" s="80"/>
      <c r="F377" s="80"/>
      <c r="G377" s="80"/>
      <c r="H377" s="80"/>
      <c r="I377" s="80"/>
      <c r="J377" s="80">
        <v>7</v>
      </c>
      <c r="K377" s="116">
        <v>6</v>
      </c>
      <c r="L377" s="235"/>
      <c r="M377" s="134"/>
      <c r="N377" s="237"/>
      <c r="O377" s="246"/>
      <c r="P377" s="96">
        <v>11</v>
      </c>
      <c r="Q377" s="247"/>
      <c r="R377" s="246"/>
      <c r="T377" s="3"/>
      <c r="AD377" s="3"/>
      <c r="AE377" s="3"/>
    </row>
    <row r="378" spans="1:31" ht="15.75" customHeight="1" x14ac:dyDescent="0.25">
      <c r="A378" s="79">
        <v>1502</v>
      </c>
      <c r="B378" s="80"/>
      <c r="C378" s="80"/>
      <c r="D378" s="80"/>
      <c r="E378" s="80"/>
      <c r="F378" s="80"/>
      <c r="G378" s="80"/>
      <c r="H378" s="80"/>
      <c r="I378" s="80"/>
      <c r="J378" s="80">
        <v>4</v>
      </c>
      <c r="K378" s="116">
        <v>1</v>
      </c>
      <c r="L378" s="235"/>
      <c r="M378" s="134"/>
      <c r="N378" s="237"/>
      <c r="O378" s="246"/>
      <c r="P378" s="96">
        <v>4</v>
      </c>
      <c r="Q378" s="247"/>
      <c r="R378" s="246"/>
      <c r="T378" s="3"/>
      <c r="AD378" s="3"/>
      <c r="AE378" s="3"/>
    </row>
    <row r="379" spans="1:31" ht="15.75" customHeight="1" x14ac:dyDescent="0.25">
      <c r="A379" s="79">
        <v>1601</v>
      </c>
      <c r="B379" s="80"/>
      <c r="C379" s="80"/>
      <c r="D379" s="80"/>
      <c r="E379" s="80"/>
      <c r="F379" s="80"/>
      <c r="G379" s="80"/>
      <c r="H379" s="80"/>
      <c r="I379" s="80"/>
      <c r="J379" s="80">
        <v>2</v>
      </c>
      <c r="K379" s="116">
        <v>2</v>
      </c>
      <c r="L379" s="235"/>
      <c r="M379" s="134"/>
      <c r="N379" s="237"/>
      <c r="O379" s="246"/>
      <c r="P379" s="96">
        <v>2</v>
      </c>
      <c r="Q379" s="247"/>
      <c r="R379" s="246"/>
      <c r="T379" s="3"/>
      <c r="AD379" s="3"/>
      <c r="AE379" s="3"/>
    </row>
    <row r="380" spans="1:31" ht="15.75" customHeight="1" x14ac:dyDescent="0.25">
      <c r="A380" s="79">
        <v>1602</v>
      </c>
      <c r="B380" s="80"/>
      <c r="C380" s="80"/>
      <c r="D380" s="80"/>
      <c r="E380" s="80"/>
      <c r="F380" s="80"/>
      <c r="G380" s="80"/>
      <c r="H380" s="80"/>
      <c r="I380" s="80"/>
      <c r="J380" s="80"/>
      <c r="K380" s="116"/>
      <c r="L380" s="235"/>
      <c r="M380" s="134"/>
      <c r="N380" s="237"/>
      <c r="O380" s="134"/>
      <c r="P380" s="237"/>
      <c r="Q380" s="256"/>
      <c r="R380" s="246"/>
      <c r="T380" s="3"/>
      <c r="AD380" s="3"/>
      <c r="AE380" s="3"/>
    </row>
    <row r="381" spans="1:31" ht="15.75" customHeight="1" x14ac:dyDescent="0.25">
      <c r="A381" s="79">
        <v>1701</v>
      </c>
      <c r="B381" s="80"/>
      <c r="C381" s="80"/>
      <c r="D381" s="80"/>
      <c r="E381" s="80"/>
      <c r="F381" s="80"/>
      <c r="G381" s="80"/>
      <c r="H381" s="80"/>
      <c r="I381" s="80"/>
      <c r="J381" s="80"/>
      <c r="K381" s="116"/>
      <c r="L381" s="235"/>
      <c r="M381" s="134"/>
      <c r="N381" s="237"/>
      <c r="O381" s="228" t="s">
        <v>80</v>
      </c>
      <c r="P381" s="102">
        <v>25</v>
      </c>
      <c r="Q381" s="103">
        <f>K384</f>
        <v>26</v>
      </c>
      <c r="R381" s="230" t="s">
        <v>10</v>
      </c>
      <c r="T381" s="3"/>
      <c r="AD381" s="3"/>
      <c r="AE381" s="3"/>
    </row>
    <row r="382" spans="1:31" ht="15.75" customHeight="1" x14ac:dyDescent="0.25">
      <c r="A382" s="79">
        <v>1702</v>
      </c>
      <c r="B382" s="80"/>
      <c r="C382" s="80"/>
      <c r="D382" s="80"/>
      <c r="E382" s="80"/>
      <c r="F382" s="80"/>
      <c r="G382" s="80"/>
      <c r="H382" s="80"/>
      <c r="I382" s="80"/>
      <c r="J382" s="80"/>
      <c r="K382" s="116"/>
      <c r="L382" s="235"/>
      <c r="M382" s="134"/>
      <c r="N382" s="237"/>
      <c r="O382" s="229" t="s">
        <v>81</v>
      </c>
      <c r="P382" s="104">
        <f>IF(P381/B367=0,"",P381/B367)</f>
        <v>0.625</v>
      </c>
      <c r="Q382" s="105">
        <f>IF(P381/Q381=0,"",P381/Q381)</f>
        <v>0.96153846153846156</v>
      </c>
      <c r="R382" s="231" t="s">
        <v>82</v>
      </c>
      <c r="T382" s="3"/>
      <c r="AD382" s="3"/>
      <c r="AE382" s="3"/>
    </row>
    <row r="383" spans="1:31" ht="15.75" customHeight="1" x14ac:dyDescent="0.25">
      <c r="A383" s="79">
        <v>1801</v>
      </c>
      <c r="B383" s="226"/>
      <c r="C383" s="226"/>
      <c r="D383" s="226"/>
      <c r="E383" s="226"/>
      <c r="F383" s="226"/>
      <c r="G383" s="226"/>
      <c r="H383" s="226"/>
      <c r="I383" s="226"/>
      <c r="J383" s="226"/>
      <c r="K383" s="116"/>
      <c r="L383" s="238"/>
      <c r="M383" s="239"/>
      <c r="N383" s="240"/>
      <c r="O383" s="109"/>
      <c r="P383" s="110"/>
      <c r="Q383" s="110"/>
      <c r="R383" s="111"/>
      <c r="T383" s="3"/>
      <c r="AD383" s="3"/>
      <c r="AE383" s="3"/>
    </row>
    <row r="384" spans="1:31" ht="18" customHeight="1" x14ac:dyDescent="0.25">
      <c r="A384" s="33"/>
      <c r="B384" s="327" t="s">
        <v>108</v>
      </c>
      <c r="C384" s="327"/>
      <c r="D384" s="327"/>
      <c r="E384" s="327"/>
      <c r="F384" s="327"/>
      <c r="G384" s="327"/>
      <c r="H384" s="327"/>
      <c r="I384" s="327"/>
      <c r="J384" s="327"/>
      <c r="K384" s="225">
        <f>SUM(K367:K380)</f>
        <v>26</v>
      </c>
      <c r="L384" s="113">
        <f>IF(K375=0,"",K375/B367)</f>
        <v>0.42499999999999999</v>
      </c>
      <c r="M384" s="113">
        <f>IF(K384=0,"",K384/B367)</f>
        <v>0.65</v>
      </c>
      <c r="N384" s="113">
        <f>IF(K375=0,"",M384-L384)</f>
        <v>0.22500000000000003</v>
      </c>
      <c r="O384" s="5"/>
      <c r="P384" s="25"/>
      <c r="Q384" s="24"/>
      <c r="R384" s="5"/>
      <c r="T384" s="3"/>
      <c r="AD384" s="3"/>
      <c r="AE384" s="3"/>
    </row>
    <row r="385" spans="1:31" ht="12.75" customHeight="1" x14ac:dyDescent="0.2">
      <c r="L385" s="5"/>
      <c r="M385" s="5"/>
      <c r="O385" s="5"/>
      <c r="P385" s="6"/>
      <c r="Q385" s="6"/>
      <c r="R385" s="5"/>
      <c r="T385" s="3"/>
      <c r="AD385" s="3"/>
      <c r="AE385" s="3"/>
    </row>
    <row r="386" spans="1:31" ht="12.75" customHeight="1" x14ac:dyDescent="0.2">
      <c r="L386" s="5"/>
      <c r="M386" s="5"/>
      <c r="O386" s="5"/>
      <c r="P386" s="6"/>
      <c r="Q386" s="6"/>
      <c r="R386" s="5"/>
      <c r="T386" s="3"/>
      <c r="AD386" s="3"/>
      <c r="AE386" s="3"/>
    </row>
    <row r="387" spans="1:31" ht="26.25" customHeight="1" x14ac:dyDescent="0.4">
      <c r="B387" s="318" t="s">
        <v>96</v>
      </c>
      <c r="C387" s="331"/>
      <c r="D387" s="331"/>
      <c r="E387" s="331"/>
      <c r="F387" s="331"/>
      <c r="G387" s="331"/>
      <c r="H387" s="331"/>
      <c r="I387" s="331"/>
      <c r="J387" s="331"/>
      <c r="K387" s="201" t="s">
        <v>71</v>
      </c>
      <c r="L387" s="5"/>
      <c r="M387" s="5"/>
      <c r="N387" s="25"/>
      <c r="O387" s="5"/>
      <c r="P387" s="25"/>
      <c r="Q387" s="25"/>
      <c r="R387" s="25"/>
      <c r="AD387" s="3"/>
      <c r="AE387" s="3"/>
    </row>
    <row r="388" spans="1:31" ht="20.25" customHeight="1" x14ac:dyDescent="0.2">
      <c r="A388" s="330" t="s">
        <v>9</v>
      </c>
      <c r="B388" s="311" t="s">
        <v>97</v>
      </c>
      <c r="C388" s="312"/>
      <c r="D388" s="312"/>
      <c r="E388" s="312"/>
      <c r="F388" s="312"/>
      <c r="G388" s="312"/>
      <c r="H388" s="312"/>
      <c r="I388" s="312"/>
      <c r="J388" s="313"/>
      <c r="K388" s="314" t="s">
        <v>10</v>
      </c>
      <c r="L388" s="307" t="s">
        <v>2</v>
      </c>
      <c r="M388" s="307" t="s">
        <v>3</v>
      </c>
      <c r="N388" s="316" t="s">
        <v>4</v>
      </c>
      <c r="O388" s="307" t="s">
        <v>5</v>
      </c>
      <c r="P388" s="317" t="s">
        <v>6</v>
      </c>
      <c r="Q388" s="317" t="s">
        <v>7</v>
      </c>
      <c r="R388" s="307" t="s">
        <v>8</v>
      </c>
      <c r="AD388" s="3"/>
      <c r="AE388" s="3"/>
    </row>
    <row r="389" spans="1:31" ht="15.75" customHeight="1" x14ac:dyDescent="0.25">
      <c r="A389" s="308"/>
      <c r="B389" s="79" t="s">
        <v>98</v>
      </c>
      <c r="C389" s="79" t="s">
        <v>99</v>
      </c>
      <c r="D389" s="79" t="s">
        <v>100</v>
      </c>
      <c r="E389" s="79" t="s">
        <v>101</v>
      </c>
      <c r="F389" s="79" t="s">
        <v>102</v>
      </c>
      <c r="G389" s="79" t="s">
        <v>103</v>
      </c>
      <c r="H389" s="79" t="s">
        <v>104</v>
      </c>
      <c r="I389" s="79" t="s">
        <v>105</v>
      </c>
      <c r="J389" s="79" t="s">
        <v>106</v>
      </c>
      <c r="K389" s="315"/>
      <c r="L389" s="308"/>
      <c r="M389" s="308"/>
      <c r="N389" s="308"/>
      <c r="O389" s="308"/>
      <c r="P389" s="308"/>
      <c r="Q389" s="308"/>
      <c r="R389" s="308"/>
      <c r="AD389" s="3"/>
      <c r="AE389" s="3"/>
    </row>
    <row r="390" spans="1:31" ht="15.75" customHeight="1" x14ac:dyDescent="0.25">
      <c r="A390" s="79">
        <v>1101</v>
      </c>
      <c r="B390" s="80">
        <v>78</v>
      </c>
      <c r="C390" s="80"/>
      <c r="D390" s="80"/>
      <c r="E390" s="80"/>
      <c r="F390" s="80"/>
      <c r="G390" s="80"/>
      <c r="H390" s="80"/>
      <c r="I390" s="80"/>
      <c r="J390" s="80"/>
      <c r="K390" s="116"/>
      <c r="L390" s="232"/>
      <c r="M390" s="233"/>
      <c r="N390" s="234"/>
      <c r="O390" s="242"/>
      <c r="P390" s="85">
        <f>B390</f>
        <v>78</v>
      </c>
      <c r="Q390" s="243"/>
      <c r="R390" s="242"/>
      <c r="AD390" s="3"/>
      <c r="AE390" s="3"/>
    </row>
    <row r="391" spans="1:31" ht="15.75" customHeight="1" x14ac:dyDescent="0.25">
      <c r="A391" s="79">
        <v>1102</v>
      </c>
      <c r="B391" s="80"/>
      <c r="C391" s="80">
        <v>61</v>
      </c>
      <c r="D391" s="80"/>
      <c r="E391" s="80"/>
      <c r="F391" s="80"/>
      <c r="G391" s="80"/>
      <c r="H391" s="80"/>
      <c r="I391" s="80"/>
      <c r="J391" s="80"/>
      <c r="K391" s="116"/>
      <c r="L391" s="235"/>
      <c r="M391" s="134"/>
      <c r="N391" s="236"/>
      <c r="O391" s="90">
        <f>IF(C391=0,"",C391/B390)</f>
        <v>0.78205128205128205</v>
      </c>
      <c r="P391" s="91">
        <v>62</v>
      </c>
      <c r="Q391" s="241">
        <f t="shared" ref="Q391:Q398" si="71">IF(P391=0,"",P391/P390)</f>
        <v>0.79487179487179482</v>
      </c>
      <c r="R391" s="241">
        <f t="shared" ref="R391:R398" si="72">IF(P391=0,"",100%-Q391)</f>
        <v>0.20512820512820518</v>
      </c>
      <c r="AD391" s="3"/>
      <c r="AE391" s="3"/>
    </row>
    <row r="392" spans="1:31" ht="15.75" customHeight="1" x14ac:dyDescent="0.25">
      <c r="A392" s="79">
        <v>1201</v>
      </c>
      <c r="B392" s="80"/>
      <c r="C392" s="80"/>
      <c r="D392" s="80">
        <v>56</v>
      </c>
      <c r="E392" s="80"/>
      <c r="F392" s="80"/>
      <c r="G392" s="80"/>
      <c r="H392" s="80"/>
      <c r="I392" s="80"/>
      <c r="J392" s="80"/>
      <c r="K392" s="116"/>
      <c r="L392" s="235"/>
      <c r="M392" s="134"/>
      <c r="N392" s="236"/>
      <c r="O392" s="90">
        <f>IF(D392=0,"",D392/C391)</f>
        <v>0.91803278688524592</v>
      </c>
      <c r="P392" s="91">
        <v>60</v>
      </c>
      <c r="Q392" s="241">
        <f t="shared" si="71"/>
        <v>0.967741935483871</v>
      </c>
      <c r="R392" s="241">
        <f t="shared" si="72"/>
        <v>3.2258064516129004E-2</v>
      </c>
      <c r="S392" s="11">
        <f>P392/P390</f>
        <v>0.76923076923076927</v>
      </c>
      <c r="AD392" s="3"/>
      <c r="AE392" s="3"/>
    </row>
    <row r="393" spans="1:31" ht="15.75" customHeight="1" x14ac:dyDescent="0.25">
      <c r="A393" s="79">
        <v>1202</v>
      </c>
      <c r="B393" s="80"/>
      <c r="C393" s="80"/>
      <c r="D393" s="80"/>
      <c r="E393" s="80">
        <v>48</v>
      </c>
      <c r="F393" s="80"/>
      <c r="G393" s="80"/>
      <c r="H393" s="80"/>
      <c r="I393" s="80"/>
      <c r="J393" s="80"/>
      <c r="K393" s="116"/>
      <c r="L393" s="235"/>
      <c r="M393" s="134"/>
      <c r="N393" s="236"/>
      <c r="O393" s="90">
        <f>IF(E393=0,"",E393/D392)</f>
        <v>0.8571428571428571</v>
      </c>
      <c r="P393" s="91">
        <v>58</v>
      </c>
      <c r="Q393" s="241">
        <f t="shared" si="71"/>
        <v>0.96666666666666667</v>
      </c>
      <c r="R393" s="241">
        <f t="shared" si="72"/>
        <v>3.3333333333333326E-2</v>
      </c>
      <c r="AD393" s="3"/>
      <c r="AE393" s="3"/>
    </row>
    <row r="394" spans="1:31" ht="15.75" customHeight="1" x14ac:dyDescent="0.25">
      <c r="A394" s="79">
        <v>1301</v>
      </c>
      <c r="B394" s="80"/>
      <c r="C394" s="80"/>
      <c r="D394" s="80"/>
      <c r="E394" s="80"/>
      <c r="F394" s="80">
        <v>46</v>
      </c>
      <c r="G394" s="80"/>
      <c r="H394" s="80"/>
      <c r="I394" s="80"/>
      <c r="J394" s="80"/>
      <c r="K394" s="116"/>
      <c r="L394" s="235"/>
      <c r="M394" s="134"/>
      <c r="N394" s="236"/>
      <c r="O394" s="90">
        <f>IF(F394=0,"",F394/E393)</f>
        <v>0.95833333333333337</v>
      </c>
      <c r="P394" s="91">
        <v>57</v>
      </c>
      <c r="Q394" s="241">
        <f t="shared" si="71"/>
        <v>0.98275862068965514</v>
      </c>
      <c r="R394" s="241">
        <f t="shared" si="72"/>
        <v>1.7241379310344862E-2</v>
      </c>
      <c r="AD394" s="3"/>
      <c r="AE394" s="3"/>
    </row>
    <row r="395" spans="1:31" ht="15.75" customHeight="1" x14ac:dyDescent="0.25">
      <c r="A395" s="79">
        <v>1302</v>
      </c>
      <c r="B395" s="80"/>
      <c r="C395" s="80"/>
      <c r="D395" s="80"/>
      <c r="E395" s="80"/>
      <c r="F395" s="80"/>
      <c r="G395" s="80">
        <v>42</v>
      </c>
      <c r="H395" s="80"/>
      <c r="I395" s="80"/>
      <c r="J395" s="80"/>
      <c r="K395" s="116"/>
      <c r="L395" s="235"/>
      <c r="M395" s="134"/>
      <c r="N395" s="236"/>
      <c r="O395" s="90">
        <f>IF(G395=0,"",G395/F394)</f>
        <v>0.91304347826086951</v>
      </c>
      <c r="P395" s="91">
        <v>55</v>
      </c>
      <c r="Q395" s="241">
        <f t="shared" si="71"/>
        <v>0.96491228070175439</v>
      </c>
      <c r="R395" s="241">
        <f t="shared" si="72"/>
        <v>3.5087719298245612E-2</v>
      </c>
      <c r="AD395" s="3"/>
      <c r="AE395" s="3"/>
    </row>
    <row r="396" spans="1:31" ht="15.75" customHeight="1" x14ac:dyDescent="0.25">
      <c r="A396" s="79">
        <v>1401</v>
      </c>
      <c r="B396" s="80"/>
      <c r="C396" s="80"/>
      <c r="D396" s="80"/>
      <c r="E396" s="80"/>
      <c r="F396" s="80"/>
      <c r="G396" s="80"/>
      <c r="H396" s="80">
        <v>42</v>
      </c>
      <c r="I396" s="80"/>
      <c r="J396" s="80"/>
      <c r="K396" s="116"/>
      <c r="L396" s="235"/>
      <c r="M396" s="134"/>
      <c r="N396" s="236"/>
      <c r="O396" s="90">
        <f>IF(H396=0,"",H396/G395)</f>
        <v>1</v>
      </c>
      <c r="P396" s="91">
        <v>54</v>
      </c>
      <c r="Q396" s="241">
        <f t="shared" si="71"/>
        <v>0.98181818181818181</v>
      </c>
      <c r="R396" s="241">
        <f t="shared" si="72"/>
        <v>1.8181818181818188E-2</v>
      </c>
      <c r="AD396" s="3"/>
      <c r="AE396" s="3"/>
    </row>
    <row r="397" spans="1:31" ht="15.75" customHeight="1" x14ac:dyDescent="0.25">
      <c r="A397" s="79">
        <v>1402</v>
      </c>
      <c r="B397" s="80"/>
      <c r="C397" s="80"/>
      <c r="D397" s="80"/>
      <c r="E397" s="80"/>
      <c r="F397" s="80"/>
      <c r="G397" s="80"/>
      <c r="H397" s="80"/>
      <c r="I397" s="80">
        <v>39</v>
      </c>
      <c r="J397" s="80"/>
      <c r="K397" s="116"/>
      <c r="L397" s="235"/>
      <c r="M397" s="134"/>
      <c r="N397" s="236"/>
      <c r="O397" s="90">
        <f>IF(I397=0,"",I397/H396)</f>
        <v>0.9285714285714286</v>
      </c>
      <c r="P397" s="91">
        <v>53</v>
      </c>
      <c r="Q397" s="241">
        <f t="shared" si="71"/>
        <v>0.98148148148148151</v>
      </c>
      <c r="R397" s="241">
        <f t="shared" si="72"/>
        <v>1.851851851851849E-2</v>
      </c>
      <c r="AD397" s="3"/>
      <c r="AE397" s="3"/>
    </row>
    <row r="398" spans="1:31" ht="15.75" customHeight="1" x14ac:dyDescent="0.25">
      <c r="A398" s="79">
        <v>1501</v>
      </c>
      <c r="B398" s="80"/>
      <c r="C398" s="80"/>
      <c r="D398" s="80"/>
      <c r="E398" s="80"/>
      <c r="F398" s="80"/>
      <c r="G398" s="80"/>
      <c r="H398" s="80"/>
      <c r="I398" s="80"/>
      <c r="J398" s="80">
        <v>38</v>
      </c>
      <c r="K398" s="116">
        <v>33</v>
      </c>
      <c r="L398" s="235"/>
      <c r="M398" s="134"/>
      <c r="N398" s="236"/>
      <c r="O398" s="133">
        <f>IF(J398=0,"",J398/I397)</f>
        <v>0.97435897435897434</v>
      </c>
      <c r="P398" s="91">
        <v>52</v>
      </c>
      <c r="Q398" s="133">
        <f t="shared" si="71"/>
        <v>0.98113207547169812</v>
      </c>
      <c r="R398" s="133">
        <f t="shared" si="72"/>
        <v>1.8867924528301883E-2</v>
      </c>
      <c r="AD398" s="3"/>
      <c r="AE398" s="3"/>
    </row>
    <row r="399" spans="1:31" ht="15.75" customHeight="1" x14ac:dyDescent="0.25">
      <c r="A399" s="79">
        <v>1502</v>
      </c>
      <c r="B399" s="80"/>
      <c r="C399" s="80"/>
      <c r="D399" s="80"/>
      <c r="E399" s="80"/>
      <c r="F399" s="80"/>
      <c r="G399" s="80"/>
      <c r="H399" s="80"/>
      <c r="I399" s="80"/>
      <c r="J399" s="80">
        <v>11</v>
      </c>
      <c r="K399" s="116">
        <v>6</v>
      </c>
      <c r="L399" s="235"/>
      <c r="M399" s="134"/>
      <c r="N399" s="237"/>
      <c r="O399" s="134"/>
      <c r="P399" s="91">
        <v>18</v>
      </c>
      <c r="Q399" s="134"/>
      <c r="R399" s="244"/>
      <c r="AD399" s="3"/>
      <c r="AE399" s="3"/>
    </row>
    <row r="400" spans="1:31" ht="15.75" customHeight="1" x14ac:dyDescent="0.25">
      <c r="A400" s="79">
        <v>1601</v>
      </c>
      <c r="B400" s="80"/>
      <c r="C400" s="80"/>
      <c r="D400" s="80"/>
      <c r="E400" s="80"/>
      <c r="F400" s="80"/>
      <c r="G400" s="80"/>
      <c r="H400" s="80"/>
      <c r="I400" s="80"/>
      <c r="J400" s="80">
        <v>8</v>
      </c>
      <c r="K400" s="116">
        <v>4</v>
      </c>
      <c r="L400" s="235"/>
      <c r="M400" s="134"/>
      <c r="N400" s="237"/>
      <c r="O400" s="246"/>
      <c r="P400" s="96">
        <v>12</v>
      </c>
      <c r="Q400" s="247"/>
      <c r="R400" s="246"/>
      <c r="AD400" s="3"/>
      <c r="AE400" s="3"/>
    </row>
    <row r="401" spans="1:31" ht="15.75" customHeight="1" x14ac:dyDescent="0.25">
      <c r="A401" s="79">
        <v>1602</v>
      </c>
      <c r="B401" s="80"/>
      <c r="C401" s="80"/>
      <c r="D401" s="80"/>
      <c r="E401" s="80"/>
      <c r="F401" s="80"/>
      <c r="G401" s="80"/>
      <c r="H401" s="80"/>
      <c r="I401" s="80"/>
      <c r="J401" s="80">
        <v>6</v>
      </c>
      <c r="K401" s="116">
        <v>2</v>
      </c>
      <c r="L401" s="235"/>
      <c r="M401" s="134"/>
      <c r="N401" s="237"/>
      <c r="O401" s="246"/>
      <c r="P401" s="96">
        <v>8</v>
      </c>
      <c r="Q401" s="247"/>
      <c r="R401" s="246"/>
      <c r="AD401" s="3"/>
      <c r="AE401" s="3"/>
    </row>
    <row r="402" spans="1:31" ht="15.75" customHeight="1" x14ac:dyDescent="0.25">
      <c r="A402" s="79">
        <v>1701</v>
      </c>
      <c r="B402" s="80"/>
      <c r="C402" s="80"/>
      <c r="D402" s="80"/>
      <c r="E402" s="80"/>
      <c r="F402" s="80"/>
      <c r="G402" s="80"/>
      <c r="H402" s="80"/>
      <c r="I402" s="80"/>
      <c r="J402" s="80">
        <v>5</v>
      </c>
      <c r="K402" s="116">
        <v>3</v>
      </c>
      <c r="L402" s="235"/>
      <c r="M402" s="134"/>
      <c r="N402" s="237"/>
      <c r="O402" s="246"/>
      <c r="P402" s="96">
        <v>5</v>
      </c>
      <c r="Q402" s="247"/>
      <c r="R402" s="246"/>
      <c r="AD402" s="3"/>
      <c r="AE402" s="3"/>
    </row>
    <row r="403" spans="1:31" ht="15.75" customHeight="1" x14ac:dyDescent="0.25">
      <c r="A403" s="79">
        <v>1702</v>
      </c>
      <c r="B403" s="80"/>
      <c r="C403" s="80"/>
      <c r="D403" s="80"/>
      <c r="E403" s="80"/>
      <c r="F403" s="80"/>
      <c r="G403" s="80"/>
      <c r="H403" s="80"/>
      <c r="I403" s="80"/>
      <c r="J403" s="80">
        <v>2</v>
      </c>
      <c r="K403" s="116">
        <v>1</v>
      </c>
      <c r="L403" s="235"/>
      <c r="M403" s="134"/>
      <c r="N403" s="237"/>
      <c r="O403" s="134"/>
      <c r="P403" s="91">
        <v>2</v>
      </c>
      <c r="Q403" s="256"/>
      <c r="R403" s="246"/>
      <c r="AD403" s="3"/>
      <c r="AE403" s="3"/>
    </row>
    <row r="404" spans="1:31" ht="15.75" customHeight="1" x14ac:dyDescent="0.25">
      <c r="A404" s="79">
        <v>1801</v>
      </c>
      <c r="B404" s="80"/>
      <c r="C404" s="80"/>
      <c r="D404" s="80"/>
      <c r="E404" s="80"/>
      <c r="F404" s="80"/>
      <c r="G404" s="80"/>
      <c r="H404" s="80"/>
      <c r="I404" s="80"/>
      <c r="J404" s="80">
        <v>1</v>
      </c>
      <c r="K404" s="116"/>
      <c r="L404" s="235"/>
      <c r="M404" s="134"/>
      <c r="N404" s="237"/>
      <c r="O404" s="228" t="s">
        <v>80</v>
      </c>
      <c r="P404" s="102">
        <v>48</v>
      </c>
      <c r="Q404" s="103">
        <f>K407</f>
        <v>49</v>
      </c>
      <c r="R404" s="230" t="s">
        <v>10</v>
      </c>
      <c r="AD404" s="3"/>
      <c r="AE404" s="3"/>
    </row>
    <row r="405" spans="1:31" ht="15.75" customHeight="1" x14ac:dyDescent="0.25">
      <c r="A405" s="79">
        <v>1802</v>
      </c>
      <c r="B405" s="80"/>
      <c r="C405" s="80"/>
      <c r="D405" s="80"/>
      <c r="E405" s="80"/>
      <c r="F405" s="80"/>
      <c r="G405" s="80"/>
      <c r="H405" s="80"/>
      <c r="I405" s="80"/>
      <c r="J405" s="80"/>
      <c r="K405" s="116"/>
      <c r="L405" s="235"/>
      <c r="M405" s="134"/>
      <c r="N405" s="237"/>
      <c r="O405" s="229" t="s">
        <v>81</v>
      </c>
      <c r="P405" s="104">
        <f>IF(P404/B390=0,"",P404/B390)</f>
        <v>0.61538461538461542</v>
      </c>
      <c r="Q405" s="105">
        <f>IF(P404/Q404=0,"",P404/Q404)</f>
        <v>0.97959183673469385</v>
      </c>
      <c r="R405" s="231" t="s">
        <v>82</v>
      </c>
      <c r="AD405" s="3"/>
      <c r="AE405" s="3"/>
    </row>
    <row r="406" spans="1:31" ht="15.75" customHeight="1" x14ac:dyDescent="0.25">
      <c r="A406" s="79">
        <v>1901</v>
      </c>
      <c r="B406" s="80"/>
      <c r="C406" s="80"/>
      <c r="D406" s="80"/>
      <c r="E406" s="80"/>
      <c r="F406" s="80"/>
      <c r="G406" s="80"/>
      <c r="H406" s="80"/>
      <c r="I406" s="80"/>
      <c r="J406" s="80"/>
      <c r="K406" s="116"/>
      <c r="L406" s="238"/>
      <c r="M406" s="239"/>
      <c r="N406" s="240"/>
      <c r="O406" s="109"/>
      <c r="P406" s="110"/>
      <c r="Q406" s="110"/>
      <c r="R406" s="111"/>
      <c r="AD406" s="3"/>
      <c r="AE406" s="3"/>
    </row>
    <row r="407" spans="1:31" ht="18" customHeight="1" x14ac:dyDescent="0.25">
      <c r="A407" s="33"/>
      <c r="B407" s="327" t="s">
        <v>108</v>
      </c>
      <c r="C407" s="327"/>
      <c r="D407" s="327"/>
      <c r="E407" s="327"/>
      <c r="F407" s="327"/>
      <c r="G407" s="327"/>
      <c r="H407" s="327"/>
      <c r="I407" s="327"/>
      <c r="J407" s="327"/>
      <c r="K407" s="112">
        <f>SUM(K390:K403)</f>
        <v>49</v>
      </c>
      <c r="L407" s="113">
        <f>IF(K398=0,"",K398/B390)</f>
        <v>0.42307692307692307</v>
      </c>
      <c r="M407" s="113">
        <f>IF(K407=0,"",K407/B390)</f>
        <v>0.62820512820512819</v>
      </c>
      <c r="N407" s="113">
        <f>IF(K398=0,"",M407-L407)</f>
        <v>0.20512820512820512</v>
      </c>
      <c r="O407" s="5"/>
      <c r="P407" s="25"/>
      <c r="Q407" s="24"/>
      <c r="R407" s="5"/>
      <c r="AD407" s="3"/>
      <c r="AE407" s="3"/>
    </row>
    <row r="408" spans="1:31" ht="12.75" customHeight="1" x14ac:dyDescent="0.2">
      <c r="L408" s="5"/>
      <c r="M408" s="5"/>
      <c r="O408" s="5"/>
      <c r="P408" s="6"/>
      <c r="Q408" s="6"/>
      <c r="R408" s="5"/>
      <c r="AD408" s="3"/>
      <c r="AE408" s="3"/>
    </row>
    <row r="409" spans="1:31" ht="12.75" customHeight="1" x14ac:dyDescent="0.2">
      <c r="L409" s="5"/>
      <c r="M409" s="5"/>
      <c r="O409" s="5"/>
      <c r="P409" s="6"/>
      <c r="Q409" s="6"/>
      <c r="R409" s="5"/>
      <c r="AD409" s="3"/>
      <c r="AE409" s="3"/>
    </row>
    <row r="410" spans="1:31" ht="26.25" customHeight="1" x14ac:dyDescent="0.4">
      <c r="B410" s="318" t="s">
        <v>96</v>
      </c>
      <c r="C410" s="331"/>
      <c r="D410" s="331"/>
      <c r="E410" s="331"/>
      <c r="F410" s="331"/>
      <c r="G410" s="331"/>
      <c r="H410" s="331"/>
      <c r="I410" s="331"/>
      <c r="J410" s="331"/>
      <c r="K410" s="201" t="s">
        <v>72</v>
      </c>
      <c r="L410" s="5"/>
      <c r="M410" s="5"/>
      <c r="N410" s="25"/>
      <c r="O410" s="5"/>
      <c r="P410" s="25"/>
      <c r="Q410" s="25"/>
      <c r="R410" s="25"/>
      <c r="AD410" s="3"/>
      <c r="AE410" s="3"/>
    </row>
    <row r="411" spans="1:31" ht="20.25" customHeight="1" x14ac:dyDescent="0.2">
      <c r="A411" s="330" t="s">
        <v>9</v>
      </c>
      <c r="B411" s="311" t="s">
        <v>97</v>
      </c>
      <c r="C411" s="312"/>
      <c r="D411" s="312"/>
      <c r="E411" s="312"/>
      <c r="F411" s="312"/>
      <c r="G411" s="312"/>
      <c r="H411" s="312"/>
      <c r="I411" s="312"/>
      <c r="J411" s="313"/>
      <c r="K411" s="314" t="s">
        <v>10</v>
      </c>
      <c r="L411" s="307" t="s">
        <v>2</v>
      </c>
      <c r="M411" s="307" t="s">
        <v>3</v>
      </c>
      <c r="N411" s="316" t="s">
        <v>4</v>
      </c>
      <c r="O411" s="307" t="s">
        <v>5</v>
      </c>
      <c r="P411" s="317" t="s">
        <v>6</v>
      </c>
      <c r="Q411" s="317" t="s">
        <v>7</v>
      </c>
      <c r="R411" s="307" t="s">
        <v>8</v>
      </c>
      <c r="AD411" s="3"/>
      <c r="AE411" s="3"/>
    </row>
    <row r="412" spans="1:31" ht="15.75" customHeight="1" x14ac:dyDescent="0.25">
      <c r="A412" s="308"/>
      <c r="B412" s="79" t="s">
        <v>98</v>
      </c>
      <c r="C412" s="79" t="s">
        <v>99</v>
      </c>
      <c r="D412" s="79" t="s">
        <v>100</v>
      </c>
      <c r="E412" s="79" t="s">
        <v>101</v>
      </c>
      <c r="F412" s="79" t="s">
        <v>102</v>
      </c>
      <c r="G412" s="79" t="s">
        <v>103</v>
      </c>
      <c r="H412" s="79" t="s">
        <v>104</v>
      </c>
      <c r="I412" s="79" t="s">
        <v>105</v>
      </c>
      <c r="J412" s="79" t="s">
        <v>106</v>
      </c>
      <c r="K412" s="315"/>
      <c r="L412" s="308"/>
      <c r="M412" s="308"/>
      <c r="N412" s="308"/>
      <c r="O412" s="308"/>
      <c r="P412" s="308"/>
      <c r="Q412" s="308"/>
      <c r="R412" s="308"/>
      <c r="AD412" s="3"/>
      <c r="AE412" s="3"/>
    </row>
    <row r="413" spans="1:31" ht="15.75" customHeight="1" x14ac:dyDescent="0.25">
      <c r="A413" s="79">
        <v>1102</v>
      </c>
      <c r="B413" s="80">
        <v>74</v>
      </c>
      <c r="C413" s="80"/>
      <c r="D413" s="80"/>
      <c r="E413" s="80"/>
      <c r="F413" s="80"/>
      <c r="G413" s="80"/>
      <c r="H413" s="80"/>
      <c r="I413" s="80"/>
      <c r="J413" s="80"/>
      <c r="K413" s="116"/>
      <c r="L413" s="232"/>
      <c r="M413" s="233"/>
      <c r="N413" s="234"/>
      <c r="O413" s="242"/>
      <c r="P413" s="85">
        <f>B413</f>
        <v>74</v>
      </c>
      <c r="Q413" s="243"/>
      <c r="R413" s="242"/>
      <c r="AD413" s="3"/>
      <c r="AE413" s="3"/>
    </row>
    <row r="414" spans="1:31" ht="15.75" customHeight="1" x14ac:dyDescent="0.25">
      <c r="A414" s="79">
        <v>1201</v>
      </c>
      <c r="B414" s="80"/>
      <c r="C414" s="80">
        <v>69</v>
      </c>
      <c r="D414" s="80"/>
      <c r="E414" s="80"/>
      <c r="F414" s="80"/>
      <c r="G414" s="80"/>
      <c r="H414" s="80"/>
      <c r="I414" s="80"/>
      <c r="J414" s="80"/>
      <c r="K414" s="116"/>
      <c r="L414" s="235"/>
      <c r="M414" s="134"/>
      <c r="N414" s="236"/>
      <c r="O414" s="90">
        <f>IF(C414=0,"",C414/B413)</f>
        <v>0.93243243243243246</v>
      </c>
      <c r="P414" s="91">
        <v>69</v>
      </c>
      <c r="Q414" s="241">
        <f t="shared" ref="Q414:Q421" si="73">IF(P414=0,"",P414/P413)</f>
        <v>0.93243243243243246</v>
      </c>
      <c r="R414" s="241">
        <f t="shared" ref="R414:R421" si="74">IF(P414=0,"",100%-Q414)</f>
        <v>6.7567567567567544E-2</v>
      </c>
      <c r="AD414" s="3"/>
      <c r="AE414" s="3"/>
    </row>
    <row r="415" spans="1:31" ht="15.75" customHeight="1" x14ac:dyDescent="0.25">
      <c r="A415" s="79">
        <v>1202</v>
      </c>
      <c r="B415" s="80"/>
      <c r="C415" s="80"/>
      <c r="D415" s="80">
        <v>67</v>
      </c>
      <c r="E415" s="80"/>
      <c r="F415" s="80"/>
      <c r="G415" s="80"/>
      <c r="H415" s="80"/>
      <c r="I415" s="80"/>
      <c r="J415" s="80"/>
      <c r="K415" s="116"/>
      <c r="L415" s="235"/>
      <c r="M415" s="134"/>
      <c r="N415" s="236"/>
      <c r="O415" s="90">
        <f>IF(D415=0,"",D415/C414)</f>
        <v>0.97101449275362317</v>
      </c>
      <c r="P415" s="91">
        <v>69</v>
      </c>
      <c r="Q415" s="241">
        <f t="shared" si="73"/>
        <v>1</v>
      </c>
      <c r="R415" s="241">
        <f t="shared" si="74"/>
        <v>0</v>
      </c>
      <c r="S415" s="11">
        <f>P415/P413</f>
        <v>0.93243243243243246</v>
      </c>
      <c r="AD415" s="3"/>
      <c r="AE415" s="3"/>
    </row>
    <row r="416" spans="1:31" ht="15.75" customHeight="1" x14ac:dyDescent="0.25">
      <c r="A416" s="79">
        <v>1301</v>
      </c>
      <c r="B416" s="80"/>
      <c r="C416" s="80"/>
      <c r="D416" s="80"/>
      <c r="E416" s="80">
        <v>64</v>
      </c>
      <c r="F416" s="80"/>
      <c r="G416" s="80"/>
      <c r="H416" s="80"/>
      <c r="I416" s="80"/>
      <c r="J416" s="80"/>
      <c r="K416" s="116"/>
      <c r="L416" s="235"/>
      <c r="M416" s="134"/>
      <c r="N416" s="236"/>
      <c r="O416" s="90">
        <f>IF(E416=0,"",E416/D415)</f>
        <v>0.95522388059701491</v>
      </c>
      <c r="P416" s="91">
        <v>67</v>
      </c>
      <c r="Q416" s="241">
        <f t="shared" si="73"/>
        <v>0.97101449275362317</v>
      </c>
      <c r="R416" s="241">
        <f t="shared" si="74"/>
        <v>2.8985507246376829E-2</v>
      </c>
      <c r="AD416" s="3"/>
      <c r="AE416" s="3"/>
    </row>
    <row r="417" spans="1:31" ht="15.75" customHeight="1" x14ac:dyDescent="0.25">
      <c r="A417" s="79">
        <v>1302</v>
      </c>
      <c r="B417" s="80"/>
      <c r="C417" s="80"/>
      <c r="D417" s="80"/>
      <c r="E417" s="80"/>
      <c r="F417" s="80">
        <v>61</v>
      </c>
      <c r="G417" s="80"/>
      <c r="H417" s="80"/>
      <c r="I417" s="80"/>
      <c r="J417" s="80"/>
      <c r="K417" s="116"/>
      <c r="L417" s="235"/>
      <c r="M417" s="134"/>
      <c r="N417" s="236"/>
      <c r="O417" s="90">
        <f>IF(F417=0,"",F417/E416)</f>
        <v>0.953125</v>
      </c>
      <c r="P417" s="91">
        <v>67</v>
      </c>
      <c r="Q417" s="241">
        <f t="shared" si="73"/>
        <v>1</v>
      </c>
      <c r="R417" s="241">
        <f t="shared" si="74"/>
        <v>0</v>
      </c>
      <c r="AD417" s="3"/>
      <c r="AE417" s="3"/>
    </row>
    <row r="418" spans="1:31" ht="15.75" customHeight="1" x14ac:dyDescent="0.25">
      <c r="A418" s="79">
        <v>1401</v>
      </c>
      <c r="B418" s="80"/>
      <c r="C418" s="80"/>
      <c r="D418" s="80"/>
      <c r="E418" s="80"/>
      <c r="F418" s="80"/>
      <c r="G418" s="80">
        <v>61</v>
      </c>
      <c r="H418" s="80"/>
      <c r="I418" s="80"/>
      <c r="J418" s="80"/>
      <c r="K418" s="116"/>
      <c r="L418" s="235"/>
      <c r="M418" s="134"/>
      <c r="N418" s="236"/>
      <c r="O418" s="90">
        <f>IF(G418=0,"",G418/F417)</f>
        <v>1</v>
      </c>
      <c r="P418" s="91">
        <v>67</v>
      </c>
      <c r="Q418" s="241">
        <f t="shared" si="73"/>
        <v>1</v>
      </c>
      <c r="R418" s="241">
        <f t="shared" si="74"/>
        <v>0</v>
      </c>
      <c r="AD418" s="3"/>
      <c r="AE418" s="3"/>
    </row>
    <row r="419" spans="1:31" ht="15.75" customHeight="1" x14ac:dyDescent="0.25">
      <c r="A419" s="79">
        <v>1402</v>
      </c>
      <c r="B419" s="80"/>
      <c r="C419" s="80"/>
      <c r="D419" s="80"/>
      <c r="E419" s="80"/>
      <c r="F419" s="80"/>
      <c r="G419" s="80"/>
      <c r="H419" s="80">
        <v>59</v>
      </c>
      <c r="I419" s="80"/>
      <c r="J419" s="80"/>
      <c r="K419" s="116"/>
      <c r="L419" s="235"/>
      <c r="M419" s="134"/>
      <c r="N419" s="236"/>
      <c r="O419" s="90">
        <f>IF(H419=0,"",H419/G418)</f>
        <v>0.96721311475409832</v>
      </c>
      <c r="P419" s="91">
        <v>67</v>
      </c>
      <c r="Q419" s="241">
        <f t="shared" si="73"/>
        <v>1</v>
      </c>
      <c r="R419" s="241">
        <f t="shared" si="74"/>
        <v>0</v>
      </c>
      <c r="AD419" s="3"/>
      <c r="AE419" s="3"/>
    </row>
    <row r="420" spans="1:31" ht="15.75" customHeight="1" x14ac:dyDescent="0.25">
      <c r="A420" s="79">
        <v>1501</v>
      </c>
      <c r="B420" s="80"/>
      <c r="C420" s="80"/>
      <c r="D420" s="80"/>
      <c r="E420" s="80"/>
      <c r="F420" s="80"/>
      <c r="G420" s="80"/>
      <c r="H420" s="80"/>
      <c r="I420" s="80">
        <v>59</v>
      </c>
      <c r="J420" s="80"/>
      <c r="K420" s="116"/>
      <c r="L420" s="235"/>
      <c r="M420" s="134"/>
      <c r="N420" s="236"/>
      <c r="O420" s="90">
        <f>IF(I420=0,"",I420/H419)</f>
        <v>1</v>
      </c>
      <c r="P420" s="91">
        <v>67</v>
      </c>
      <c r="Q420" s="241">
        <f t="shared" si="73"/>
        <v>1</v>
      </c>
      <c r="R420" s="241">
        <f t="shared" si="74"/>
        <v>0</v>
      </c>
      <c r="AD420" s="3"/>
      <c r="AE420" s="3"/>
    </row>
    <row r="421" spans="1:31" ht="15.75" customHeight="1" x14ac:dyDescent="0.25">
      <c r="A421" s="79">
        <v>1502</v>
      </c>
      <c r="B421" s="80"/>
      <c r="C421" s="80"/>
      <c r="D421" s="80"/>
      <c r="E421" s="80"/>
      <c r="F421" s="80"/>
      <c r="G421" s="80"/>
      <c r="H421" s="80"/>
      <c r="I421" s="80"/>
      <c r="J421" s="80">
        <v>55</v>
      </c>
      <c r="K421" s="116">
        <v>47</v>
      </c>
      <c r="L421" s="235"/>
      <c r="M421" s="134"/>
      <c r="N421" s="236"/>
      <c r="O421" s="133">
        <f>IF(J421=0,"",J421/I420)</f>
        <v>0.93220338983050843</v>
      </c>
      <c r="P421" s="91">
        <v>64</v>
      </c>
      <c r="Q421" s="133">
        <f t="shared" si="73"/>
        <v>0.95522388059701491</v>
      </c>
      <c r="R421" s="133">
        <f t="shared" si="74"/>
        <v>4.4776119402985093E-2</v>
      </c>
      <c r="AD421" s="3"/>
      <c r="AE421" s="3"/>
    </row>
    <row r="422" spans="1:31" ht="15.75" customHeight="1" x14ac:dyDescent="0.25">
      <c r="A422" s="79">
        <v>1601</v>
      </c>
      <c r="B422" s="80"/>
      <c r="C422" s="80"/>
      <c r="D422" s="80"/>
      <c r="E422" s="80"/>
      <c r="F422" s="80"/>
      <c r="G422" s="80"/>
      <c r="H422" s="80"/>
      <c r="I422" s="80"/>
      <c r="J422" s="80">
        <v>9</v>
      </c>
      <c r="K422" s="116">
        <v>8</v>
      </c>
      <c r="L422" s="235"/>
      <c r="M422" s="134"/>
      <c r="N422" s="237"/>
      <c r="O422" s="134"/>
      <c r="P422" s="91">
        <v>12</v>
      </c>
      <c r="Q422" s="134"/>
      <c r="R422" s="244"/>
      <c r="AD422" s="3"/>
      <c r="AE422" s="3"/>
    </row>
    <row r="423" spans="1:31" ht="15.75" customHeight="1" x14ac:dyDescent="0.25">
      <c r="A423" s="79">
        <v>1602</v>
      </c>
      <c r="B423" s="80"/>
      <c r="C423" s="80"/>
      <c r="D423" s="80"/>
      <c r="E423" s="80"/>
      <c r="F423" s="80"/>
      <c r="G423" s="80"/>
      <c r="H423" s="80"/>
      <c r="I423" s="80"/>
      <c r="J423" s="80">
        <v>1</v>
      </c>
      <c r="K423" s="116">
        <v>1</v>
      </c>
      <c r="L423" s="235"/>
      <c r="M423" s="134"/>
      <c r="N423" s="237"/>
      <c r="O423" s="246"/>
      <c r="P423" s="96">
        <v>1</v>
      </c>
      <c r="Q423" s="247"/>
      <c r="R423" s="246"/>
      <c r="AD423" s="3"/>
      <c r="AE423" s="3"/>
    </row>
    <row r="424" spans="1:31" ht="15.75" customHeight="1" x14ac:dyDescent="0.25">
      <c r="A424" s="79">
        <v>1701</v>
      </c>
      <c r="B424" s="80"/>
      <c r="C424" s="80"/>
      <c r="D424" s="80"/>
      <c r="E424" s="80"/>
      <c r="F424" s="80"/>
      <c r="G424" s="80"/>
      <c r="H424" s="80"/>
      <c r="I424" s="80"/>
      <c r="J424" s="80">
        <v>1</v>
      </c>
      <c r="K424" s="116"/>
      <c r="L424" s="235"/>
      <c r="M424" s="134"/>
      <c r="N424" s="237"/>
      <c r="O424" s="246"/>
      <c r="P424" s="96">
        <v>1</v>
      </c>
      <c r="Q424" s="247"/>
      <c r="R424" s="246"/>
      <c r="AD424" s="3"/>
      <c r="AE424" s="3"/>
    </row>
    <row r="425" spans="1:31" ht="15.75" customHeight="1" x14ac:dyDescent="0.25">
      <c r="A425" s="79">
        <v>1702</v>
      </c>
      <c r="B425" s="80"/>
      <c r="C425" s="80"/>
      <c r="D425" s="80"/>
      <c r="E425" s="80"/>
      <c r="F425" s="80"/>
      <c r="G425" s="80"/>
      <c r="H425" s="80"/>
      <c r="I425" s="80"/>
      <c r="J425" s="80">
        <v>1</v>
      </c>
      <c r="K425" s="116"/>
      <c r="L425" s="235"/>
      <c r="M425" s="134"/>
      <c r="N425" s="237"/>
      <c r="O425" s="246"/>
      <c r="P425" s="254">
        <v>1</v>
      </c>
      <c r="Q425" s="247"/>
      <c r="R425" s="246"/>
      <c r="AD425" s="3"/>
      <c r="AE425" s="3"/>
    </row>
    <row r="426" spans="1:31" ht="15.75" customHeight="1" x14ac:dyDescent="0.25">
      <c r="A426" s="79">
        <v>1801</v>
      </c>
      <c r="B426" s="80"/>
      <c r="C426" s="80"/>
      <c r="D426" s="80"/>
      <c r="E426" s="80"/>
      <c r="F426" s="80"/>
      <c r="G426" s="80"/>
      <c r="H426" s="80"/>
      <c r="I426" s="80"/>
      <c r="J426" s="80">
        <v>1</v>
      </c>
      <c r="K426" s="116">
        <v>1</v>
      </c>
      <c r="L426" s="235"/>
      <c r="M426" s="134"/>
      <c r="N426" s="237"/>
      <c r="O426" s="134"/>
      <c r="P426" s="192">
        <v>1</v>
      </c>
      <c r="Q426" s="256"/>
      <c r="R426" s="246"/>
      <c r="AD426" s="3"/>
      <c r="AE426" s="3"/>
    </row>
    <row r="427" spans="1:31" ht="15.75" customHeight="1" x14ac:dyDescent="0.25">
      <c r="A427" s="79">
        <v>1802</v>
      </c>
      <c r="B427" s="80"/>
      <c r="C427" s="80"/>
      <c r="D427" s="80"/>
      <c r="E427" s="80"/>
      <c r="F427" s="80"/>
      <c r="G427" s="80"/>
      <c r="H427" s="80"/>
      <c r="I427" s="80"/>
      <c r="J427" s="80"/>
      <c r="K427" s="116"/>
      <c r="L427" s="235"/>
      <c r="M427" s="134"/>
      <c r="N427" s="237"/>
      <c r="O427" s="228" t="s">
        <v>80</v>
      </c>
      <c r="P427" s="255">
        <v>56</v>
      </c>
      <c r="Q427" s="103">
        <f>K430</f>
        <v>57</v>
      </c>
      <c r="R427" s="230" t="s">
        <v>10</v>
      </c>
      <c r="AD427" s="3"/>
      <c r="AE427" s="3"/>
    </row>
    <row r="428" spans="1:31" ht="15.75" customHeight="1" x14ac:dyDescent="0.25">
      <c r="A428" s="79">
        <v>1901</v>
      </c>
      <c r="B428" s="80"/>
      <c r="C428" s="80"/>
      <c r="D428" s="80"/>
      <c r="E428" s="80"/>
      <c r="F428" s="80"/>
      <c r="G428" s="80"/>
      <c r="H428" s="80"/>
      <c r="I428" s="80"/>
      <c r="J428" s="80"/>
      <c r="K428" s="116"/>
      <c r="L428" s="235"/>
      <c r="M428" s="134"/>
      <c r="N428" s="237"/>
      <c r="O428" s="229" t="s">
        <v>81</v>
      </c>
      <c r="P428" s="104">
        <f>IF(P427/B413=0,"",P427/B413)</f>
        <v>0.7567567567567568</v>
      </c>
      <c r="Q428" s="105">
        <f>IF(P427/Q427=0,"",P427/Q427)</f>
        <v>0.98245614035087714</v>
      </c>
      <c r="R428" s="231" t="s">
        <v>82</v>
      </c>
      <c r="AD428" s="3"/>
      <c r="AE428" s="3"/>
    </row>
    <row r="429" spans="1:31" ht="15.75" customHeight="1" x14ac:dyDescent="0.25">
      <c r="A429" s="79">
        <v>1902</v>
      </c>
      <c r="B429" s="80"/>
      <c r="C429" s="80"/>
      <c r="D429" s="80"/>
      <c r="E429" s="80"/>
      <c r="F429" s="80"/>
      <c r="G429" s="80"/>
      <c r="H429" s="80"/>
      <c r="I429" s="80"/>
      <c r="J429" s="80"/>
      <c r="K429" s="116"/>
      <c r="L429" s="238"/>
      <c r="M429" s="239"/>
      <c r="N429" s="240"/>
      <c r="O429" s="109"/>
      <c r="P429" s="110"/>
      <c r="Q429" s="110"/>
      <c r="R429" s="111"/>
      <c r="AD429" s="3"/>
      <c r="AE429" s="3"/>
    </row>
    <row r="430" spans="1:31" ht="18" customHeight="1" x14ac:dyDescent="0.25">
      <c r="A430" s="33"/>
      <c r="B430" s="327" t="s">
        <v>108</v>
      </c>
      <c r="C430" s="327"/>
      <c r="D430" s="327"/>
      <c r="E430" s="327"/>
      <c r="F430" s="327"/>
      <c r="G430" s="327"/>
      <c r="H430" s="327"/>
      <c r="I430" s="327"/>
      <c r="J430" s="327"/>
      <c r="K430" s="112">
        <f>SUM(K413:K426)</f>
        <v>57</v>
      </c>
      <c r="L430" s="113">
        <f>IF(K421=0,"",K421/B413)</f>
        <v>0.63513513513513509</v>
      </c>
      <c r="M430" s="113">
        <f>IF(K430=0,"",K430/B413)</f>
        <v>0.77027027027027029</v>
      </c>
      <c r="N430" s="113">
        <f>IF(K421=0,"",M430-L430)</f>
        <v>0.1351351351351352</v>
      </c>
      <c r="O430" s="5"/>
      <c r="P430" s="25"/>
      <c r="Q430" s="24"/>
      <c r="R430" s="5"/>
      <c r="AD430" s="3"/>
      <c r="AE430" s="3"/>
    </row>
    <row r="431" spans="1:31" ht="12.75" customHeight="1" x14ac:dyDescent="0.2">
      <c r="L431" s="5"/>
      <c r="M431" s="5"/>
      <c r="O431" s="5"/>
      <c r="P431" s="6"/>
      <c r="Q431" s="6"/>
      <c r="R431" s="5"/>
      <c r="AD431" s="3"/>
      <c r="AE431" s="3"/>
    </row>
    <row r="432" spans="1:31" ht="12.75" customHeight="1" x14ac:dyDescent="0.2">
      <c r="L432" s="5"/>
      <c r="M432" s="5"/>
      <c r="O432" s="5"/>
      <c r="P432" s="6"/>
      <c r="Q432" s="6"/>
      <c r="R432" s="5"/>
      <c r="AD432" s="3"/>
      <c r="AE432" s="3"/>
    </row>
    <row r="433" spans="1:31" ht="26.25" customHeight="1" x14ac:dyDescent="0.4">
      <c r="B433" s="318" t="s">
        <v>96</v>
      </c>
      <c r="C433" s="331"/>
      <c r="D433" s="331"/>
      <c r="E433" s="331"/>
      <c r="F433" s="331"/>
      <c r="G433" s="331"/>
      <c r="H433" s="331"/>
      <c r="I433" s="331"/>
      <c r="J433" s="331"/>
      <c r="K433" s="201" t="s">
        <v>75</v>
      </c>
      <c r="L433" s="5"/>
      <c r="M433" s="5"/>
      <c r="N433" s="25"/>
      <c r="O433" s="5"/>
      <c r="P433" s="25"/>
      <c r="Q433" s="25"/>
      <c r="R433" s="25"/>
      <c r="AD433" s="3"/>
      <c r="AE433" s="3"/>
    </row>
    <row r="434" spans="1:31" ht="20.25" customHeight="1" x14ac:dyDescent="0.2">
      <c r="A434" s="330" t="s">
        <v>9</v>
      </c>
      <c r="B434" s="311" t="s">
        <v>97</v>
      </c>
      <c r="C434" s="312"/>
      <c r="D434" s="312"/>
      <c r="E434" s="312"/>
      <c r="F434" s="312"/>
      <c r="G434" s="312"/>
      <c r="H434" s="312"/>
      <c r="I434" s="312"/>
      <c r="J434" s="313"/>
      <c r="K434" s="314" t="s">
        <v>10</v>
      </c>
      <c r="L434" s="307" t="s">
        <v>2</v>
      </c>
      <c r="M434" s="307" t="s">
        <v>3</v>
      </c>
      <c r="N434" s="316" t="s">
        <v>4</v>
      </c>
      <c r="O434" s="307" t="s">
        <v>5</v>
      </c>
      <c r="P434" s="317" t="s">
        <v>6</v>
      </c>
      <c r="Q434" s="317" t="s">
        <v>7</v>
      </c>
      <c r="R434" s="307" t="s">
        <v>8</v>
      </c>
      <c r="AD434" s="3"/>
      <c r="AE434" s="3"/>
    </row>
    <row r="435" spans="1:31" ht="15.75" customHeight="1" x14ac:dyDescent="0.25">
      <c r="A435" s="308"/>
      <c r="B435" s="79" t="s">
        <v>98</v>
      </c>
      <c r="C435" s="79" t="s">
        <v>99</v>
      </c>
      <c r="D435" s="79" t="s">
        <v>100</v>
      </c>
      <c r="E435" s="79" t="s">
        <v>101</v>
      </c>
      <c r="F435" s="79" t="s">
        <v>102</v>
      </c>
      <c r="G435" s="79" t="s">
        <v>103</v>
      </c>
      <c r="H435" s="79" t="s">
        <v>104</v>
      </c>
      <c r="I435" s="79" t="s">
        <v>105</v>
      </c>
      <c r="J435" s="79" t="s">
        <v>106</v>
      </c>
      <c r="K435" s="315"/>
      <c r="L435" s="308"/>
      <c r="M435" s="308"/>
      <c r="N435" s="308"/>
      <c r="O435" s="308"/>
      <c r="P435" s="308"/>
      <c r="Q435" s="308"/>
      <c r="R435" s="308"/>
      <c r="AD435" s="3"/>
      <c r="AE435" s="3"/>
    </row>
    <row r="436" spans="1:31" ht="15.75" customHeight="1" x14ac:dyDescent="0.25">
      <c r="A436" s="79">
        <v>1201</v>
      </c>
      <c r="B436" s="80">
        <v>78</v>
      </c>
      <c r="C436" s="80"/>
      <c r="D436" s="80"/>
      <c r="E436" s="80"/>
      <c r="F436" s="80"/>
      <c r="G436" s="80"/>
      <c r="H436" s="80"/>
      <c r="I436" s="80"/>
      <c r="J436" s="80"/>
      <c r="K436" s="116"/>
      <c r="L436" s="232"/>
      <c r="M436" s="233"/>
      <c r="N436" s="234"/>
      <c r="O436" s="242"/>
      <c r="P436" s="85">
        <f>B436</f>
        <v>78</v>
      </c>
      <c r="Q436" s="243"/>
      <c r="R436" s="242"/>
      <c r="AD436" s="3"/>
      <c r="AE436" s="3"/>
    </row>
    <row r="437" spans="1:31" ht="15.75" customHeight="1" x14ac:dyDescent="0.25">
      <c r="A437" s="79">
        <v>1202</v>
      </c>
      <c r="B437" s="80"/>
      <c r="C437" s="80">
        <v>57</v>
      </c>
      <c r="D437" s="80"/>
      <c r="E437" s="80"/>
      <c r="F437" s="80"/>
      <c r="G437" s="80"/>
      <c r="H437" s="80"/>
      <c r="I437" s="80"/>
      <c r="J437" s="80"/>
      <c r="K437" s="116"/>
      <c r="L437" s="235"/>
      <c r="M437" s="134"/>
      <c r="N437" s="236"/>
      <c r="O437" s="90">
        <f>IF(C437=0,"",C437/B436)</f>
        <v>0.73076923076923073</v>
      </c>
      <c r="P437" s="91">
        <v>58</v>
      </c>
      <c r="Q437" s="241">
        <f t="shared" ref="Q437:Q444" si="75">IF(P437=0,"",P437/P436)</f>
        <v>0.74358974358974361</v>
      </c>
      <c r="R437" s="241">
        <f t="shared" ref="R437:R444" si="76">IF(P437=0,"",100%-Q437)</f>
        <v>0.25641025641025639</v>
      </c>
      <c r="AD437" s="3"/>
      <c r="AE437" s="3"/>
    </row>
    <row r="438" spans="1:31" ht="15.75" customHeight="1" x14ac:dyDescent="0.25">
      <c r="A438" s="79">
        <v>1301</v>
      </c>
      <c r="B438" s="80"/>
      <c r="C438" s="80"/>
      <c r="D438" s="80">
        <v>48</v>
      </c>
      <c r="E438" s="80"/>
      <c r="F438" s="80"/>
      <c r="G438" s="80"/>
      <c r="H438" s="80"/>
      <c r="I438" s="80"/>
      <c r="J438" s="80"/>
      <c r="K438" s="116"/>
      <c r="L438" s="235"/>
      <c r="M438" s="134"/>
      <c r="N438" s="236"/>
      <c r="O438" s="90">
        <f>IF(D438=0,"",D438/C437)</f>
        <v>0.84210526315789469</v>
      </c>
      <c r="P438" s="91">
        <v>53</v>
      </c>
      <c r="Q438" s="241">
        <f t="shared" si="75"/>
        <v>0.91379310344827591</v>
      </c>
      <c r="R438" s="241">
        <f t="shared" si="76"/>
        <v>8.6206896551724088E-2</v>
      </c>
      <c r="S438" s="11">
        <f>P438/P436</f>
        <v>0.67948717948717952</v>
      </c>
      <c r="AD438" s="3"/>
      <c r="AE438" s="3"/>
    </row>
    <row r="439" spans="1:31" ht="15.75" customHeight="1" x14ac:dyDescent="0.25">
      <c r="A439" s="79">
        <v>1302</v>
      </c>
      <c r="B439" s="80"/>
      <c r="C439" s="80"/>
      <c r="D439" s="80"/>
      <c r="E439" s="80">
        <v>40</v>
      </c>
      <c r="F439" s="80"/>
      <c r="G439" s="80"/>
      <c r="H439" s="80"/>
      <c r="I439" s="80"/>
      <c r="J439" s="80"/>
      <c r="K439" s="116"/>
      <c r="L439" s="235"/>
      <c r="M439" s="134"/>
      <c r="N439" s="236"/>
      <c r="O439" s="90">
        <f>IF(E439=0,"",E439/D438)</f>
        <v>0.83333333333333337</v>
      </c>
      <c r="P439" s="91">
        <v>48</v>
      </c>
      <c r="Q439" s="241">
        <f t="shared" si="75"/>
        <v>0.90566037735849059</v>
      </c>
      <c r="R439" s="241">
        <f t="shared" si="76"/>
        <v>9.4339622641509413E-2</v>
      </c>
      <c r="AD439" s="3"/>
      <c r="AE439" s="3"/>
    </row>
    <row r="440" spans="1:31" ht="15.75" customHeight="1" x14ac:dyDescent="0.25">
      <c r="A440" s="79">
        <v>1401</v>
      </c>
      <c r="B440" s="80"/>
      <c r="C440" s="80"/>
      <c r="D440" s="80"/>
      <c r="E440" s="80"/>
      <c r="F440" s="80">
        <v>40</v>
      </c>
      <c r="G440" s="80"/>
      <c r="H440" s="80"/>
      <c r="I440" s="80"/>
      <c r="J440" s="80"/>
      <c r="K440" s="116"/>
      <c r="L440" s="235"/>
      <c r="M440" s="134"/>
      <c r="N440" s="236"/>
      <c r="O440" s="90">
        <f>IF(F440=0,"",F440/E439)</f>
        <v>1</v>
      </c>
      <c r="P440" s="91">
        <v>45</v>
      </c>
      <c r="Q440" s="241">
        <f t="shared" si="75"/>
        <v>0.9375</v>
      </c>
      <c r="R440" s="241">
        <f t="shared" si="76"/>
        <v>6.25E-2</v>
      </c>
      <c r="AD440" s="3"/>
      <c r="AE440" s="3"/>
    </row>
    <row r="441" spans="1:31" ht="15.75" customHeight="1" x14ac:dyDescent="0.25">
      <c r="A441" s="79">
        <v>1402</v>
      </c>
      <c r="B441" s="80"/>
      <c r="C441" s="80"/>
      <c r="D441" s="80"/>
      <c r="E441" s="80"/>
      <c r="F441" s="80"/>
      <c r="G441" s="80">
        <v>40</v>
      </c>
      <c r="H441" s="80"/>
      <c r="I441" s="80"/>
      <c r="J441" s="80"/>
      <c r="K441" s="116"/>
      <c r="L441" s="235"/>
      <c r="M441" s="134"/>
      <c r="N441" s="236"/>
      <c r="O441" s="90">
        <f>IF(G441=0,"",G441/F440)</f>
        <v>1</v>
      </c>
      <c r="P441" s="91">
        <v>44</v>
      </c>
      <c r="Q441" s="241">
        <f t="shared" si="75"/>
        <v>0.97777777777777775</v>
      </c>
      <c r="R441" s="241">
        <f t="shared" si="76"/>
        <v>2.2222222222222254E-2</v>
      </c>
      <c r="AD441" s="3"/>
      <c r="AE441" s="3"/>
    </row>
    <row r="442" spans="1:31" ht="15.75" customHeight="1" x14ac:dyDescent="0.25">
      <c r="A442" s="79">
        <v>1501</v>
      </c>
      <c r="B442" s="80"/>
      <c r="C442" s="80"/>
      <c r="D442" s="80"/>
      <c r="E442" s="80"/>
      <c r="F442" s="80"/>
      <c r="G442" s="80"/>
      <c r="H442" s="80">
        <v>39</v>
      </c>
      <c r="I442" s="80"/>
      <c r="J442" s="80"/>
      <c r="K442" s="116"/>
      <c r="L442" s="235"/>
      <c r="M442" s="134"/>
      <c r="N442" s="236"/>
      <c r="O442" s="90">
        <f>IF(H442=0,"",H442/G441)</f>
        <v>0.97499999999999998</v>
      </c>
      <c r="P442" s="91">
        <v>44</v>
      </c>
      <c r="Q442" s="241">
        <f t="shared" si="75"/>
        <v>1</v>
      </c>
      <c r="R442" s="241">
        <f t="shared" si="76"/>
        <v>0</v>
      </c>
      <c r="AD442" s="3"/>
      <c r="AE442" s="3"/>
    </row>
    <row r="443" spans="1:31" ht="15.75" customHeight="1" x14ac:dyDescent="0.25">
      <c r="A443" s="79">
        <v>1502</v>
      </c>
      <c r="B443" s="80"/>
      <c r="C443" s="80"/>
      <c r="D443" s="80"/>
      <c r="E443" s="80"/>
      <c r="F443" s="80"/>
      <c r="G443" s="80"/>
      <c r="H443" s="80"/>
      <c r="I443" s="80">
        <v>39</v>
      </c>
      <c r="J443" s="80"/>
      <c r="K443" s="116"/>
      <c r="L443" s="235"/>
      <c r="M443" s="134"/>
      <c r="N443" s="236"/>
      <c r="O443" s="90">
        <f>IF(I443=0,"",I443/H442)</f>
        <v>1</v>
      </c>
      <c r="P443" s="91">
        <v>43</v>
      </c>
      <c r="Q443" s="241">
        <f t="shared" si="75"/>
        <v>0.97727272727272729</v>
      </c>
      <c r="R443" s="241">
        <f t="shared" si="76"/>
        <v>2.2727272727272707E-2</v>
      </c>
      <c r="AD443" s="3"/>
      <c r="AE443" s="3"/>
    </row>
    <row r="444" spans="1:31" ht="15.75" customHeight="1" x14ac:dyDescent="0.25">
      <c r="A444" s="79">
        <v>1601</v>
      </c>
      <c r="B444" s="80"/>
      <c r="C444" s="80"/>
      <c r="D444" s="80"/>
      <c r="E444" s="80"/>
      <c r="F444" s="80"/>
      <c r="G444" s="80"/>
      <c r="H444" s="80"/>
      <c r="I444" s="80"/>
      <c r="J444" s="80">
        <v>37</v>
      </c>
      <c r="K444" s="116">
        <v>27</v>
      </c>
      <c r="L444" s="235"/>
      <c r="M444" s="134"/>
      <c r="N444" s="236"/>
      <c r="O444" s="133">
        <f>IF(J444=0,"",J444/I443)</f>
        <v>0.94871794871794868</v>
      </c>
      <c r="P444" s="91">
        <v>43</v>
      </c>
      <c r="Q444" s="133">
        <f t="shared" si="75"/>
        <v>1</v>
      </c>
      <c r="R444" s="133">
        <f t="shared" si="76"/>
        <v>0</v>
      </c>
      <c r="AD444" s="3"/>
      <c r="AE444" s="3"/>
    </row>
    <row r="445" spans="1:31" ht="15.75" customHeight="1" x14ac:dyDescent="0.25">
      <c r="A445" s="79">
        <v>1602</v>
      </c>
      <c r="B445" s="80"/>
      <c r="C445" s="80"/>
      <c r="D445" s="80"/>
      <c r="E445" s="80"/>
      <c r="F445" s="80"/>
      <c r="G445" s="80"/>
      <c r="H445" s="80"/>
      <c r="I445" s="80"/>
      <c r="J445" s="80">
        <v>5</v>
      </c>
      <c r="K445" s="116">
        <v>5</v>
      </c>
      <c r="L445" s="235"/>
      <c r="M445" s="134"/>
      <c r="N445" s="237"/>
      <c r="O445" s="134"/>
      <c r="P445" s="91">
        <v>12</v>
      </c>
      <c r="Q445" s="134"/>
      <c r="R445" s="244"/>
      <c r="AD445" s="3"/>
      <c r="AE445" s="3"/>
    </row>
    <row r="446" spans="1:31" ht="15.75" customHeight="1" x14ac:dyDescent="0.25">
      <c r="A446" s="79">
        <v>1701</v>
      </c>
      <c r="B446" s="80"/>
      <c r="C446" s="80"/>
      <c r="D446" s="80"/>
      <c r="E446" s="80"/>
      <c r="F446" s="80"/>
      <c r="G446" s="80"/>
      <c r="H446" s="80"/>
      <c r="I446" s="80"/>
      <c r="J446" s="80">
        <v>3</v>
      </c>
      <c r="K446" s="116">
        <v>2</v>
      </c>
      <c r="L446" s="235"/>
      <c r="M446" s="134"/>
      <c r="N446" s="237"/>
      <c r="O446" s="246"/>
      <c r="P446" s="96">
        <v>5</v>
      </c>
      <c r="Q446" s="247"/>
      <c r="R446" s="246"/>
      <c r="AD446" s="3"/>
      <c r="AE446" s="3"/>
    </row>
    <row r="447" spans="1:31" ht="15.75" customHeight="1" x14ac:dyDescent="0.25">
      <c r="A447" s="79">
        <v>1702</v>
      </c>
      <c r="B447" s="80"/>
      <c r="C447" s="80"/>
      <c r="D447" s="80"/>
      <c r="E447" s="80"/>
      <c r="F447" s="80"/>
      <c r="G447" s="80"/>
      <c r="H447" s="80"/>
      <c r="I447" s="80"/>
      <c r="J447" s="80">
        <v>2</v>
      </c>
      <c r="K447" s="116">
        <v>2</v>
      </c>
      <c r="L447" s="235"/>
      <c r="M447" s="134"/>
      <c r="N447" s="237"/>
      <c r="O447" s="246"/>
      <c r="P447" s="96">
        <v>3</v>
      </c>
      <c r="Q447" s="247"/>
      <c r="R447" s="246"/>
      <c r="AD447" s="3"/>
      <c r="AE447" s="3"/>
    </row>
    <row r="448" spans="1:31" ht="15.75" customHeight="1" x14ac:dyDescent="0.25">
      <c r="A448" s="79">
        <v>1801</v>
      </c>
      <c r="B448" s="80"/>
      <c r="C448" s="80"/>
      <c r="D448" s="80"/>
      <c r="E448" s="80"/>
      <c r="F448" s="80"/>
      <c r="G448" s="80"/>
      <c r="H448" s="80"/>
      <c r="I448" s="80"/>
      <c r="J448" s="80">
        <v>1</v>
      </c>
      <c r="K448" s="116">
        <v>1</v>
      </c>
      <c r="L448" s="235"/>
      <c r="M448" s="134"/>
      <c r="N448" s="237"/>
      <c r="O448" s="246"/>
      <c r="P448" s="96">
        <v>1</v>
      </c>
      <c r="Q448" s="247"/>
      <c r="R448" s="246"/>
      <c r="AD448" s="3"/>
      <c r="AE448" s="3"/>
    </row>
    <row r="449" spans="1:31" ht="15.75" customHeight="1" x14ac:dyDescent="0.25">
      <c r="A449" s="79">
        <v>1802</v>
      </c>
      <c r="B449" s="80"/>
      <c r="C449" s="80"/>
      <c r="D449" s="80"/>
      <c r="E449" s="80"/>
      <c r="F449" s="80"/>
      <c r="G449" s="80"/>
      <c r="H449" s="80"/>
      <c r="I449" s="80"/>
      <c r="J449" s="80"/>
      <c r="K449" s="116"/>
      <c r="L449" s="235"/>
      <c r="M449" s="134"/>
      <c r="N449" s="237"/>
      <c r="O449" s="134"/>
      <c r="P449" s="237"/>
      <c r="Q449" s="256"/>
      <c r="R449" s="246"/>
      <c r="AD449" s="3"/>
      <c r="AE449" s="3"/>
    </row>
    <row r="450" spans="1:31" ht="15.75" customHeight="1" x14ac:dyDescent="0.25">
      <c r="A450" s="79">
        <v>1901</v>
      </c>
      <c r="B450" s="80"/>
      <c r="C450" s="80"/>
      <c r="D450" s="80"/>
      <c r="E450" s="80"/>
      <c r="F450" s="80"/>
      <c r="G450" s="80"/>
      <c r="H450" s="80"/>
      <c r="I450" s="80"/>
      <c r="J450" s="80"/>
      <c r="K450" s="116"/>
      <c r="L450" s="235"/>
      <c r="M450" s="134"/>
      <c r="N450" s="237"/>
      <c r="O450" s="228" t="s">
        <v>80</v>
      </c>
      <c r="P450" s="102">
        <v>37</v>
      </c>
      <c r="Q450" s="103">
        <f>K453</f>
        <v>37</v>
      </c>
      <c r="R450" s="230" t="s">
        <v>10</v>
      </c>
      <c r="AD450" s="3"/>
      <c r="AE450" s="3"/>
    </row>
    <row r="451" spans="1:31" ht="15.75" customHeight="1" x14ac:dyDescent="0.25">
      <c r="A451" s="79">
        <v>1902</v>
      </c>
      <c r="B451" s="80"/>
      <c r="C451" s="80"/>
      <c r="D451" s="80"/>
      <c r="E451" s="80"/>
      <c r="F451" s="80"/>
      <c r="G451" s="80"/>
      <c r="H451" s="80"/>
      <c r="I451" s="80"/>
      <c r="J451" s="80"/>
      <c r="K451" s="116"/>
      <c r="L451" s="235"/>
      <c r="M451" s="134"/>
      <c r="N451" s="237"/>
      <c r="O451" s="229" t="s">
        <v>81</v>
      </c>
      <c r="P451" s="104">
        <f>IF(P450/B436=0,"",P450/B436)</f>
        <v>0.47435897435897434</v>
      </c>
      <c r="Q451" s="105">
        <f>IF(P450/Q450=0,"",P450/Q450)</f>
        <v>1</v>
      </c>
      <c r="R451" s="231" t="s">
        <v>82</v>
      </c>
      <c r="AD451" s="3"/>
      <c r="AE451" s="3"/>
    </row>
    <row r="452" spans="1:31" ht="15.75" customHeight="1" x14ac:dyDescent="0.25">
      <c r="A452" s="79">
        <v>2001</v>
      </c>
      <c r="B452" s="80"/>
      <c r="C452" s="80"/>
      <c r="D452" s="80"/>
      <c r="E452" s="80"/>
      <c r="F452" s="80"/>
      <c r="G452" s="80"/>
      <c r="H452" s="80"/>
      <c r="I452" s="80"/>
      <c r="J452" s="80"/>
      <c r="K452" s="116"/>
      <c r="L452" s="238"/>
      <c r="M452" s="239"/>
      <c r="N452" s="240"/>
      <c r="O452" s="109"/>
      <c r="P452" s="110"/>
      <c r="Q452" s="110"/>
      <c r="R452" s="111"/>
      <c r="AD452" s="3"/>
      <c r="AE452" s="3"/>
    </row>
    <row r="453" spans="1:31" ht="18" customHeight="1" x14ac:dyDescent="0.25">
      <c r="A453" s="33"/>
      <c r="B453" s="327" t="s">
        <v>108</v>
      </c>
      <c r="C453" s="327"/>
      <c r="D453" s="327"/>
      <c r="E453" s="327"/>
      <c r="F453" s="327"/>
      <c r="G453" s="327"/>
      <c r="H453" s="327"/>
      <c r="I453" s="327"/>
      <c r="J453" s="327"/>
      <c r="K453" s="112">
        <f>SUM(K436:K449)</f>
        <v>37</v>
      </c>
      <c r="L453" s="113">
        <f>IF(K444=0,"",K444/B436)</f>
        <v>0.34615384615384615</v>
      </c>
      <c r="M453" s="113">
        <f>IF(K453=0,"",K453/B436)</f>
        <v>0.47435897435897434</v>
      </c>
      <c r="N453" s="113">
        <f>IF(K444=0,"",M453-L453)</f>
        <v>0.12820512820512819</v>
      </c>
      <c r="O453" s="5"/>
      <c r="P453" s="25"/>
      <c r="Q453" s="24"/>
      <c r="R453" s="5"/>
      <c r="AD453" s="3"/>
      <c r="AE453" s="3"/>
    </row>
    <row r="454" spans="1:31" ht="12.75" customHeight="1" x14ac:dyDescent="0.2">
      <c r="L454" s="5"/>
      <c r="M454" s="5"/>
      <c r="N454" s="5"/>
      <c r="O454" s="5"/>
      <c r="P454" s="6"/>
      <c r="Q454" s="6"/>
      <c r="R454" s="5"/>
      <c r="AD454" s="3"/>
      <c r="AE454" s="3"/>
    </row>
    <row r="455" spans="1:31" ht="12.75" customHeight="1" x14ac:dyDescent="0.2">
      <c r="L455" s="5"/>
      <c r="M455" s="5"/>
      <c r="N455" s="5"/>
      <c r="O455" s="5"/>
      <c r="P455" s="6"/>
      <c r="Q455" s="6"/>
      <c r="R455" s="5"/>
      <c r="AD455" s="3"/>
      <c r="AE455" s="3"/>
    </row>
    <row r="456" spans="1:31" ht="26.25" customHeight="1" x14ac:dyDescent="0.4">
      <c r="B456" s="318" t="s">
        <v>96</v>
      </c>
      <c r="C456" s="331"/>
      <c r="D456" s="331"/>
      <c r="E456" s="331"/>
      <c r="F456" s="331"/>
      <c r="G456" s="331"/>
      <c r="H456" s="331"/>
      <c r="I456" s="331"/>
      <c r="J456" s="331"/>
      <c r="K456" s="201" t="s">
        <v>77</v>
      </c>
      <c r="L456" s="5"/>
      <c r="M456" s="5"/>
      <c r="N456" s="25"/>
      <c r="O456" s="5"/>
      <c r="P456" s="25"/>
      <c r="Q456" s="25"/>
      <c r="R456" s="25"/>
      <c r="AD456" s="3"/>
      <c r="AE456" s="3"/>
    </row>
    <row r="457" spans="1:31" ht="20.25" customHeight="1" x14ac:dyDescent="0.2">
      <c r="A457" s="330" t="s">
        <v>9</v>
      </c>
      <c r="B457" s="311" t="s">
        <v>97</v>
      </c>
      <c r="C457" s="312"/>
      <c r="D457" s="312"/>
      <c r="E457" s="312"/>
      <c r="F457" s="312"/>
      <c r="G457" s="312"/>
      <c r="H457" s="312"/>
      <c r="I457" s="312"/>
      <c r="J457" s="313"/>
      <c r="K457" s="314" t="s">
        <v>10</v>
      </c>
      <c r="L457" s="307" t="s">
        <v>2</v>
      </c>
      <c r="M457" s="307" t="s">
        <v>3</v>
      </c>
      <c r="N457" s="316" t="s">
        <v>4</v>
      </c>
      <c r="O457" s="307" t="s">
        <v>5</v>
      </c>
      <c r="P457" s="317" t="s">
        <v>6</v>
      </c>
      <c r="Q457" s="317" t="s">
        <v>7</v>
      </c>
      <c r="R457" s="307" t="s">
        <v>8</v>
      </c>
      <c r="AD457" s="3"/>
      <c r="AE457" s="3"/>
    </row>
    <row r="458" spans="1:31" ht="15.75" customHeight="1" x14ac:dyDescent="0.25">
      <c r="A458" s="308"/>
      <c r="B458" s="79" t="s">
        <v>98</v>
      </c>
      <c r="C458" s="79" t="s">
        <v>99</v>
      </c>
      <c r="D458" s="79" t="s">
        <v>100</v>
      </c>
      <c r="E458" s="79" t="s">
        <v>101</v>
      </c>
      <c r="F458" s="79" t="s">
        <v>102</v>
      </c>
      <c r="G458" s="79" t="s">
        <v>103</v>
      </c>
      <c r="H458" s="79" t="s">
        <v>104</v>
      </c>
      <c r="I458" s="79" t="s">
        <v>105</v>
      </c>
      <c r="J458" s="79" t="s">
        <v>106</v>
      </c>
      <c r="K458" s="315"/>
      <c r="L458" s="308"/>
      <c r="M458" s="308"/>
      <c r="N458" s="308"/>
      <c r="O458" s="308"/>
      <c r="P458" s="308"/>
      <c r="Q458" s="308"/>
      <c r="R458" s="308"/>
      <c r="AD458" s="3"/>
      <c r="AE458" s="3"/>
    </row>
    <row r="459" spans="1:31" ht="15.75" customHeight="1" x14ac:dyDescent="0.25">
      <c r="A459" s="79">
        <v>1202</v>
      </c>
      <c r="B459" s="80">
        <v>74</v>
      </c>
      <c r="C459" s="80"/>
      <c r="D459" s="80"/>
      <c r="E459" s="80"/>
      <c r="F459" s="80"/>
      <c r="G459" s="80"/>
      <c r="H459" s="80"/>
      <c r="I459" s="80"/>
      <c r="J459" s="80"/>
      <c r="K459" s="116"/>
      <c r="L459" s="232"/>
      <c r="M459" s="233"/>
      <c r="N459" s="234"/>
      <c r="O459" s="242"/>
      <c r="P459" s="85">
        <f>B459</f>
        <v>74</v>
      </c>
      <c r="Q459" s="243"/>
      <c r="R459" s="242"/>
      <c r="AD459" s="3"/>
      <c r="AE459" s="3"/>
    </row>
    <row r="460" spans="1:31" ht="15.75" customHeight="1" x14ac:dyDescent="0.25">
      <c r="A460" s="79">
        <v>1301</v>
      </c>
      <c r="B460" s="80"/>
      <c r="C460" s="80">
        <v>68</v>
      </c>
      <c r="D460" s="80"/>
      <c r="E460" s="80"/>
      <c r="F460" s="80"/>
      <c r="G460" s="80"/>
      <c r="H460" s="80"/>
      <c r="I460" s="80"/>
      <c r="J460" s="80"/>
      <c r="K460" s="116"/>
      <c r="L460" s="235"/>
      <c r="M460" s="134"/>
      <c r="N460" s="236"/>
      <c r="O460" s="90">
        <f>IF(C460=0,"",C460/B459)</f>
        <v>0.91891891891891897</v>
      </c>
      <c r="P460" s="91">
        <v>68</v>
      </c>
      <c r="Q460" s="241">
        <f t="shared" ref="Q460:Q467" si="77">IF(P460=0,"",P460/P459)</f>
        <v>0.91891891891891897</v>
      </c>
      <c r="R460" s="241">
        <f t="shared" ref="R460:R467" si="78">IF(P460=0,"",100%-Q460)</f>
        <v>8.108108108108103E-2</v>
      </c>
      <c r="AD460" s="3"/>
      <c r="AE460" s="3"/>
    </row>
    <row r="461" spans="1:31" ht="15.75" customHeight="1" x14ac:dyDescent="0.25">
      <c r="A461" s="79">
        <v>1302</v>
      </c>
      <c r="B461" s="80"/>
      <c r="C461" s="80"/>
      <c r="D461" s="80">
        <v>64</v>
      </c>
      <c r="E461" s="80"/>
      <c r="F461" s="80"/>
      <c r="G461" s="80"/>
      <c r="H461" s="80"/>
      <c r="I461" s="80"/>
      <c r="J461" s="80"/>
      <c r="K461" s="116"/>
      <c r="L461" s="235"/>
      <c r="M461" s="134"/>
      <c r="N461" s="236"/>
      <c r="O461" s="90">
        <f>IF(D461=0,"",D461/C460)</f>
        <v>0.94117647058823528</v>
      </c>
      <c r="P461" s="91">
        <v>66</v>
      </c>
      <c r="Q461" s="241">
        <f t="shared" si="77"/>
        <v>0.97058823529411764</v>
      </c>
      <c r="R461" s="241">
        <f t="shared" si="78"/>
        <v>2.9411764705882359E-2</v>
      </c>
      <c r="S461" s="11">
        <f>P461/P459</f>
        <v>0.89189189189189189</v>
      </c>
      <c r="AD461" s="3"/>
      <c r="AE461" s="3"/>
    </row>
    <row r="462" spans="1:31" ht="15.75" customHeight="1" x14ac:dyDescent="0.25">
      <c r="A462" s="79">
        <v>1401</v>
      </c>
      <c r="B462" s="80"/>
      <c r="C462" s="80"/>
      <c r="D462" s="80"/>
      <c r="E462" s="80">
        <v>61</v>
      </c>
      <c r="F462" s="80"/>
      <c r="G462" s="80"/>
      <c r="H462" s="80"/>
      <c r="I462" s="80"/>
      <c r="J462" s="80"/>
      <c r="K462" s="116"/>
      <c r="L462" s="235"/>
      <c r="M462" s="134"/>
      <c r="N462" s="236"/>
      <c r="O462" s="90">
        <f>IF(E462=0,"",E462/D461)</f>
        <v>0.953125</v>
      </c>
      <c r="P462" s="91">
        <v>64</v>
      </c>
      <c r="Q462" s="241">
        <f t="shared" si="77"/>
        <v>0.96969696969696972</v>
      </c>
      <c r="R462" s="241">
        <f t="shared" si="78"/>
        <v>3.0303030303030276E-2</v>
      </c>
      <c r="AD462" s="3"/>
      <c r="AE462" s="3"/>
    </row>
    <row r="463" spans="1:31" ht="15.75" customHeight="1" x14ac:dyDescent="0.25">
      <c r="A463" s="79">
        <v>1402</v>
      </c>
      <c r="B463" s="80"/>
      <c r="C463" s="80"/>
      <c r="D463" s="80"/>
      <c r="E463" s="80"/>
      <c r="F463" s="80">
        <v>60</v>
      </c>
      <c r="G463" s="80"/>
      <c r="H463" s="80"/>
      <c r="I463" s="80"/>
      <c r="J463" s="80"/>
      <c r="K463" s="116"/>
      <c r="L463" s="235"/>
      <c r="M463" s="134"/>
      <c r="N463" s="236"/>
      <c r="O463" s="90">
        <f>IF(F463=0,"",F463/E462)</f>
        <v>0.98360655737704916</v>
      </c>
      <c r="P463" s="91">
        <v>63</v>
      </c>
      <c r="Q463" s="241">
        <f t="shared" si="77"/>
        <v>0.984375</v>
      </c>
      <c r="R463" s="241">
        <f t="shared" si="78"/>
        <v>1.5625E-2</v>
      </c>
      <c r="AD463" s="3"/>
      <c r="AE463" s="3"/>
    </row>
    <row r="464" spans="1:31" ht="15.75" customHeight="1" x14ac:dyDescent="0.25">
      <c r="A464" s="79">
        <v>1501</v>
      </c>
      <c r="B464" s="80"/>
      <c r="C464" s="80"/>
      <c r="D464" s="80"/>
      <c r="E464" s="80"/>
      <c r="F464" s="80"/>
      <c r="G464" s="80">
        <v>59</v>
      </c>
      <c r="H464" s="80"/>
      <c r="I464" s="80"/>
      <c r="J464" s="80"/>
      <c r="K464" s="116"/>
      <c r="L464" s="235"/>
      <c r="M464" s="134"/>
      <c r="N464" s="236"/>
      <c r="O464" s="90">
        <f>IF(G464=0,"",G464/F463)</f>
        <v>0.98333333333333328</v>
      </c>
      <c r="P464" s="91">
        <v>63</v>
      </c>
      <c r="Q464" s="241">
        <f t="shared" si="77"/>
        <v>1</v>
      </c>
      <c r="R464" s="241">
        <f t="shared" si="78"/>
        <v>0</v>
      </c>
      <c r="AD464" s="3"/>
      <c r="AE464" s="3"/>
    </row>
    <row r="465" spans="1:31" ht="15.75" customHeight="1" x14ac:dyDescent="0.25">
      <c r="A465" s="79">
        <v>1502</v>
      </c>
      <c r="B465" s="80"/>
      <c r="C465" s="80"/>
      <c r="D465" s="80"/>
      <c r="E465" s="80"/>
      <c r="F465" s="80"/>
      <c r="G465" s="80"/>
      <c r="H465" s="80">
        <v>59</v>
      </c>
      <c r="I465" s="80"/>
      <c r="J465" s="80"/>
      <c r="K465" s="116"/>
      <c r="L465" s="235"/>
      <c r="M465" s="134"/>
      <c r="N465" s="236"/>
      <c r="O465" s="90">
        <f>IF(H465=0,"",H465/G464)</f>
        <v>1</v>
      </c>
      <c r="P465" s="91">
        <v>63</v>
      </c>
      <c r="Q465" s="241">
        <f t="shared" si="77"/>
        <v>1</v>
      </c>
      <c r="R465" s="241">
        <f t="shared" si="78"/>
        <v>0</v>
      </c>
      <c r="AD465" s="3"/>
      <c r="AE465" s="3"/>
    </row>
    <row r="466" spans="1:31" ht="15.75" customHeight="1" x14ac:dyDescent="0.25">
      <c r="A466" s="79">
        <v>1601</v>
      </c>
      <c r="B466" s="80"/>
      <c r="C466" s="80"/>
      <c r="D466" s="80"/>
      <c r="E466" s="80"/>
      <c r="F466" s="80"/>
      <c r="G466" s="80"/>
      <c r="H466" s="80"/>
      <c r="I466" s="80">
        <v>59</v>
      </c>
      <c r="J466" s="80"/>
      <c r="K466" s="116"/>
      <c r="L466" s="235"/>
      <c r="M466" s="134"/>
      <c r="N466" s="236"/>
      <c r="O466" s="90">
        <f>IF(I466=0,"",I466/H465)</f>
        <v>1</v>
      </c>
      <c r="P466" s="91">
        <v>62</v>
      </c>
      <c r="Q466" s="241">
        <f t="shared" si="77"/>
        <v>0.98412698412698407</v>
      </c>
      <c r="R466" s="241">
        <f t="shared" si="78"/>
        <v>1.5873015873015928E-2</v>
      </c>
      <c r="AD466" s="3"/>
      <c r="AE466" s="3"/>
    </row>
    <row r="467" spans="1:31" ht="15.75" customHeight="1" x14ac:dyDescent="0.25">
      <c r="A467" s="79">
        <v>1602</v>
      </c>
      <c r="B467" s="80"/>
      <c r="C467" s="80"/>
      <c r="D467" s="80"/>
      <c r="E467" s="80"/>
      <c r="F467" s="80"/>
      <c r="G467" s="80"/>
      <c r="H467" s="80"/>
      <c r="I467" s="80"/>
      <c r="J467" s="80">
        <v>53</v>
      </c>
      <c r="K467" s="116">
        <v>36</v>
      </c>
      <c r="L467" s="235"/>
      <c r="M467" s="134"/>
      <c r="N467" s="236"/>
      <c r="O467" s="133">
        <f>IF(J467=0,"",J467/I466)</f>
        <v>0.89830508474576276</v>
      </c>
      <c r="P467" s="91">
        <v>61</v>
      </c>
      <c r="Q467" s="133">
        <f t="shared" si="77"/>
        <v>0.9838709677419355</v>
      </c>
      <c r="R467" s="133">
        <f t="shared" si="78"/>
        <v>1.6129032258064502E-2</v>
      </c>
      <c r="AD467" s="3"/>
      <c r="AE467" s="3"/>
    </row>
    <row r="468" spans="1:31" ht="15.75" customHeight="1" x14ac:dyDescent="0.25">
      <c r="A468" s="79">
        <v>1701</v>
      </c>
      <c r="B468" s="80"/>
      <c r="C468" s="80"/>
      <c r="D468" s="80"/>
      <c r="E468" s="80"/>
      <c r="F468" s="80"/>
      <c r="G468" s="80"/>
      <c r="H468" s="80"/>
      <c r="I468" s="80"/>
      <c r="J468" s="80">
        <v>15</v>
      </c>
      <c r="K468" s="116">
        <v>13</v>
      </c>
      <c r="L468" s="235"/>
      <c r="M468" s="134"/>
      <c r="N468" s="237"/>
      <c r="O468" s="134"/>
      <c r="P468" s="91">
        <v>18</v>
      </c>
      <c r="Q468" s="134"/>
      <c r="R468" s="244"/>
      <c r="AD468" s="3"/>
      <c r="AE468" s="3"/>
    </row>
    <row r="469" spans="1:31" ht="15.75" customHeight="1" x14ac:dyDescent="0.25">
      <c r="A469" s="79">
        <v>1702</v>
      </c>
      <c r="B469" s="80"/>
      <c r="C469" s="80"/>
      <c r="D469" s="80"/>
      <c r="E469" s="80"/>
      <c r="F469" s="80"/>
      <c r="G469" s="80"/>
      <c r="H469" s="80"/>
      <c r="I469" s="80"/>
      <c r="J469" s="80">
        <v>2</v>
      </c>
      <c r="K469" s="116">
        <v>2</v>
      </c>
      <c r="L469" s="235"/>
      <c r="M469" s="134"/>
      <c r="N469" s="237"/>
      <c r="O469" s="246"/>
      <c r="P469" s="96">
        <v>5</v>
      </c>
      <c r="Q469" s="247"/>
      <c r="R469" s="246"/>
      <c r="AD469" s="3"/>
      <c r="AE469" s="3"/>
    </row>
    <row r="470" spans="1:31" ht="15.75" customHeight="1" x14ac:dyDescent="0.25">
      <c r="A470" s="79">
        <v>1801</v>
      </c>
      <c r="B470" s="80"/>
      <c r="C470" s="80"/>
      <c r="D470" s="80"/>
      <c r="E470" s="80"/>
      <c r="F470" s="80"/>
      <c r="G470" s="80"/>
      <c r="H470" s="80"/>
      <c r="I470" s="80"/>
      <c r="J470" s="80">
        <v>1</v>
      </c>
      <c r="K470" s="116">
        <v>1</v>
      </c>
      <c r="L470" s="235"/>
      <c r="M470" s="134"/>
      <c r="N470" s="237"/>
      <c r="O470" s="246"/>
      <c r="P470" s="96">
        <v>1</v>
      </c>
      <c r="Q470" s="247"/>
      <c r="R470" s="246"/>
      <c r="AD470" s="3"/>
      <c r="AE470" s="3"/>
    </row>
    <row r="471" spans="1:31" ht="15.75" customHeight="1" x14ac:dyDescent="0.25">
      <c r="A471" s="79">
        <v>1802</v>
      </c>
      <c r="B471" s="80"/>
      <c r="C471" s="80"/>
      <c r="D471" s="80"/>
      <c r="E471" s="80"/>
      <c r="F471" s="80"/>
      <c r="G471" s="80"/>
      <c r="H471" s="80"/>
      <c r="I471" s="80"/>
      <c r="J471" s="80">
        <v>1</v>
      </c>
      <c r="K471" s="116"/>
      <c r="L471" s="235"/>
      <c r="M471" s="134"/>
      <c r="N471" s="237"/>
      <c r="O471" s="246"/>
      <c r="P471" s="96">
        <v>1</v>
      </c>
      <c r="Q471" s="247"/>
      <c r="R471" s="246"/>
      <c r="AD471" s="3"/>
      <c r="AE471" s="3"/>
    </row>
    <row r="472" spans="1:31" ht="15.75" customHeight="1" x14ac:dyDescent="0.25">
      <c r="A472" s="79">
        <v>1901</v>
      </c>
      <c r="B472" s="80"/>
      <c r="C472" s="80"/>
      <c r="D472" s="80"/>
      <c r="E472" s="80"/>
      <c r="F472" s="80"/>
      <c r="G472" s="80"/>
      <c r="H472" s="80"/>
      <c r="I472" s="80"/>
      <c r="J472" s="80"/>
      <c r="K472" s="116"/>
      <c r="L472" s="235"/>
      <c r="M472" s="134"/>
      <c r="N472" s="237"/>
      <c r="O472" s="134"/>
      <c r="P472" s="237"/>
      <c r="Q472" s="256"/>
      <c r="R472" s="246"/>
      <c r="AD472" s="3"/>
      <c r="AE472" s="3"/>
    </row>
    <row r="473" spans="1:31" ht="15.75" customHeight="1" x14ac:dyDescent="0.25">
      <c r="A473" s="79">
        <v>1902</v>
      </c>
      <c r="B473" s="80"/>
      <c r="C473" s="80"/>
      <c r="D473" s="80"/>
      <c r="E473" s="80"/>
      <c r="F473" s="80"/>
      <c r="G473" s="80"/>
      <c r="H473" s="80"/>
      <c r="I473" s="80"/>
      <c r="J473" s="80"/>
      <c r="K473" s="116"/>
      <c r="L473" s="235"/>
      <c r="M473" s="134"/>
      <c r="N473" s="237"/>
      <c r="O473" s="228" t="s">
        <v>80</v>
      </c>
      <c r="P473" s="102">
        <v>52</v>
      </c>
      <c r="Q473" s="103">
        <f>K476</f>
        <v>52</v>
      </c>
      <c r="R473" s="230" t="s">
        <v>10</v>
      </c>
      <c r="AD473" s="3"/>
      <c r="AE473" s="3"/>
    </row>
    <row r="474" spans="1:31" ht="15.75" customHeight="1" x14ac:dyDescent="0.25">
      <c r="A474" s="79">
        <v>2001</v>
      </c>
      <c r="B474" s="80"/>
      <c r="C474" s="80"/>
      <c r="D474" s="80"/>
      <c r="E474" s="80"/>
      <c r="F474" s="80"/>
      <c r="G474" s="80"/>
      <c r="H474" s="80"/>
      <c r="I474" s="80"/>
      <c r="J474" s="80"/>
      <c r="K474" s="116"/>
      <c r="L474" s="235"/>
      <c r="M474" s="134"/>
      <c r="N474" s="237"/>
      <c r="O474" s="229" t="s">
        <v>81</v>
      </c>
      <c r="P474" s="104">
        <f>IF(P473/B459=0,"",P473/B459)</f>
        <v>0.70270270270270274</v>
      </c>
      <c r="Q474" s="105">
        <f>IF(P473/Q473=0,"",P473/Q473)</f>
        <v>1</v>
      </c>
      <c r="R474" s="231" t="s">
        <v>82</v>
      </c>
      <c r="AD474" s="3"/>
      <c r="AE474" s="3"/>
    </row>
    <row r="475" spans="1:31" ht="15.75" customHeight="1" x14ac:dyDescent="0.25">
      <c r="A475" s="79">
        <v>2002</v>
      </c>
      <c r="B475" s="80"/>
      <c r="C475" s="80"/>
      <c r="D475" s="80"/>
      <c r="E475" s="80"/>
      <c r="F475" s="80"/>
      <c r="G475" s="80"/>
      <c r="H475" s="80"/>
      <c r="I475" s="80"/>
      <c r="J475" s="80"/>
      <c r="K475" s="116"/>
      <c r="L475" s="238"/>
      <c r="M475" s="239"/>
      <c r="N475" s="240"/>
      <c r="O475" s="109"/>
      <c r="P475" s="110"/>
      <c r="Q475" s="110"/>
      <c r="R475" s="111"/>
      <c r="AD475" s="3"/>
      <c r="AE475" s="3"/>
    </row>
    <row r="476" spans="1:31" ht="18" customHeight="1" x14ac:dyDescent="0.25">
      <c r="A476" s="33"/>
      <c r="B476" s="327" t="s">
        <v>108</v>
      </c>
      <c r="C476" s="327"/>
      <c r="D476" s="327"/>
      <c r="E476" s="327"/>
      <c r="F476" s="327"/>
      <c r="G476" s="327"/>
      <c r="H476" s="327"/>
      <c r="I476" s="327"/>
      <c r="J476" s="327"/>
      <c r="K476" s="112">
        <f>SUM(K459:K472)</f>
        <v>52</v>
      </c>
      <c r="L476" s="113">
        <f>IF(K467=0,"",K467/B459)</f>
        <v>0.48648648648648651</v>
      </c>
      <c r="M476" s="113">
        <f>IF(K476=0,"",K476/B459)</f>
        <v>0.70270270270270274</v>
      </c>
      <c r="N476" s="113">
        <f>IF(K467=0,"",M476-L476)</f>
        <v>0.21621621621621623</v>
      </c>
      <c r="O476" s="5"/>
      <c r="P476" s="25"/>
      <c r="Q476" s="24"/>
      <c r="R476" s="5"/>
      <c r="AD476" s="3"/>
      <c r="AE476" s="3"/>
    </row>
    <row r="477" spans="1:31" ht="12.75" customHeight="1" x14ac:dyDescent="0.2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67"/>
      <c r="L477" s="5"/>
      <c r="M477" s="5"/>
      <c r="N477" s="5"/>
      <c r="O477" s="5"/>
      <c r="P477" s="6"/>
      <c r="Q477" s="6"/>
      <c r="R477" s="5"/>
      <c r="AD477" s="3"/>
      <c r="AE477" s="3"/>
    </row>
    <row r="478" spans="1:31" ht="12.75" customHeight="1" x14ac:dyDescent="0.2">
      <c r="L478" s="5"/>
      <c r="M478" s="5"/>
      <c r="N478" s="5"/>
      <c r="O478" s="5"/>
      <c r="P478" s="6"/>
      <c r="Q478" s="6"/>
      <c r="R478" s="5"/>
    </row>
    <row r="479" spans="1:31" ht="26.25" customHeight="1" x14ac:dyDescent="0.4">
      <c r="B479" s="318" t="s">
        <v>96</v>
      </c>
      <c r="C479" s="331"/>
      <c r="D479" s="331"/>
      <c r="E479" s="331"/>
      <c r="F479" s="331"/>
      <c r="G479" s="331"/>
      <c r="H479" s="331"/>
      <c r="I479" s="331"/>
      <c r="J479" s="331"/>
      <c r="K479" s="201" t="s">
        <v>83</v>
      </c>
      <c r="L479" s="5"/>
      <c r="M479" s="5"/>
      <c r="N479" s="25"/>
      <c r="O479" s="5"/>
      <c r="P479" s="25"/>
      <c r="Q479" s="25"/>
      <c r="R479" s="25"/>
    </row>
    <row r="480" spans="1:31" ht="20.25" customHeight="1" x14ac:dyDescent="0.2">
      <c r="A480" s="330" t="s">
        <v>9</v>
      </c>
      <c r="B480" s="311" t="s">
        <v>97</v>
      </c>
      <c r="C480" s="312"/>
      <c r="D480" s="312"/>
      <c r="E480" s="312"/>
      <c r="F480" s="312"/>
      <c r="G480" s="312"/>
      <c r="H480" s="312"/>
      <c r="I480" s="312"/>
      <c r="J480" s="313"/>
      <c r="K480" s="314" t="s">
        <v>10</v>
      </c>
      <c r="L480" s="307" t="s">
        <v>2</v>
      </c>
      <c r="M480" s="307" t="s">
        <v>3</v>
      </c>
      <c r="N480" s="316" t="s">
        <v>4</v>
      </c>
      <c r="O480" s="307" t="s">
        <v>5</v>
      </c>
      <c r="P480" s="317" t="s">
        <v>6</v>
      </c>
      <c r="Q480" s="317" t="s">
        <v>7</v>
      </c>
      <c r="R480" s="307" t="s">
        <v>8</v>
      </c>
    </row>
    <row r="481" spans="1:19" ht="15.75" customHeight="1" x14ac:dyDescent="0.25">
      <c r="A481" s="308"/>
      <c r="B481" s="79" t="s">
        <v>98</v>
      </c>
      <c r="C481" s="79" t="s">
        <v>99</v>
      </c>
      <c r="D481" s="79" t="s">
        <v>100</v>
      </c>
      <c r="E481" s="79" t="s">
        <v>101</v>
      </c>
      <c r="F481" s="79" t="s">
        <v>102</v>
      </c>
      <c r="G481" s="79" t="s">
        <v>103</v>
      </c>
      <c r="H481" s="79" t="s">
        <v>104</v>
      </c>
      <c r="I481" s="79" t="s">
        <v>105</v>
      </c>
      <c r="J481" s="79" t="s">
        <v>106</v>
      </c>
      <c r="K481" s="315"/>
      <c r="L481" s="308"/>
      <c r="M481" s="308"/>
      <c r="N481" s="308"/>
      <c r="O481" s="308"/>
      <c r="P481" s="308"/>
      <c r="Q481" s="308"/>
      <c r="R481" s="308"/>
    </row>
    <row r="482" spans="1:19" ht="15.75" customHeight="1" x14ac:dyDescent="0.25">
      <c r="A482" s="79">
        <v>1301</v>
      </c>
      <c r="B482" s="80">
        <v>70</v>
      </c>
      <c r="C482" s="80"/>
      <c r="D482" s="80"/>
      <c r="E482" s="80"/>
      <c r="F482" s="80"/>
      <c r="G482" s="80"/>
      <c r="H482" s="80"/>
      <c r="I482" s="80"/>
      <c r="J482" s="80"/>
      <c r="K482" s="116"/>
      <c r="L482" s="232"/>
      <c r="M482" s="233"/>
      <c r="N482" s="234"/>
      <c r="O482" s="242"/>
      <c r="P482" s="85">
        <f>B482</f>
        <v>70</v>
      </c>
      <c r="Q482" s="243"/>
      <c r="R482" s="242"/>
    </row>
    <row r="483" spans="1:19" ht="15.75" customHeight="1" x14ac:dyDescent="0.25">
      <c r="A483" s="79">
        <v>1302</v>
      </c>
      <c r="B483" s="80"/>
      <c r="C483" s="80">
        <v>60</v>
      </c>
      <c r="D483" s="80"/>
      <c r="E483" s="80"/>
      <c r="F483" s="80"/>
      <c r="G483" s="80"/>
      <c r="H483" s="80"/>
      <c r="I483" s="80"/>
      <c r="J483" s="80"/>
      <c r="K483" s="116"/>
      <c r="L483" s="235"/>
      <c r="M483" s="134"/>
      <c r="N483" s="236"/>
      <c r="O483" s="90">
        <f>IF(C483=0,"",C483/B482)</f>
        <v>0.8571428571428571</v>
      </c>
      <c r="P483" s="91">
        <v>60</v>
      </c>
      <c r="Q483" s="241">
        <f t="shared" ref="Q483:Q490" si="79">IF(P483=0,"",P483/P482)</f>
        <v>0.8571428571428571</v>
      </c>
      <c r="R483" s="241">
        <f t="shared" ref="R483:R490" si="80">IF(P483=0,"",100%-Q483)</f>
        <v>0.1428571428571429</v>
      </c>
    </row>
    <row r="484" spans="1:19" ht="15.75" customHeight="1" x14ac:dyDescent="0.25">
      <c r="A484" s="79">
        <v>1401</v>
      </c>
      <c r="B484" s="80"/>
      <c r="C484" s="80"/>
      <c r="D484" s="80">
        <v>53</v>
      </c>
      <c r="E484" s="80"/>
      <c r="F484" s="80"/>
      <c r="G484" s="80"/>
      <c r="H484" s="80"/>
      <c r="I484" s="80"/>
      <c r="J484" s="80"/>
      <c r="K484" s="116"/>
      <c r="L484" s="235"/>
      <c r="M484" s="134"/>
      <c r="N484" s="236"/>
      <c r="O484" s="90">
        <f>IF(D484=0,"",D484/C483)</f>
        <v>0.8833333333333333</v>
      </c>
      <c r="P484" s="91">
        <v>55</v>
      </c>
      <c r="Q484" s="241">
        <f t="shared" si="79"/>
        <v>0.91666666666666663</v>
      </c>
      <c r="R484" s="241">
        <f t="shared" si="80"/>
        <v>8.333333333333337E-2</v>
      </c>
      <c r="S484" s="11">
        <f>P484/P482</f>
        <v>0.7857142857142857</v>
      </c>
    </row>
    <row r="485" spans="1:19" ht="15.75" customHeight="1" x14ac:dyDescent="0.25">
      <c r="A485" s="79">
        <v>1402</v>
      </c>
      <c r="B485" s="80"/>
      <c r="C485" s="80"/>
      <c r="D485" s="80"/>
      <c r="E485" s="80">
        <v>44</v>
      </c>
      <c r="F485" s="80"/>
      <c r="G485" s="80"/>
      <c r="H485" s="80"/>
      <c r="I485" s="80"/>
      <c r="J485" s="80"/>
      <c r="K485" s="116"/>
      <c r="L485" s="235"/>
      <c r="M485" s="134"/>
      <c r="N485" s="236"/>
      <c r="O485" s="90">
        <f>IF(E485=0,"",E485/D484)</f>
        <v>0.83018867924528306</v>
      </c>
      <c r="P485" s="91">
        <v>53</v>
      </c>
      <c r="Q485" s="241">
        <f t="shared" si="79"/>
        <v>0.96363636363636362</v>
      </c>
      <c r="R485" s="241">
        <f t="shared" si="80"/>
        <v>3.6363636363636376E-2</v>
      </c>
    </row>
    <row r="486" spans="1:19" ht="15.75" customHeight="1" x14ac:dyDescent="0.25">
      <c r="A486" s="79">
        <v>1501</v>
      </c>
      <c r="B486" s="80"/>
      <c r="C486" s="80"/>
      <c r="D486" s="80"/>
      <c r="E486" s="80"/>
      <c r="F486" s="80">
        <v>41</v>
      </c>
      <c r="G486" s="80"/>
      <c r="H486" s="80"/>
      <c r="I486" s="80"/>
      <c r="J486" s="80"/>
      <c r="K486" s="116"/>
      <c r="L486" s="235"/>
      <c r="M486" s="134"/>
      <c r="N486" s="236"/>
      <c r="O486" s="90">
        <f>IF(F486=0,"",F486/E485)</f>
        <v>0.93181818181818177</v>
      </c>
      <c r="P486" s="91">
        <v>53</v>
      </c>
      <c r="Q486" s="241">
        <f t="shared" si="79"/>
        <v>1</v>
      </c>
      <c r="R486" s="241">
        <f t="shared" si="80"/>
        <v>0</v>
      </c>
    </row>
    <row r="487" spans="1:19" ht="15.75" customHeight="1" x14ac:dyDescent="0.25">
      <c r="A487" s="79">
        <v>1502</v>
      </c>
      <c r="B487" s="80"/>
      <c r="C487" s="80"/>
      <c r="D487" s="80"/>
      <c r="E487" s="80"/>
      <c r="F487" s="80"/>
      <c r="G487" s="80">
        <v>37</v>
      </c>
      <c r="H487" s="80"/>
      <c r="I487" s="80"/>
      <c r="J487" s="80"/>
      <c r="K487" s="116"/>
      <c r="L487" s="235"/>
      <c r="M487" s="134"/>
      <c r="N487" s="236"/>
      <c r="O487" s="90">
        <f>IF(G487=0,"",G487/F486)</f>
        <v>0.90243902439024393</v>
      </c>
      <c r="P487" s="91">
        <v>51</v>
      </c>
      <c r="Q487" s="241">
        <f t="shared" si="79"/>
        <v>0.96226415094339623</v>
      </c>
      <c r="R487" s="241">
        <f t="shared" si="80"/>
        <v>3.7735849056603765E-2</v>
      </c>
    </row>
    <row r="488" spans="1:19" ht="15.75" customHeight="1" x14ac:dyDescent="0.25">
      <c r="A488" s="79">
        <v>1601</v>
      </c>
      <c r="B488" s="80"/>
      <c r="C488" s="80"/>
      <c r="D488" s="80"/>
      <c r="E488" s="80"/>
      <c r="F488" s="80"/>
      <c r="G488" s="80"/>
      <c r="H488" s="80">
        <v>37</v>
      </c>
      <c r="I488" s="80"/>
      <c r="J488" s="80"/>
      <c r="K488" s="116"/>
      <c r="L488" s="235"/>
      <c r="M488" s="134"/>
      <c r="N488" s="236"/>
      <c r="O488" s="90">
        <f>IF(H488=0,"",H488/G487)</f>
        <v>1</v>
      </c>
      <c r="P488" s="91">
        <v>50</v>
      </c>
      <c r="Q488" s="241">
        <f t="shared" si="79"/>
        <v>0.98039215686274506</v>
      </c>
      <c r="R488" s="241">
        <f t="shared" si="80"/>
        <v>1.9607843137254943E-2</v>
      </c>
    </row>
    <row r="489" spans="1:19" ht="15.75" customHeight="1" x14ac:dyDescent="0.25">
      <c r="A489" s="79">
        <v>1602</v>
      </c>
      <c r="B489" s="80"/>
      <c r="C489" s="80"/>
      <c r="D489" s="80"/>
      <c r="E489" s="80"/>
      <c r="F489" s="80"/>
      <c r="G489" s="80"/>
      <c r="H489" s="80"/>
      <c r="I489" s="80">
        <v>34</v>
      </c>
      <c r="J489" s="80"/>
      <c r="K489" s="116"/>
      <c r="L489" s="235"/>
      <c r="M489" s="134"/>
      <c r="N489" s="236"/>
      <c r="O489" s="90">
        <f>IF(I489=0,"",I489/H488)</f>
        <v>0.91891891891891897</v>
      </c>
      <c r="P489" s="91">
        <v>49</v>
      </c>
      <c r="Q489" s="241">
        <f t="shared" si="79"/>
        <v>0.98</v>
      </c>
      <c r="R489" s="241">
        <f t="shared" si="80"/>
        <v>2.0000000000000018E-2</v>
      </c>
    </row>
    <row r="490" spans="1:19" ht="15.75" customHeight="1" x14ac:dyDescent="0.25">
      <c r="A490" s="79">
        <v>1701</v>
      </c>
      <c r="B490" s="80"/>
      <c r="C490" s="80"/>
      <c r="D490" s="80"/>
      <c r="E490" s="80"/>
      <c r="F490" s="80"/>
      <c r="G490" s="80"/>
      <c r="H490" s="80"/>
      <c r="I490" s="80"/>
      <c r="J490" s="80">
        <v>34</v>
      </c>
      <c r="K490" s="116">
        <v>25</v>
      </c>
      <c r="L490" s="235"/>
      <c r="M490" s="134"/>
      <c r="N490" s="236"/>
      <c r="O490" s="133">
        <f>IF(J490=0,"",J490/I489)</f>
        <v>1</v>
      </c>
      <c r="P490" s="91">
        <v>48</v>
      </c>
      <c r="Q490" s="133">
        <f t="shared" si="79"/>
        <v>0.97959183673469385</v>
      </c>
      <c r="R490" s="133">
        <f t="shared" si="80"/>
        <v>2.0408163265306145E-2</v>
      </c>
    </row>
    <row r="491" spans="1:19" ht="15.75" customHeight="1" x14ac:dyDescent="0.25">
      <c r="A491" s="79">
        <v>1702</v>
      </c>
      <c r="B491" s="80"/>
      <c r="C491" s="80"/>
      <c r="D491" s="80"/>
      <c r="E491" s="80"/>
      <c r="F491" s="80"/>
      <c r="G491" s="80"/>
      <c r="H491" s="80"/>
      <c r="I491" s="80"/>
      <c r="J491" s="80">
        <v>13</v>
      </c>
      <c r="K491" s="116">
        <v>5</v>
      </c>
      <c r="L491" s="235"/>
      <c r="M491" s="134"/>
      <c r="N491" s="237"/>
      <c r="O491" s="193"/>
      <c r="P491" s="91">
        <v>19</v>
      </c>
      <c r="Q491" s="193"/>
      <c r="R491" s="264"/>
    </row>
    <row r="492" spans="1:19" ht="15.75" customHeight="1" x14ac:dyDescent="0.25">
      <c r="A492" s="79">
        <v>1801</v>
      </c>
      <c r="B492" s="80"/>
      <c r="C492" s="80"/>
      <c r="D492" s="80"/>
      <c r="E492" s="80"/>
      <c r="F492" s="80"/>
      <c r="G492" s="80"/>
      <c r="H492" s="80"/>
      <c r="I492" s="80"/>
      <c r="J492" s="80">
        <v>11</v>
      </c>
      <c r="K492" s="116">
        <v>8</v>
      </c>
      <c r="L492" s="235"/>
      <c r="M492" s="134"/>
      <c r="N492" s="237"/>
      <c r="O492" s="246"/>
      <c r="P492" s="96">
        <v>14</v>
      </c>
      <c r="Q492" s="247"/>
      <c r="R492" s="246"/>
    </row>
    <row r="493" spans="1:19" ht="15.75" customHeight="1" x14ac:dyDescent="0.25">
      <c r="A493" s="79">
        <v>1802</v>
      </c>
      <c r="B493" s="80"/>
      <c r="C493" s="80"/>
      <c r="D493" s="80"/>
      <c r="E493" s="80"/>
      <c r="F493" s="80"/>
      <c r="G493" s="80"/>
      <c r="H493" s="80"/>
      <c r="I493" s="80"/>
      <c r="J493" s="80">
        <v>3</v>
      </c>
      <c r="K493" s="116">
        <v>3</v>
      </c>
      <c r="L493" s="235"/>
      <c r="M493" s="134"/>
      <c r="N493" s="237"/>
      <c r="O493" s="246"/>
      <c r="P493" s="96">
        <v>5</v>
      </c>
      <c r="Q493" s="247"/>
      <c r="R493" s="246"/>
    </row>
    <row r="494" spans="1:19" ht="15.75" customHeight="1" x14ac:dyDescent="0.25">
      <c r="A494" s="79">
        <v>1901</v>
      </c>
      <c r="B494" s="80"/>
      <c r="C494" s="80"/>
      <c r="D494" s="80"/>
      <c r="E494" s="80"/>
      <c r="F494" s="80"/>
      <c r="G494" s="80"/>
      <c r="H494" s="80"/>
      <c r="I494" s="80"/>
      <c r="J494" s="80">
        <v>2</v>
      </c>
      <c r="K494" s="116">
        <v>2</v>
      </c>
      <c r="L494" s="235"/>
      <c r="M494" s="134"/>
      <c r="N494" s="237"/>
      <c r="O494" s="246"/>
      <c r="P494" s="254">
        <v>2</v>
      </c>
      <c r="Q494" s="247"/>
      <c r="R494" s="246"/>
    </row>
    <row r="495" spans="1:19" ht="15.75" customHeight="1" x14ac:dyDescent="0.25">
      <c r="A495" s="79">
        <v>1902</v>
      </c>
      <c r="B495" s="80"/>
      <c r="C495" s="80"/>
      <c r="D495" s="80"/>
      <c r="E495" s="80"/>
      <c r="F495" s="80"/>
      <c r="G495" s="80"/>
      <c r="H495" s="80"/>
      <c r="I495" s="80"/>
      <c r="J495" s="80">
        <v>2</v>
      </c>
      <c r="K495" s="116"/>
      <c r="L495" s="235"/>
      <c r="M495" s="134"/>
      <c r="N495" s="237"/>
      <c r="O495" s="134"/>
      <c r="P495" s="192">
        <v>2</v>
      </c>
      <c r="Q495" s="256"/>
      <c r="R495" s="246"/>
    </row>
    <row r="496" spans="1:19" ht="15.75" customHeight="1" x14ac:dyDescent="0.25">
      <c r="A496" s="79">
        <v>2001</v>
      </c>
      <c r="B496" s="80"/>
      <c r="C496" s="80"/>
      <c r="D496" s="80"/>
      <c r="E496" s="80"/>
      <c r="F496" s="80"/>
      <c r="G496" s="80"/>
      <c r="H496" s="80"/>
      <c r="I496" s="80"/>
      <c r="J496" s="80">
        <v>1</v>
      </c>
      <c r="K496" s="116"/>
      <c r="L496" s="235"/>
      <c r="M496" s="134"/>
      <c r="N496" s="237"/>
      <c r="O496" s="228" t="s">
        <v>80</v>
      </c>
      <c r="P496" s="255">
        <v>42</v>
      </c>
      <c r="Q496" s="103">
        <f>K499</f>
        <v>43</v>
      </c>
      <c r="R496" s="230" t="s">
        <v>10</v>
      </c>
    </row>
    <row r="497" spans="1:31" ht="15.75" customHeight="1" x14ac:dyDescent="0.25">
      <c r="A497" s="79">
        <v>2002</v>
      </c>
      <c r="B497" s="80"/>
      <c r="C497" s="80"/>
      <c r="D497" s="80"/>
      <c r="E497" s="80"/>
      <c r="F497" s="80"/>
      <c r="G497" s="80"/>
      <c r="H497" s="80"/>
      <c r="I497" s="80"/>
      <c r="J497" s="80"/>
      <c r="K497" s="116"/>
      <c r="L497" s="235"/>
      <c r="M497" s="134"/>
      <c r="N497" s="237"/>
      <c r="O497" s="229" t="s">
        <v>81</v>
      </c>
      <c r="P497" s="104">
        <f>IF(P496/B482=0,"",P496/B482)</f>
        <v>0.6</v>
      </c>
      <c r="Q497" s="105">
        <f>IF(P496/Q496=0,"",P496/Q496)</f>
        <v>0.97674418604651159</v>
      </c>
      <c r="R497" s="231" t="s">
        <v>82</v>
      </c>
    </row>
    <row r="498" spans="1:31" ht="15.75" customHeight="1" x14ac:dyDescent="0.25">
      <c r="A498" s="79">
        <v>2101</v>
      </c>
      <c r="B498" s="80"/>
      <c r="C498" s="80"/>
      <c r="D498" s="80"/>
      <c r="E498" s="80"/>
      <c r="F498" s="80"/>
      <c r="G498" s="80"/>
      <c r="H498" s="80"/>
      <c r="I498" s="80"/>
      <c r="J498" s="80"/>
      <c r="K498" s="116"/>
      <c r="L498" s="238"/>
      <c r="M498" s="239"/>
      <c r="N498" s="240"/>
      <c r="O498" s="109"/>
      <c r="P498" s="110"/>
      <c r="Q498" s="110"/>
      <c r="R498" s="111"/>
    </row>
    <row r="499" spans="1:31" ht="18" customHeight="1" x14ac:dyDescent="0.25">
      <c r="A499" s="33"/>
      <c r="B499" s="327" t="s">
        <v>108</v>
      </c>
      <c r="C499" s="327"/>
      <c r="D499" s="327"/>
      <c r="E499" s="327"/>
      <c r="F499" s="327"/>
      <c r="G499" s="327"/>
      <c r="H499" s="327"/>
      <c r="I499" s="327"/>
      <c r="J499" s="327"/>
      <c r="K499" s="112">
        <f>SUM(K482:K495)</f>
        <v>43</v>
      </c>
      <c r="L499" s="113">
        <f>IF(K490=0,"",K490/B482)</f>
        <v>0.35714285714285715</v>
      </c>
      <c r="M499" s="113">
        <f>IF(K499=0,"",K499/B482)</f>
        <v>0.61428571428571432</v>
      </c>
      <c r="N499" s="113">
        <f>IF(K490=0,"",M499-L499)</f>
        <v>0.25714285714285717</v>
      </c>
      <c r="O499" s="5"/>
      <c r="P499" s="25"/>
      <c r="Q499" s="24"/>
      <c r="R499" s="5"/>
    </row>
    <row r="500" spans="1:31" ht="12.75" customHeight="1" x14ac:dyDescent="0.2"/>
    <row r="501" spans="1:31" ht="12.75" customHeight="1" x14ac:dyDescent="0.2">
      <c r="L501" s="5"/>
      <c r="M501" s="5"/>
      <c r="O501" s="5"/>
      <c r="P501" s="6"/>
      <c r="Q501" s="6"/>
      <c r="R501" s="5"/>
      <c r="AD501" s="3"/>
      <c r="AE501" s="3"/>
    </row>
    <row r="502" spans="1:31" s="200" customFormat="1" ht="26.25" customHeight="1" x14ac:dyDescent="0.4">
      <c r="B502" s="318" t="s">
        <v>96</v>
      </c>
      <c r="C502" s="331"/>
      <c r="D502" s="331"/>
      <c r="E502" s="331"/>
      <c r="F502" s="331"/>
      <c r="G502" s="331"/>
      <c r="H502" s="331"/>
      <c r="I502" s="331"/>
      <c r="J502" s="331"/>
      <c r="K502" s="201" t="s">
        <v>84</v>
      </c>
      <c r="L502" s="5"/>
      <c r="M502" s="5"/>
      <c r="N502" s="25"/>
      <c r="O502" s="5"/>
      <c r="P502" s="25"/>
      <c r="Q502" s="25"/>
      <c r="R502" s="25"/>
    </row>
    <row r="503" spans="1:31" ht="20.25" customHeight="1" x14ac:dyDescent="0.2">
      <c r="A503" s="330" t="s">
        <v>9</v>
      </c>
      <c r="B503" s="311" t="s">
        <v>97</v>
      </c>
      <c r="C503" s="312"/>
      <c r="D503" s="312"/>
      <c r="E503" s="312"/>
      <c r="F503" s="312"/>
      <c r="G503" s="312"/>
      <c r="H503" s="312"/>
      <c r="I503" s="312"/>
      <c r="J503" s="313"/>
      <c r="K503" s="314" t="s">
        <v>10</v>
      </c>
      <c r="L503" s="307" t="s">
        <v>2</v>
      </c>
      <c r="M503" s="307" t="s">
        <v>3</v>
      </c>
      <c r="N503" s="316" t="s">
        <v>4</v>
      </c>
      <c r="O503" s="307" t="s">
        <v>5</v>
      </c>
      <c r="P503" s="317" t="s">
        <v>6</v>
      </c>
      <c r="Q503" s="317" t="s">
        <v>7</v>
      </c>
      <c r="R503" s="307" t="s">
        <v>8</v>
      </c>
    </row>
    <row r="504" spans="1:31" ht="15.75" customHeight="1" x14ac:dyDescent="0.25">
      <c r="A504" s="308"/>
      <c r="B504" s="79" t="s">
        <v>98</v>
      </c>
      <c r="C504" s="79" t="s">
        <v>99</v>
      </c>
      <c r="D504" s="79" t="s">
        <v>100</v>
      </c>
      <c r="E504" s="79" t="s">
        <v>101</v>
      </c>
      <c r="F504" s="79" t="s">
        <v>102</v>
      </c>
      <c r="G504" s="79" t="s">
        <v>103</v>
      </c>
      <c r="H504" s="79" t="s">
        <v>104</v>
      </c>
      <c r="I504" s="79" t="s">
        <v>105</v>
      </c>
      <c r="J504" s="79" t="s">
        <v>106</v>
      </c>
      <c r="K504" s="315"/>
      <c r="L504" s="308"/>
      <c r="M504" s="308"/>
      <c r="N504" s="308"/>
      <c r="O504" s="308"/>
      <c r="P504" s="308"/>
      <c r="Q504" s="308"/>
      <c r="R504" s="308"/>
    </row>
    <row r="505" spans="1:31" ht="15.75" customHeight="1" x14ac:dyDescent="0.25">
      <c r="A505" s="79">
        <v>1302</v>
      </c>
      <c r="B505" s="80">
        <v>80</v>
      </c>
      <c r="C505" s="80"/>
      <c r="D505" s="80"/>
      <c r="E505" s="80"/>
      <c r="F505" s="80"/>
      <c r="G505" s="80"/>
      <c r="H505" s="80"/>
      <c r="I505" s="80"/>
      <c r="J505" s="80"/>
      <c r="K505" s="116"/>
      <c r="L505" s="232"/>
      <c r="M505" s="233"/>
      <c r="N505" s="234"/>
      <c r="O505" s="242"/>
      <c r="P505" s="85">
        <f>B505</f>
        <v>80</v>
      </c>
      <c r="Q505" s="243"/>
      <c r="R505" s="242"/>
    </row>
    <row r="506" spans="1:31" ht="15.75" customHeight="1" x14ac:dyDescent="0.25">
      <c r="A506" s="79">
        <v>1401</v>
      </c>
      <c r="B506" s="80"/>
      <c r="C506" s="80">
        <v>71</v>
      </c>
      <c r="D506" s="80"/>
      <c r="E506" s="80"/>
      <c r="F506" s="80"/>
      <c r="G506" s="80"/>
      <c r="H506" s="80"/>
      <c r="I506" s="80"/>
      <c r="J506" s="80"/>
      <c r="K506" s="116"/>
      <c r="L506" s="235"/>
      <c r="M506" s="134"/>
      <c r="N506" s="236"/>
      <c r="O506" s="90">
        <f>IF(C506=0,"",C506/B505)</f>
        <v>0.88749999999999996</v>
      </c>
      <c r="P506" s="91">
        <v>71</v>
      </c>
      <c r="Q506" s="241">
        <f t="shared" ref="Q506:Q513" si="81">IF(P506=0,"",P506/P505)</f>
        <v>0.88749999999999996</v>
      </c>
      <c r="R506" s="241">
        <f t="shared" ref="R506:R513" si="82">IF(P506=0,"",100%-Q506)</f>
        <v>0.11250000000000004</v>
      </c>
    </row>
    <row r="507" spans="1:31" ht="15.75" customHeight="1" x14ac:dyDescent="0.25">
      <c r="A507" s="79">
        <v>1402</v>
      </c>
      <c r="B507" s="80"/>
      <c r="C507" s="80"/>
      <c r="D507" s="80">
        <v>70</v>
      </c>
      <c r="E507" s="80"/>
      <c r="F507" s="80"/>
      <c r="G507" s="80"/>
      <c r="H507" s="80"/>
      <c r="I507" s="80"/>
      <c r="J507" s="80"/>
      <c r="K507" s="116"/>
      <c r="L507" s="235"/>
      <c r="M507" s="134"/>
      <c r="N507" s="236"/>
      <c r="O507" s="90">
        <f>IF(D507=0,"",D507/C506)</f>
        <v>0.9859154929577465</v>
      </c>
      <c r="P507" s="91">
        <v>70</v>
      </c>
      <c r="Q507" s="241">
        <f t="shared" si="81"/>
        <v>0.9859154929577465</v>
      </c>
      <c r="R507" s="241">
        <f t="shared" si="82"/>
        <v>1.4084507042253502E-2</v>
      </c>
      <c r="T507" s="11">
        <f>P507/P505</f>
        <v>0.875</v>
      </c>
    </row>
    <row r="508" spans="1:31" ht="15.75" customHeight="1" x14ac:dyDescent="0.25">
      <c r="A508" s="79">
        <v>1501</v>
      </c>
      <c r="B508" s="80"/>
      <c r="C508" s="80"/>
      <c r="D508" s="80"/>
      <c r="E508" s="80">
        <v>66</v>
      </c>
      <c r="F508" s="80"/>
      <c r="G508" s="80"/>
      <c r="H508" s="80"/>
      <c r="I508" s="80"/>
      <c r="J508" s="80"/>
      <c r="K508" s="116"/>
      <c r="L508" s="235"/>
      <c r="M508" s="134"/>
      <c r="N508" s="236"/>
      <c r="O508" s="90">
        <f>IF(E508=0,"",E508/D507)</f>
        <v>0.94285714285714284</v>
      </c>
      <c r="P508" s="91">
        <v>68</v>
      </c>
      <c r="Q508" s="241">
        <f t="shared" si="81"/>
        <v>0.97142857142857142</v>
      </c>
      <c r="R508" s="241">
        <f t="shared" si="82"/>
        <v>2.8571428571428581E-2</v>
      </c>
    </row>
    <row r="509" spans="1:31" ht="15.75" customHeight="1" x14ac:dyDescent="0.25">
      <c r="A509" s="79">
        <v>1502</v>
      </c>
      <c r="B509" s="80"/>
      <c r="C509" s="80"/>
      <c r="D509" s="80"/>
      <c r="E509" s="80"/>
      <c r="F509" s="80">
        <v>66</v>
      </c>
      <c r="G509" s="80"/>
      <c r="H509" s="80"/>
      <c r="I509" s="80"/>
      <c r="J509" s="80"/>
      <c r="K509" s="116"/>
      <c r="L509" s="235"/>
      <c r="M509" s="134"/>
      <c r="N509" s="236"/>
      <c r="O509" s="90">
        <f>IF(F509=0,"",F509/E508)</f>
        <v>1</v>
      </c>
      <c r="P509" s="91">
        <v>67</v>
      </c>
      <c r="Q509" s="241">
        <f t="shared" si="81"/>
        <v>0.98529411764705888</v>
      </c>
      <c r="R509" s="241">
        <f t="shared" si="82"/>
        <v>1.4705882352941124E-2</v>
      </c>
    </row>
    <row r="510" spans="1:31" ht="15.75" customHeight="1" x14ac:dyDescent="0.25">
      <c r="A510" s="79">
        <v>1601</v>
      </c>
      <c r="B510" s="80"/>
      <c r="C510" s="80"/>
      <c r="D510" s="80"/>
      <c r="E510" s="80"/>
      <c r="F510" s="80"/>
      <c r="G510" s="80">
        <v>64</v>
      </c>
      <c r="H510" s="80"/>
      <c r="I510" s="80"/>
      <c r="J510" s="80"/>
      <c r="K510" s="116"/>
      <c r="L510" s="235"/>
      <c r="M510" s="134"/>
      <c r="N510" s="236"/>
      <c r="O510" s="90">
        <f>IF(G510=0,"",G510/F509)</f>
        <v>0.96969696969696972</v>
      </c>
      <c r="P510" s="91">
        <v>65</v>
      </c>
      <c r="Q510" s="241">
        <f t="shared" si="81"/>
        <v>0.97014925373134331</v>
      </c>
      <c r="R510" s="241">
        <f t="shared" si="82"/>
        <v>2.9850746268656692E-2</v>
      </c>
    </row>
    <row r="511" spans="1:31" ht="15.75" customHeight="1" x14ac:dyDescent="0.25">
      <c r="A511" s="79">
        <v>1602</v>
      </c>
      <c r="B511" s="80"/>
      <c r="C511" s="80"/>
      <c r="D511" s="80"/>
      <c r="E511" s="80"/>
      <c r="F511" s="80"/>
      <c r="G511" s="80"/>
      <c r="H511" s="80">
        <v>62</v>
      </c>
      <c r="I511" s="80"/>
      <c r="J511" s="80"/>
      <c r="K511" s="116"/>
      <c r="L511" s="235"/>
      <c r="M511" s="134"/>
      <c r="N511" s="236"/>
      <c r="O511" s="90">
        <f>IF(H511=0,"",H511/G510)</f>
        <v>0.96875</v>
      </c>
      <c r="P511" s="91">
        <v>64</v>
      </c>
      <c r="Q511" s="241">
        <f t="shared" si="81"/>
        <v>0.98461538461538467</v>
      </c>
      <c r="R511" s="241">
        <f t="shared" si="82"/>
        <v>1.538461538461533E-2</v>
      </c>
    </row>
    <row r="512" spans="1:31" ht="15.75" customHeight="1" x14ac:dyDescent="0.25">
      <c r="A512" s="79">
        <v>1701</v>
      </c>
      <c r="B512" s="80"/>
      <c r="C512" s="80"/>
      <c r="D512" s="80"/>
      <c r="E512" s="80"/>
      <c r="F512" s="80"/>
      <c r="G512" s="80"/>
      <c r="H512" s="80"/>
      <c r="I512" s="80">
        <v>61</v>
      </c>
      <c r="J512" s="80"/>
      <c r="K512" s="116"/>
      <c r="L512" s="235"/>
      <c r="M512" s="134"/>
      <c r="N512" s="236"/>
      <c r="O512" s="90">
        <f>IF(I512=0,"",I512/H511)</f>
        <v>0.9838709677419355</v>
      </c>
      <c r="P512" s="91">
        <v>64</v>
      </c>
      <c r="Q512" s="241">
        <f t="shared" si="81"/>
        <v>1</v>
      </c>
      <c r="R512" s="241">
        <f t="shared" si="82"/>
        <v>0</v>
      </c>
    </row>
    <row r="513" spans="1:18" ht="15.75" customHeight="1" x14ac:dyDescent="0.25">
      <c r="A513" s="79">
        <v>1702</v>
      </c>
      <c r="B513" s="80"/>
      <c r="C513" s="80"/>
      <c r="D513" s="80"/>
      <c r="E513" s="80"/>
      <c r="F513" s="80"/>
      <c r="G513" s="80"/>
      <c r="H513" s="80"/>
      <c r="I513" s="80"/>
      <c r="J513" s="80">
        <v>59</v>
      </c>
      <c r="K513" s="116">
        <v>53</v>
      </c>
      <c r="L513" s="235"/>
      <c r="M513" s="134"/>
      <c r="N513" s="236"/>
      <c r="O513" s="133">
        <f>IF(J513=0,"",J513/I512)</f>
        <v>0.96721311475409832</v>
      </c>
      <c r="P513" s="91">
        <v>64</v>
      </c>
      <c r="Q513" s="133">
        <f t="shared" si="81"/>
        <v>1</v>
      </c>
      <c r="R513" s="133">
        <f t="shared" si="82"/>
        <v>0</v>
      </c>
    </row>
    <row r="514" spans="1:18" ht="15.75" customHeight="1" x14ac:dyDescent="0.25">
      <c r="A514" s="79">
        <v>1801</v>
      </c>
      <c r="B514" s="80"/>
      <c r="C514" s="80"/>
      <c r="D514" s="80"/>
      <c r="E514" s="80"/>
      <c r="F514" s="80"/>
      <c r="G514" s="80"/>
      <c r="H514" s="80"/>
      <c r="I514" s="80"/>
      <c r="J514" s="80">
        <v>9</v>
      </c>
      <c r="K514" s="116">
        <v>3</v>
      </c>
      <c r="L514" s="235"/>
      <c r="M514" s="134"/>
      <c r="N514" s="237"/>
      <c r="O514" s="134"/>
      <c r="P514" s="91">
        <v>11</v>
      </c>
      <c r="Q514" s="134"/>
      <c r="R514" s="244"/>
    </row>
    <row r="515" spans="1:18" ht="15.75" customHeight="1" x14ac:dyDescent="0.25">
      <c r="A515" s="79">
        <v>1802</v>
      </c>
      <c r="B515" s="80"/>
      <c r="C515" s="80"/>
      <c r="D515" s="80"/>
      <c r="E515" s="80"/>
      <c r="F515" s="80"/>
      <c r="G515" s="80"/>
      <c r="H515" s="80"/>
      <c r="I515" s="80"/>
      <c r="J515" s="80">
        <v>4</v>
      </c>
      <c r="K515" s="116">
        <v>3</v>
      </c>
      <c r="L515" s="235"/>
      <c r="M515" s="134"/>
      <c r="N515" s="237"/>
      <c r="O515" s="246"/>
      <c r="P515" s="96">
        <v>6</v>
      </c>
      <c r="Q515" s="247"/>
      <c r="R515" s="246"/>
    </row>
    <row r="516" spans="1:18" ht="15.75" customHeight="1" x14ac:dyDescent="0.25">
      <c r="A516" s="79">
        <v>1901</v>
      </c>
      <c r="B516" s="80"/>
      <c r="C516" s="80"/>
      <c r="D516" s="80"/>
      <c r="E516" s="80"/>
      <c r="F516" s="80"/>
      <c r="G516" s="80"/>
      <c r="H516" s="80"/>
      <c r="I516" s="80"/>
      <c r="J516" s="80">
        <v>1</v>
      </c>
      <c r="K516" s="116">
        <v>1</v>
      </c>
      <c r="L516" s="235"/>
      <c r="M516" s="134"/>
      <c r="N516" s="237"/>
      <c r="O516" s="246"/>
      <c r="P516" s="96">
        <v>2</v>
      </c>
      <c r="Q516" s="247"/>
      <c r="R516" s="246"/>
    </row>
    <row r="517" spans="1:18" ht="15.75" customHeight="1" x14ac:dyDescent="0.25">
      <c r="A517" s="79">
        <v>1902</v>
      </c>
      <c r="B517" s="80"/>
      <c r="C517" s="80"/>
      <c r="D517" s="80"/>
      <c r="E517" s="80"/>
      <c r="F517" s="80"/>
      <c r="G517" s="80"/>
      <c r="H517" s="80"/>
      <c r="I517" s="80"/>
      <c r="J517" s="80"/>
      <c r="K517" s="116"/>
      <c r="L517" s="235"/>
      <c r="M517" s="134"/>
      <c r="N517" s="237"/>
      <c r="O517" s="246"/>
      <c r="P517" s="96"/>
      <c r="Q517" s="247"/>
      <c r="R517" s="246"/>
    </row>
    <row r="518" spans="1:18" ht="15.75" customHeight="1" x14ac:dyDescent="0.25">
      <c r="A518" s="79">
        <v>2001</v>
      </c>
      <c r="B518" s="80"/>
      <c r="C518" s="80"/>
      <c r="D518" s="80"/>
      <c r="E518" s="80"/>
      <c r="F518" s="80"/>
      <c r="G518" s="80"/>
      <c r="H518" s="80"/>
      <c r="I518" s="80"/>
      <c r="J518" s="80"/>
      <c r="K518" s="116"/>
      <c r="L518" s="235"/>
      <c r="M518" s="134"/>
      <c r="N518" s="237"/>
      <c r="O518" s="134"/>
      <c r="P518" s="237"/>
      <c r="Q518" s="256"/>
      <c r="R518" s="246"/>
    </row>
    <row r="519" spans="1:18" ht="15.75" customHeight="1" x14ac:dyDescent="0.25">
      <c r="A519" s="79">
        <v>2002</v>
      </c>
      <c r="B519" s="80"/>
      <c r="C519" s="80"/>
      <c r="D519" s="80"/>
      <c r="E519" s="80"/>
      <c r="F519" s="80"/>
      <c r="G519" s="80"/>
      <c r="H519" s="80"/>
      <c r="I519" s="80"/>
      <c r="J519" s="80"/>
      <c r="K519" s="116"/>
      <c r="L519" s="235"/>
      <c r="M519" s="134"/>
      <c r="N519" s="237"/>
      <c r="O519" s="228" t="s">
        <v>80</v>
      </c>
      <c r="P519" s="102">
        <v>58</v>
      </c>
      <c r="Q519" s="103">
        <f>K522</f>
        <v>60</v>
      </c>
      <c r="R519" s="230" t="s">
        <v>10</v>
      </c>
    </row>
    <row r="520" spans="1:18" ht="15.75" customHeight="1" x14ac:dyDescent="0.25">
      <c r="A520" s="79">
        <v>2101</v>
      </c>
      <c r="B520" s="80"/>
      <c r="C520" s="80"/>
      <c r="D520" s="80"/>
      <c r="E520" s="80"/>
      <c r="F520" s="80"/>
      <c r="G520" s="80"/>
      <c r="H520" s="80"/>
      <c r="I520" s="80"/>
      <c r="J520" s="80"/>
      <c r="K520" s="116"/>
      <c r="L520" s="235"/>
      <c r="M520" s="134"/>
      <c r="N520" s="237"/>
      <c r="O520" s="229" t="s">
        <v>81</v>
      </c>
      <c r="P520" s="104">
        <f>IF(P519/B505=0,"",P519/B505)</f>
        <v>0.72499999999999998</v>
      </c>
      <c r="Q520" s="105">
        <f>IF(P519/Q519=0,"",P519/Q519)</f>
        <v>0.96666666666666667</v>
      </c>
      <c r="R520" s="231" t="s">
        <v>82</v>
      </c>
    </row>
    <row r="521" spans="1:18" ht="15.75" customHeight="1" x14ac:dyDescent="0.25">
      <c r="A521" s="79">
        <v>2102</v>
      </c>
      <c r="B521" s="80"/>
      <c r="C521" s="80"/>
      <c r="D521" s="80"/>
      <c r="E521" s="80"/>
      <c r="F521" s="80"/>
      <c r="G521" s="80"/>
      <c r="H521" s="80"/>
      <c r="I521" s="80"/>
      <c r="J521" s="80"/>
      <c r="K521" s="116"/>
      <c r="L521" s="238"/>
      <c r="M521" s="239"/>
      <c r="N521" s="240"/>
      <c r="O521" s="109"/>
      <c r="P521" s="110"/>
      <c r="Q521" s="110"/>
      <c r="R521" s="111"/>
    </row>
    <row r="522" spans="1:18" ht="18" customHeight="1" x14ac:dyDescent="0.25">
      <c r="A522" s="33"/>
      <c r="B522" s="327" t="s">
        <v>108</v>
      </c>
      <c r="C522" s="327"/>
      <c r="D522" s="327"/>
      <c r="E522" s="327"/>
      <c r="F522" s="327"/>
      <c r="G522" s="327"/>
      <c r="H522" s="327"/>
      <c r="I522" s="327"/>
      <c r="J522" s="327"/>
      <c r="K522" s="112">
        <f>SUM(K505:K518)</f>
        <v>60</v>
      </c>
      <c r="L522" s="113">
        <f>IF(K513=0,"",K513/B505)</f>
        <v>0.66249999999999998</v>
      </c>
      <c r="M522" s="113">
        <f>IF(K522=0,"",K522/B505)</f>
        <v>0.75</v>
      </c>
      <c r="N522" s="113">
        <f>IF(K513=0,"",M522-L522)</f>
        <v>8.7500000000000022E-2</v>
      </c>
      <c r="O522" s="5"/>
      <c r="P522" s="25"/>
      <c r="Q522" s="24"/>
      <c r="R522" s="5"/>
    </row>
    <row r="523" spans="1:18" ht="12.75" customHeight="1" x14ac:dyDescent="0.2"/>
    <row r="524" spans="1:18" ht="12.75" customHeight="1" x14ac:dyDescent="0.2">
      <c r="L524" s="5"/>
      <c r="M524" s="5"/>
      <c r="O524" s="5"/>
    </row>
    <row r="525" spans="1:18" s="200" customFormat="1" ht="26.25" customHeight="1" x14ac:dyDescent="0.4">
      <c r="B525" s="318" t="s">
        <v>96</v>
      </c>
      <c r="C525" s="331"/>
      <c r="D525" s="331"/>
      <c r="E525" s="331"/>
      <c r="F525" s="331"/>
      <c r="G525" s="331"/>
      <c r="H525" s="331"/>
      <c r="I525" s="331"/>
      <c r="J525" s="331"/>
      <c r="K525" s="201" t="s">
        <v>87</v>
      </c>
      <c r="L525" s="5"/>
      <c r="M525" s="5"/>
      <c r="N525" s="25"/>
      <c r="O525" s="5"/>
      <c r="P525" s="25"/>
      <c r="Q525" s="25"/>
      <c r="R525" s="25"/>
    </row>
    <row r="526" spans="1:18" ht="20.25" customHeight="1" x14ac:dyDescent="0.2">
      <c r="A526" s="330" t="s">
        <v>9</v>
      </c>
      <c r="B526" s="311" t="s">
        <v>97</v>
      </c>
      <c r="C526" s="312"/>
      <c r="D526" s="312"/>
      <c r="E526" s="312"/>
      <c r="F526" s="312"/>
      <c r="G526" s="312"/>
      <c r="H526" s="312"/>
      <c r="I526" s="312"/>
      <c r="J526" s="313"/>
      <c r="K526" s="314" t="s">
        <v>10</v>
      </c>
      <c r="L526" s="307" t="s">
        <v>2</v>
      </c>
      <c r="M526" s="307" t="s">
        <v>3</v>
      </c>
      <c r="N526" s="316" t="s">
        <v>4</v>
      </c>
      <c r="O526" s="307" t="s">
        <v>5</v>
      </c>
      <c r="P526" s="317" t="s">
        <v>6</v>
      </c>
      <c r="Q526" s="317" t="s">
        <v>7</v>
      </c>
      <c r="R526" s="307" t="s">
        <v>8</v>
      </c>
    </row>
    <row r="527" spans="1:18" ht="15.75" customHeight="1" x14ac:dyDescent="0.25">
      <c r="A527" s="308"/>
      <c r="B527" s="79" t="s">
        <v>98</v>
      </c>
      <c r="C527" s="79" t="s">
        <v>99</v>
      </c>
      <c r="D527" s="79" t="s">
        <v>100</v>
      </c>
      <c r="E527" s="79" t="s">
        <v>101</v>
      </c>
      <c r="F527" s="79" t="s">
        <v>102</v>
      </c>
      <c r="G527" s="79" t="s">
        <v>103</v>
      </c>
      <c r="H527" s="79" t="s">
        <v>104</v>
      </c>
      <c r="I527" s="79" t="s">
        <v>105</v>
      </c>
      <c r="J527" s="79" t="s">
        <v>106</v>
      </c>
      <c r="K527" s="315"/>
      <c r="L527" s="308"/>
      <c r="M527" s="308"/>
      <c r="N527" s="308"/>
      <c r="O527" s="308"/>
      <c r="P527" s="308"/>
      <c r="Q527" s="308"/>
      <c r="R527" s="308"/>
    </row>
    <row r="528" spans="1:18" ht="15.75" customHeight="1" x14ac:dyDescent="0.25">
      <c r="A528" s="79">
        <v>1401</v>
      </c>
      <c r="B528" s="80">
        <v>67</v>
      </c>
      <c r="C528" s="80"/>
      <c r="D528" s="80"/>
      <c r="E528" s="80"/>
      <c r="F528" s="80"/>
      <c r="G528" s="80"/>
      <c r="H528" s="80"/>
      <c r="I528" s="80"/>
      <c r="J528" s="80"/>
      <c r="K528" s="116"/>
      <c r="L528" s="232"/>
      <c r="M528" s="233"/>
      <c r="N528" s="234"/>
      <c r="O528" s="242"/>
      <c r="P528" s="85">
        <f>B528</f>
        <v>67</v>
      </c>
      <c r="Q528" s="243"/>
      <c r="R528" s="242"/>
    </row>
    <row r="529" spans="1:20" ht="15.75" customHeight="1" x14ac:dyDescent="0.25">
      <c r="A529" s="79">
        <v>1402</v>
      </c>
      <c r="B529" s="80"/>
      <c r="C529" s="80">
        <v>52</v>
      </c>
      <c r="D529" s="80"/>
      <c r="E529" s="80"/>
      <c r="F529" s="80"/>
      <c r="G529" s="80"/>
      <c r="H529" s="80"/>
      <c r="I529" s="80"/>
      <c r="J529" s="80"/>
      <c r="K529" s="116"/>
      <c r="L529" s="235"/>
      <c r="M529" s="134"/>
      <c r="N529" s="236"/>
      <c r="O529" s="90">
        <f>IF(C529=0,"",C529/B528)</f>
        <v>0.77611940298507465</v>
      </c>
      <c r="P529" s="91">
        <v>52</v>
      </c>
      <c r="Q529" s="241">
        <f t="shared" ref="Q529:Q536" si="83">IF(P529=0,"",P529/P528)</f>
        <v>0.77611940298507465</v>
      </c>
      <c r="R529" s="241">
        <f t="shared" ref="R529:R536" si="84">IF(P529=0,"",100%-Q529)</f>
        <v>0.22388059701492535</v>
      </c>
    </row>
    <row r="530" spans="1:20" ht="15.75" customHeight="1" x14ac:dyDescent="0.25">
      <c r="A530" s="79">
        <v>1501</v>
      </c>
      <c r="B530" s="80"/>
      <c r="C530" s="80"/>
      <c r="D530" s="80">
        <v>49</v>
      </c>
      <c r="E530" s="80"/>
      <c r="F530" s="80"/>
      <c r="G530" s="80"/>
      <c r="H530" s="80"/>
      <c r="I530" s="80"/>
      <c r="J530" s="80"/>
      <c r="K530" s="116"/>
      <c r="L530" s="235"/>
      <c r="M530" s="134"/>
      <c r="N530" s="236"/>
      <c r="O530" s="90">
        <f>IF(D530=0,"",D530/C529)</f>
        <v>0.94230769230769229</v>
      </c>
      <c r="P530" s="91">
        <v>49</v>
      </c>
      <c r="Q530" s="241">
        <f t="shared" si="83"/>
        <v>0.94230769230769229</v>
      </c>
      <c r="R530" s="241">
        <f t="shared" si="84"/>
        <v>5.7692307692307709E-2</v>
      </c>
      <c r="T530" s="11">
        <f>P530/P528</f>
        <v>0.73134328358208955</v>
      </c>
    </row>
    <row r="531" spans="1:20" ht="15.75" customHeight="1" x14ac:dyDescent="0.25">
      <c r="A531" s="79">
        <v>1502</v>
      </c>
      <c r="B531" s="80"/>
      <c r="C531" s="80"/>
      <c r="D531" s="80"/>
      <c r="E531" s="80">
        <v>47</v>
      </c>
      <c r="F531" s="80"/>
      <c r="G531" s="80"/>
      <c r="H531" s="80"/>
      <c r="I531" s="80"/>
      <c r="J531" s="80"/>
      <c r="K531" s="116"/>
      <c r="L531" s="235"/>
      <c r="M531" s="134"/>
      <c r="N531" s="236"/>
      <c r="O531" s="90">
        <f>IF(E531=0,"",E531/D530)</f>
        <v>0.95918367346938771</v>
      </c>
      <c r="P531" s="91">
        <v>47</v>
      </c>
      <c r="Q531" s="241">
        <f t="shared" si="83"/>
        <v>0.95918367346938771</v>
      </c>
      <c r="R531" s="241">
        <f t="shared" si="84"/>
        <v>4.081632653061229E-2</v>
      </c>
    </row>
    <row r="532" spans="1:20" ht="15.75" customHeight="1" x14ac:dyDescent="0.25">
      <c r="A532" s="79">
        <v>1601</v>
      </c>
      <c r="B532" s="80"/>
      <c r="C532" s="80"/>
      <c r="D532" s="80"/>
      <c r="E532" s="80"/>
      <c r="F532" s="80">
        <v>46</v>
      </c>
      <c r="G532" s="80"/>
      <c r="H532" s="80"/>
      <c r="I532" s="80"/>
      <c r="J532" s="80"/>
      <c r="K532" s="116"/>
      <c r="L532" s="235"/>
      <c r="M532" s="134"/>
      <c r="N532" s="236"/>
      <c r="O532" s="90">
        <f>IF(F532=0,"",F532/E531)</f>
        <v>0.97872340425531912</v>
      </c>
      <c r="P532" s="91">
        <v>46</v>
      </c>
      <c r="Q532" s="241">
        <f t="shared" si="83"/>
        <v>0.97872340425531912</v>
      </c>
      <c r="R532" s="241">
        <f t="shared" si="84"/>
        <v>2.1276595744680882E-2</v>
      </c>
    </row>
    <row r="533" spans="1:20" ht="15.75" customHeight="1" x14ac:dyDescent="0.25">
      <c r="A533" s="79">
        <v>1602</v>
      </c>
      <c r="B533" s="80"/>
      <c r="C533" s="80"/>
      <c r="D533" s="80"/>
      <c r="E533" s="80"/>
      <c r="F533" s="80"/>
      <c r="G533" s="80">
        <v>45</v>
      </c>
      <c r="H533" s="80"/>
      <c r="I533" s="80"/>
      <c r="J533" s="80"/>
      <c r="K533" s="116"/>
      <c r="L533" s="235"/>
      <c r="M533" s="134"/>
      <c r="N533" s="236"/>
      <c r="O533" s="90">
        <f>IF(G533=0,"",G533/F532)</f>
        <v>0.97826086956521741</v>
      </c>
      <c r="P533" s="91">
        <v>46</v>
      </c>
      <c r="Q533" s="241">
        <f t="shared" si="83"/>
        <v>1</v>
      </c>
      <c r="R533" s="241">
        <f t="shared" si="84"/>
        <v>0</v>
      </c>
    </row>
    <row r="534" spans="1:20" ht="15.75" customHeight="1" x14ac:dyDescent="0.25">
      <c r="A534" s="79">
        <v>1701</v>
      </c>
      <c r="B534" s="80"/>
      <c r="C534" s="80"/>
      <c r="D534" s="80"/>
      <c r="E534" s="80"/>
      <c r="F534" s="80"/>
      <c r="G534" s="80"/>
      <c r="H534" s="80">
        <v>45</v>
      </c>
      <c r="I534" s="80"/>
      <c r="J534" s="80"/>
      <c r="K534" s="116"/>
      <c r="L534" s="235"/>
      <c r="M534" s="134"/>
      <c r="N534" s="236"/>
      <c r="O534" s="90">
        <f>IF(H534=0,"",H534/G533)</f>
        <v>1</v>
      </c>
      <c r="P534" s="91">
        <v>45</v>
      </c>
      <c r="Q534" s="241">
        <f t="shared" si="83"/>
        <v>0.97826086956521741</v>
      </c>
      <c r="R534" s="241">
        <f t="shared" si="84"/>
        <v>2.1739130434782594E-2</v>
      </c>
    </row>
    <row r="535" spans="1:20" ht="15.75" customHeight="1" x14ac:dyDescent="0.25">
      <c r="A535" s="79">
        <v>1702</v>
      </c>
      <c r="B535" s="80"/>
      <c r="C535" s="80"/>
      <c r="D535" s="80"/>
      <c r="E535" s="80"/>
      <c r="F535" s="80"/>
      <c r="G535" s="80"/>
      <c r="H535" s="80"/>
      <c r="I535" s="80">
        <v>42</v>
      </c>
      <c r="J535" s="80"/>
      <c r="K535" s="116"/>
      <c r="L535" s="235"/>
      <c r="M535" s="134"/>
      <c r="N535" s="236"/>
      <c r="O535" s="90">
        <f>IF(I535=0,"",I535/H534)</f>
        <v>0.93333333333333335</v>
      </c>
      <c r="P535" s="91">
        <v>43</v>
      </c>
      <c r="Q535" s="241">
        <f t="shared" si="83"/>
        <v>0.9555555555555556</v>
      </c>
      <c r="R535" s="241">
        <f t="shared" si="84"/>
        <v>4.4444444444444398E-2</v>
      </c>
    </row>
    <row r="536" spans="1:20" ht="15.75" customHeight="1" x14ac:dyDescent="0.25">
      <c r="A536" s="79">
        <v>1801</v>
      </c>
      <c r="B536" s="80"/>
      <c r="C536" s="80"/>
      <c r="D536" s="80"/>
      <c r="E536" s="80"/>
      <c r="F536" s="80"/>
      <c r="G536" s="80"/>
      <c r="H536" s="80"/>
      <c r="I536" s="80"/>
      <c r="J536" s="80">
        <v>42</v>
      </c>
      <c r="K536" s="116">
        <v>36</v>
      </c>
      <c r="L536" s="235"/>
      <c r="M536" s="134"/>
      <c r="N536" s="236"/>
      <c r="O536" s="133">
        <f>IF(J536=0,"",J536/I535)</f>
        <v>1</v>
      </c>
      <c r="P536" s="91">
        <v>43</v>
      </c>
      <c r="Q536" s="133">
        <f t="shared" si="83"/>
        <v>1</v>
      </c>
      <c r="R536" s="133">
        <f t="shared" si="84"/>
        <v>0</v>
      </c>
    </row>
    <row r="537" spans="1:20" ht="15.75" customHeight="1" x14ac:dyDescent="0.25">
      <c r="A537" s="79">
        <v>1802</v>
      </c>
      <c r="B537" s="80"/>
      <c r="C537" s="80"/>
      <c r="D537" s="80"/>
      <c r="E537" s="80"/>
      <c r="F537" s="80"/>
      <c r="G537" s="80"/>
      <c r="H537" s="80"/>
      <c r="I537" s="80"/>
      <c r="J537" s="80">
        <v>3</v>
      </c>
      <c r="K537" s="116">
        <v>3</v>
      </c>
      <c r="L537" s="235"/>
      <c r="M537" s="134"/>
      <c r="N537" s="237"/>
      <c r="O537" s="193"/>
      <c r="P537" s="91">
        <v>6</v>
      </c>
      <c r="Q537" s="193"/>
      <c r="R537" s="264"/>
    </row>
    <row r="538" spans="1:20" ht="15.75" customHeight="1" x14ac:dyDescent="0.25">
      <c r="A538" s="79">
        <v>1901</v>
      </c>
      <c r="B538" s="80"/>
      <c r="C538" s="80"/>
      <c r="D538" s="80"/>
      <c r="E538" s="80"/>
      <c r="F538" s="80"/>
      <c r="G538" s="80"/>
      <c r="H538" s="80"/>
      <c r="I538" s="80"/>
      <c r="J538" s="80">
        <v>1</v>
      </c>
      <c r="K538" s="116">
        <v>1</v>
      </c>
      <c r="L538" s="235"/>
      <c r="M538" s="134"/>
      <c r="N538" s="237"/>
      <c r="O538" s="246"/>
      <c r="P538" s="96">
        <v>3</v>
      </c>
      <c r="Q538" s="247"/>
      <c r="R538" s="246"/>
    </row>
    <row r="539" spans="1:20" ht="15.75" customHeight="1" x14ac:dyDescent="0.25">
      <c r="A539" s="79">
        <v>1902</v>
      </c>
      <c r="B539" s="80"/>
      <c r="C539" s="80"/>
      <c r="D539" s="80"/>
      <c r="E539" s="80"/>
      <c r="F539" s="80"/>
      <c r="G539" s="80"/>
      <c r="H539" s="80"/>
      <c r="I539" s="80"/>
      <c r="J539" s="80">
        <v>1</v>
      </c>
      <c r="K539" s="116">
        <v>1</v>
      </c>
      <c r="L539" s="235"/>
      <c r="M539" s="134"/>
      <c r="N539" s="237"/>
      <c r="O539" s="246"/>
      <c r="P539" s="96">
        <v>2</v>
      </c>
      <c r="Q539" s="247"/>
      <c r="R539" s="246"/>
    </row>
    <row r="540" spans="1:20" ht="15.75" customHeight="1" x14ac:dyDescent="0.25">
      <c r="A540" s="79">
        <v>2001</v>
      </c>
      <c r="B540" s="80"/>
      <c r="C540" s="80"/>
      <c r="D540" s="80"/>
      <c r="E540" s="80"/>
      <c r="F540" s="80"/>
      <c r="G540" s="80"/>
      <c r="H540" s="80"/>
      <c r="I540" s="80"/>
      <c r="J540" s="80">
        <v>1</v>
      </c>
      <c r="K540" s="116">
        <v>1</v>
      </c>
      <c r="L540" s="235"/>
      <c r="M540" s="134"/>
      <c r="N540" s="237"/>
      <c r="O540" s="246"/>
      <c r="P540" s="96">
        <v>1</v>
      </c>
      <c r="Q540" s="247"/>
      <c r="R540" s="246"/>
    </row>
    <row r="541" spans="1:20" ht="15.75" customHeight="1" x14ac:dyDescent="0.25">
      <c r="A541" s="79">
        <v>2002</v>
      </c>
      <c r="B541" s="80"/>
      <c r="C541" s="80"/>
      <c r="D541" s="80"/>
      <c r="E541" s="80"/>
      <c r="F541" s="80"/>
      <c r="G541" s="80"/>
      <c r="H541" s="80"/>
      <c r="I541" s="80"/>
      <c r="J541" s="80"/>
      <c r="K541" s="116"/>
      <c r="L541" s="235"/>
      <c r="M541" s="134"/>
      <c r="N541" s="237"/>
      <c r="O541" s="134"/>
      <c r="P541" s="237"/>
      <c r="Q541" s="256"/>
      <c r="R541" s="246"/>
    </row>
    <row r="542" spans="1:20" ht="15.75" customHeight="1" x14ac:dyDescent="0.25">
      <c r="A542" s="79">
        <v>2101</v>
      </c>
      <c r="B542" s="80"/>
      <c r="C542" s="80"/>
      <c r="D542" s="80"/>
      <c r="E542" s="80"/>
      <c r="F542" s="80"/>
      <c r="G542" s="80"/>
      <c r="H542" s="80"/>
      <c r="I542" s="80"/>
      <c r="J542" s="80"/>
      <c r="K542" s="116"/>
      <c r="L542" s="235"/>
      <c r="M542" s="134"/>
      <c r="N542" s="237"/>
      <c r="O542" s="228" t="s">
        <v>80</v>
      </c>
      <c r="P542" s="102">
        <v>33</v>
      </c>
      <c r="Q542" s="103">
        <f>K545</f>
        <v>42</v>
      </c>
      <c r="R542" s="230" t="s">
        <v>10</v>
      </c>
    </row>
    <row r="543" spans="1:20" ht="15.75" customHeight="1" x14ac:dyDescent="0.25">
      <c r="A543" s="79">
        <v>2102</v>
      </c>
      <c r="B543" s="80"/>
      <c r="C543" s="80"/>
      <c r="D543" s="80"/>
      <c r="E543" s="80"/>
      <c r="F543" s="80"/>
      <c r="G543" s="80"/>
      <c r="H543" s="80"/>
      <c r="I543" s="80"/>
      <c r="J543" s="80"/>
      <c r="K543" s="116"/>
      <c r="L543" s="235"/>
      <c r="M543" s="134"/>
      <c r="N543" s="237"/>
      <c r="O543" s="229" t="s">
        <v>81</v>
      </c>
      <c r="P543" s="104">
        <f>IF(P542/B528=0,"",P542/B528)</f>
        <v>0.4925373134328358</v>
      </c>
      <c r="Q543" s="105">
        <f>IF(P542/Q542=0,"",P542/Q542)</f>
        <v>0.7857142857142857</v>
      </c>
      <c r="R543" s="231" t="s">
        <v>82</v>
      </c>
    </row>
    <row r="544" spans="1:20" ht="15.75" customHeight="1" x14ac:dyDescent="0.25">
      <c r="A544" s="79">
        <v>2201</v>
      </c>
      <c r="B544" s="80"/>
      <c r="C544" s="80"/>
      <c r="D544" s="80"/>
      <c r="E544" s="80"/>
      <c r="F544" s="80"/>
      <c r="G544" s="80"/>
      <c r="H544" s="80"/>
      <c r="I544" s="80"/>
      <c r="J544" s="80"/>
      <c r="K544" s="116"/>
      <c r="L544" s="238"/>
      <c r="M544" s="239"/>
      <c r="N544" s="240"/>
      <c r="O544" s="109"/>
      <c r="P544" s="110"/>
      <c r="Q544" s="110"/>
      <c r="R544" s="111"/>
    </row>
    <row r="545" spans="1:20" ht="18" customHeight="1" x14ac:dyDescent="0.25">
      <c r="A545" s="33"/>
      <c r="B545" s="327" t="s">
        <v>108</v>
      </c>
      <c r="C545" s="327"/>
      <c r="D545" s="327"/>
      <c r="E545" s="327"/>
      <c r="F545" s="327"/>
      <c r="G545" s="327"/>
      <c r="H545" s="327"/>
      <c r="I545" s="327"/>
      <c r="J545" s="327"/>
      <c r="K545" s="112">
        <f>SUM(K528:K541)</f>
        <v>42</v>
      </c>
      <c r="L545" s="113">
        <f>IF(K536=0,"",K536/B528)</f>
        <v>0.53731343283582089</v>
      </c>
      <c r="M545" s="113">
        <f>IF(K545=0,"",K545/B528)</f>
        <v>0.62686567164179108</v>
      </c>
      <c r="N545" s="113">
        <f>IF(K536=0,"",M545-L545)</f>
        <v>8.9552238805970186E-2</v>
      </c>
      <c r="O545" s="5"/>
      <c r="P545" s="25"/>
      <c r="Q545" s="24"/>
      <c r="R545" s="5"/>
    </row>
    <row r="546" spans="1:20" ht="12.75" customHeight="1" x14ac:dyDescent="0.2">
      <c r="L546" s="5"/>
      <c r="M546" s="5"/>
      <c r="O546" s="5"/>
    </row>
    <row r="547" spans="1:20" ht="12.75" customHeight="1" x14ac:dyDescent="0.2">
      <c r="L547" s="5"/>
      <c r="M547" s="5"/>
      <c r="O547" s="5"/>
    </row>
    <row r="548" spans="1:20" s="200" customFormat="1" ht="26.25" customHeight="1" x14ac:dyDescent="0.4">
      <c r="B548" s="318" t="s">
        <v>96</v>
      </c>
      <c r="C548" s="331"/>
      <c r="D548" s="331"/>
      <c r="E548" s="331"/>
      <c r="F548" s="331"/>
      <c r="G548" s="331"/>
      <c r="H548" s="331"/>
      <c r="I548" s="331"/>
      <c r="J548" s="331"/>
      <c r="K548" s="201" t="s">
        <v>89</v>
      </c>
      <c r="L548" s="5"/>
      <c r="M548" s="5"/>
      <c r="N548" s="25"/>
      <c r="O548" s="5"/>
      <c r="P548" s="25"/>
      <c r="Q548" s="25"/>
      <c r="R548" s="25"/>
    </row>
    <row r="549" spans="1:20" ht="20.25" customHeight="1" x14ac:dyDescent="0.2">
      <c r="A549" s="330" t="s">
        <v>9</v>
      </c>
      <c r="B549" s="311" t="s">
        <v>97</v>
      </c>
      <c r="C549" s="312"/>
      <c r="D549" s="312"/>
      <c r="E549" s="312"/>
      <c r="F549" s="312"/>
      <c r="G549" s="312"/>
      <c r="H549" s="312"/>
      <c r="I549" s="312"/>
      <c r="J549" s="313"/>
      <c r="K549" s="314" t="s">
        <v>10</v>
      </c>
      <c r="L549" s="307" t="s">
        <v>2</v>
      </c>
      <c r="M549" s="307" t="s">
        <v>3</v>
      </c>
      <c r="N549" s="316" t="s">
        <v>4</v>
      </c>
      <c r="O549" s="307" t="s">
        <v>5</v>
      </c>
      <c r="P549" s="317" t="s">
        <v>6</v>
      </c>
      <c r="Q549" s="317" t="s">
        <v>7</v>
      </c>
      <c r="R549" s="307" t="s">
        <v>8</v>
      </c>
    </row>
    <row r="550" spans="1:20" ht="15.75" customHeight="1" x14ac:dyDescent="0.25">
      <c r="A550" s="308"/>
      <c r="B550" s="79" t="s">
        <v>98</v>
      </c>
      <c r="C550" s="79" t="s">
        <v>99</v>
      </c>
      <c r="D550" s="79" t="s">
        <v>100</v>
      </c>
      <c r="E550" s="79" t="s">
        <v>101</v>
      </c>
      <c r="F550" s="79" t="s">
        <v>102</v>
      </c>
      <c r="G550" s="79" t="s">
        <v>103</v>
      </c>
      <c r="H550" s="79" t="s">
        <v>104</v>
      </c>
      <c r="I550" s="79" t="s">
        <v>105</v>
      </c>
      <c r="J550" s="79" t="s">
        <v>106</v>
      </c>
      <c r="K550" s="315"/>
      <c r="L550" s="308"/>
      <c r="M550" s="308"/>
      <c r="N550" s="308"/>
      <c r="O550" s="308"/>
      <c r="P550" s="308"/>
      <c r="Q550" s="308"/>
      <c r="R550" s="308"/>
    </row>
    <row r="551" spans="1:20" ht="15.75" customHeight="1" x14ac:dyDescent="0.25">
      <c r="A551" s="79">
        <v>1402</v>
      </c>
      <c r="B551" s="80">
        <v>70</v>
      </c>
      <c r="C551" s="80"/>
      <c r="D551" s="80"/>
      <c r="E551" s="80"/>
      <c r="F551" s="80"/>
      <c r="G551" s="80"/>
      <c r="H551" s="80"/>
      <c r="I551" s="80"/>
      <c r="J551" s="80"/>
      <c r="K551" s="116"/>
      <c r="L551" s="232"/>
      <c r="M551" s="233"/>
      <c r="N551" s="234"/>
      <c r="O551" s="242"/>
      <c r="P551" s="85">
        <f>B551</f>
        <v>70</v>
      </c>
      <c r="Q551" s="243"/>
      <c r="R551" s="242"/>
    </row>
    <row r="552" spans="1:20" ht="15.75" customHeight="1" x14ac:dyDescent="0.25">
      <c r="A552" s="79">
        <v>1501</v>
      </c>
      <c r="B552" s="80"/>
      <c r="C552" s="80">
        <v>64</v>
      </c>
      <c r="D552" s="80"/>
      <c r="E552" s="80"/>
      <c r="F552" s="80"/>
      <c r="G552" s="80"/>
      <c r="H552" s="80"/>
      <c r="I552" s="80"/>
      <c r="J552" s="80"/>
      <c r="K552" s="116"/>
      <c r="L552" s="235"/>
      <c r="M552" s="134"/>
      <c r="N552" s="236"/>
      <c r="O552" s="90">
        <f>IF(C552=0,"",C552/B551)</f>
        <v>0.91428571428571426</v>
      </c>
      <c r="P552" s="91">
        <v>64</v>
      </c>
      <c r="Q552" s="241">
        <f t="shared" ref="Q552:Q559" si="85">IF(P552=0,"",P552/P551)</f>
        <v>0.91428571428571426</v>
      </c>
      <c r="R552" s="241">
        <f t="shared" ref="R552:R559" si="86">IF(P552=0,"",100%-Q552)</f>
        <v>8.5714285714285743E-2</v>
      </c>
    </row>
    <row r="553" spans="1:20" ht="15.75" customHeight="1" x14ac:dyDescent="0.25">
      <c r="A553" s="79">
        <v>1502</v>
      </c>
      <c r="B553" s="80"/>
      <c r="C553" s="80"/>
      <c r="D553" s="80">
        <v>60</v>
      </c>
      <c r="E553" s="80"/>
      <c r="F553" s="80"/>
      <c r="G553" s="80"/>
      <c r="H553" s="80"/>
      <c r="I553" s="80"/>
      <c r="J553" s="80"/>
      <c r="K553" s="116"/>
      <c r="L553" s="235"/>
      <c r="M553" s="134"/>
      <c r="N553" s="236"/>
      <c r="O553" s="90">
        <f>IF(D553=0,"",D553/C552)</f>
        <v>0.9375</v>
      </c>
      <c r="P553" s="91">
        <v>63</v>
      </c>
      <c r="Q553" s="241">
        <f t="shared" si="85"/>
        <v>0.984375</v>
      </c>
      <c r="R553" s="241">
        <f t="shared" si="86"/>
        <v>1.5625E-2</v>
      </c>
      <c r="T553" s="11">
        <f>P553/P551</f>
        <v>0.9</v>
      </c>
    </row>
    <row r="554" spans="1:20" ht="15.75" customHeight="1" x14ac:dyDescent="0.25">
      <c r="A554" s="79">
        <v>1601</v>
      </c>
      <c r="B554" s="80"/>
      <c r="C554" s="80"/>
      <c r="D554" s="80"/>
      <c r="E554" s="80">
        <v>57</v>
      </c>
      <c r="F554" s="80"/>
      <c r="G554" s="80"/>
      <c r="H554" s="80"/>
      <c r="I554" s="80"/>
      <c r="J554" s="80"/>
      <c r="K554" s="116"/>
      <c r="L554" s="235"/>
      <c r="M554" s="134"/>
      <c r="N554" s="236"/>
      <c r="O554" s="90">
        <f>IF(E554=0,"",E554/D553)</f>
        <v>0.95</v>
      </c>
      <c r="P554" s="91">
        <v>62</v>
      </c>
      <c r="Q554" s="241">
        <f t="shared" si="85"/>
        <v>0.98412698412698407</v>
      </c>
      <c r="R554" s="241">
        <f t="shared" si="86"/>
        <v>1.5873015873015928E-2</v>
      </c>
    </row>
    <row r="555" spans="1:20" ht="15.75" customHeight="1" x14ac:dyDescent="0.25">
      <c r="A555" s="79">
        <v>1602</v>
      </c>
      <c r="B555" s="80"/>
      <c r="C555" s="80"/>
      <c r="D555" s="80"/>
      <c r="E555" s="80"/>
      <c r="F555" s="80">
        <v>48</v>
      </c>
      <c r="G555" s="80"/>
      <c r="H555" s="80"/>
      <c r="I555" s="80"/>
      <c r="J555" s="80"/>
      <c r="K555" s="116"/>
      <c r="L555" s="235"/>
      <c r="M555" s="134"/>
      <c r="N555" s="236"/>
      <c r="O555" s="90">
        <f>IF(F555=0,"",F555/E554)</f>
        <v>0.84210526315789469</v>
      </c>
      <c r="P555" s="91">
        <v>57</v>
      </c>
      <c r="Q555" s="241">
        <f t="shared" si="85"/>
        <v>0.91935483870967738</v>
      </c>
      <c r="R555" s="241">
        <f t="shared" si="86"/>
        <v>8.064516129032262E-2</v>
      </c>
    </row>
    <row r="556" spans="1:20" ht="15.75" customHeight="1" x14ac:dyDescent="0.25">
      <c r="A556" s="79">
        <v>1701</v>
      </c>
      <c r="B556" s="80"/>
      <c r="C556" s="80"/>
      <c r="D556" s="80"/>
      <c r="E556" s="80"/>
      <c r="F556" s="80"/>
      <c r="G556" s="80">
        <v>52</v>
      </c>
      <c r="H556" s="80"/>
      <c r="I556" s="80"/>
      <c r="J556" s="80"/>
      <c r="K556" s="116"/>
      <c r="L556" s="235"/>
      <c r="M556" s="134"/>
      <c r="N556" s="236"/>
      <c r="O556" s="90">
        <f>IF(G556=0,"",G556/F555)</f>
        <v>1.0833333333333333</v>
      </c>
      <c r="P556" s="91">
        <v>56</v>
      </c>
      <c r="Q556" s="241">
        <f t="shared" si="85"/>
        <v>0.98245614035087714</v>
      </c>
      <c r="R556" s="241">
        <f t="shared" si="86"/>
        <v>1.7543859649122862E-2</v>
      </c>
    </row>
    <row r="557" spans="1:20" ht="15.75" customHeight="1" x14ac:dyDescent="0.25">
      <c r="A557" s="79">
        <v>1702</v>
      </c>
      <c r="B557" s="80"/>
      <c r="C557" s="80"/>
      <c r="D557" s="80"/>
      <c r="E557" s="80"/>
      <c r="F557" s="80"/>
      <c r="G557" s="80"/>
      <c r="H557" s="80">
        <v>49</v>
      </c>
      <c r="I557" s="80"/>
      <c r="J557" s="80"/>
      <c r="K557" s="116"/>
      <c r="L557" s="235"/>
      <c r="M557" s="134"/>
      <c r="N557" s="236"/>
      <c r="O557" s="90">
        <f>IF(H557=0,"",H557/G556)</f>
        <v>0.94230769230769229</v>
      </c>
      <c r="P557" s="91">
        <v>54</v>
      </c>
      <c r="Q557" s="241">
        <f t="shared" si="85"/>
        <v>0.9642857142857143</v>
      </c>
      <c r="R557" s="241">
        <f t="shared" si="86"/>
        <v>3.5714285714285698E-2</v>
      </c>
    </row>
    <row r="558" spans="1:20" ht="15.75" customHeight="1" x14ac:dyDescent="0.25">
      <c r="A558" s="79">
        <v>1801</v>
      </c>
      <c r="B558" s="80"/>
      <c r="C558" s="80"/>
      <c r="D558" s="80"/>
      <c r="E558" s="80"/>
      <c r="F558" s="80"/>
      <c r="G558" s="80"/>
      <c r="H558" s="80"/>
      <c r="I558" s="80">
        <v>49</v>
      </c>
      <c r="J558" s="80"/>
      <c r="K558" s="116"/>
      <c r="L558" s="235"/>
      <c r="M558" s="134"/>
      <c r="N558" s="236"/>
      <c r="O558" s="90">
        <f>IF(I558=0,"",I558/H557)</f>
        <v>1</v>
      </c>
      <c r="P558" s="91">
        <v>51</v>
      </c>
      <c r="Q558" s="241">
        <f t="shared" si="85"/>
        <v>0.94444444444444442</v>
      </c>
      <c r="R558" s="241">
        <f t="shared" si="86"/>
        <v>5.555555555555558E-2</v>
      </c>
    </row>
    <row r="559" spans="1:20" ht="15.75" customHeight="1" x14ac:dyDescent="0.25">
      <c r="A559" s="79">
        <v>1802</v>
      </c>
      <c r="B559" s="80"/>
      <c r="C559" s="80"/>
      <c r="D559" s="80"/>
      <c r="E559" s="80"/>
      <c r="F559" s="80"/>
      <c r="G559" s="80"/>
      <c r="H559" s="80"/>
      <c r="I559" s="80"/>
      <c r="J559" s="80">
        <v>48</v>
      </c>
      <c r="K559" s="116">
        <v>35</v>
      </c>
      <c r="L559" s="235"/>
      <c r="M559" s="134"/>
      <c r="N559" s="236"/>
      <c r="O559" s="133">
        <f>IF(J559=0,"",J559/I558)</f>
        <v>0.97959183673469385</v>
      </c>
      <c r="P559" s="91">
        <v>51</v>
      </c>
      <c r="Q559" s="133">
        <f t="shared" si="85"/>
        <v>1</v>
      </c>
      <c r="R559" s="133">
        <f t="shared" si="86"/>
        <v>0</v>
      </c>
    </row>
    <row r="560" spans="1:20" ht="15.75" customHeight="1" x14ac:dyDescent="0.25">
      <c r="A560" s="79">
        <v>1901</v>
      </c>
      <c r="B560" s="80"/>
      <c r="C560" s="80"/>
      <c r="D560" s="80"/>
      <c r="E560" s="80"/>
      <c r="F560" s="80"/>
      <c r="G560" s="80"/>
      <c r="H560" s="80"/>
      <c r="I560" s="80"/>
      <c r="J560" s="80">
        <v>9</v>
      </c>
      <c r="K560" s="116">
        <v>9</v>
      </c>
      <c r="L560" s="235"/>
      <c r="M560" s="134"/>
      <c r="N560" s="237"/>
      <c r="O560" s="193"/>
      <c r="P560" s="91">
        <v>14</v>
      </c>
      <c r="Q560" s="193"/>
      <c r="R560" s="264"/>
    </row>
    <row r="561" spans="1:20" ht="15.75" customHeight="1" x14ac:dyDescent="0.25">
      <c r="A561" s="79">
        <v>1902</v>
      </c>
      <c r="B561" s="80"/>
      <c r="C561" s="80"/>
      <c r="D561" s="80"/>
      <c r="E561" s="80"/>
      <c r="F561" s="80"/>
      <c r="G561" s="80"/>
      <c r="H561" s="80"/>
      <c r="I561" s="80"/>
      <c r="J561" s="80">
        <v>2</v>
      </c>
      <c r="K561" s="116">
        <v>1</v>
      </c>
      <c r="L561" s="235"/>
      <c r="M561" s="134"/>
      <c r="N561" s="237"/>
      <c r="O561" s="246"/>
      <c r="P561" s="96">
        <v>3</v>
      </c>
      <c r="Q561" s="247"/>
      <c r="R561" s="246"/>
    </row>
    <row r="562" spans="1:20" ht="15.75" customHeight="1" x14ac:dyDescent="0.25">
      <c r="A562" s="79">
        <v>2001</v>
      </c>
      <c r="B562" s="80"/>
      <c r="C562" s="80"/>
      <c r="D562" s="80"/>
      <c r="E562" s="80"/>
      <c r="F562" s="80"/>
      <c r="G562" s="80"/>
      <c r="H562" s="80"/>
      <c r="I562" s="80"/>
      <c r="J562" s="80">
        <v>1</v>
      </c>
      <c r="K562" s="116">
        <v>1</v>
      </c>
      <c r="L562" s="235"/>
      <c r="M562" s="134"/>
      <c r="N562" s="237"/>
      <c r="O562" s="246"/>
      <c r="P562" s="96">
        <v>2</v>
      </c>
      <c r="Q562" s="247"/>
      <c r="R562" s="246"/>
    </row>
    <row r="563" spans="1:20" ht="15.75" customHeight="1" x14ac:dyDescent="0.25">
      <c r="A563" s="79">
        <v>2002</v>
      </c>
      <c r="B563" s="80"/>
      <c r="C563" s="80"/>
      <c r="D563" s="80"/>
      <c r="E563" s="80"/>
      <c r="F563" s="80"/>
      <c r="G563" s="80"/>
      <c r="H563" s="80"/>
      <c r="I563" s="80"/>
      <c r="J563" s="80">
        <v>1</v>
      </c>
      <c r="K563" s="116"/>
      <c r="L563" s="235"/>
      <c r="M563" s="134"/>
      <c r="N563" s="237"/>
      <c r="O563" s="246"/>
      <c r="P563" s="254">
        <v>1</v>
      </c>
      <c r="Q563" s="247"/>
      <c r="R563" s="246"/>
    </row>
    <row r="564" spans="1:20" ht="15.75" customHeight="1" x14ac:dyDescent="0.25">
      <c r="A564" s="79">
        <v>2101</v>
      </c>
      <c r="B564" s="80"/>
      <c r="C564" s="80"/>
      <c r="D564" s="80"/>
      <c r="E564" s="80"/>
      <c r="F564" s="80"/>
      <c r="G564" s="80"/>
      <c r="H564" s="80"/>
      <c r="I564" s="80"/>
      <c r="J564" s="80">
        <v>1</v>
      </c>
      <c r="K564" s="116">
        <v>1</v>
      </c>
      <c r="L564" s="235"/>
      <c r="M564" s="134"/>
      <c r="N564" s="237"/>
      <c r="O564" s="134"/>
      <c r="P564" s="192">
        <v>1</v>
      </c>
      <c r="Q564" s="256"/>
      <c r="R564" s="246"/>
    </row>
    <row r="565" spans="1:20" ht="15.75" customHeight="1" x14ac:dyDescent="0.25">
      <c r="A565" s="79">
        <v>2102</v>
      </c>
      <c r="B565" s="80"/>
      <c r="C565" s="80"/>
      <c r="D565" s="80"/>
      <c r="E565" s="80"/>
      <c r="F565" s="80"/>
      <c r="G565" s="80"/>
      <c r="H565" s="80"/>
      <c r="I565" s="80"/>
      <c r="J565" s="80"/>
      <c r="K565" s="116"/>
      <c r="L565" s="235"/>
      <c r="M565" s="134"/>
      <c r="N565" s="237"/>
      <c r="O565" s="228" t="s">
        <v>80</v>
      </c>
      <c r="P565" s="255">
        <v>49</v>
      </c>
      <c r="Q565" s="179">
        <f>K568</f>
        <v>47</v>
      </c>
      <c r="R565" s="230" t="s">
        <v>10</v>
      </c>
    </row>
    <row r="566" spans="1:20" ht="15.75" customHeight="1" x14ac:dyDescent="0.25">
      <c r="A566" s="79">
        <v>2201</v>
      </c>
      <c r="B566" s="80"/>
      <c r="C566" s="80"/>
      <c r="D566" s="80"/>
      <c r="E566" s="80"/>
      <c r="F566" s="80"/>
      <c r="G566" s="80"/>
      <c r="H566" s="80"/>
      <c r="I566" s="80"/>
      <c r="J566" s="80"/>
      <c r="K566" s="116"/>
      <c r="L566" s="235"/>
      <c r="M566" s="134"/>
      <c r="N566" s="237"/>
      <c r="O566" s="229" t="s">
        <v>81</v>
      </c>
      <c r="P566" s="104">
        <f>IF(P565/B551=0,"",P565/B551)</f>
        <v>0.7</v>
      </c>
      <c r="Q566" s="183">
        <f>IF(P565/Q565=0,"",P565/Q565)</f>
        <v>1.0425531914893618</v>
      </c>
      <c r="R566" s="231" t="s">
        <v>82</v>
      </c>
    </row>
    <row r="567" spans="1:20" ht="15.75" customHeight="1" x14ac:dyDescent="0.25">
      <c r="A567" s="79">
        <v>2202</v>
      </c>
      <c r="B567" s="80"/>
      <c r="C567" s="80"/>
      <c r="D567" s="80"/>
      <c r="E567" s="80"/>
      <c r="F567" s="80"/>
      <c r="G567" s="80"/>
      <c r="H567" s="80"/>
      <c r="I567" s="80"/>
      <c r="J567" s="80"/>
      <c r="K567" s="116"/>
      <c r="L567" s="238"/>
      <c r="M567" s="239"/>
      <c r="N567" s="240"/>
      <c r="O567" s="109"/>
      <c r="P567" s="110"/>
      <c r="Q567" s="110"/>
      <c r="R567" s="111"/>
    </row>
    <row r="568" spans="1:20" ht="18" customHeight="1" x14ac:dyDescent="0.25">
      <c r="A568" s="33"/>
      <c r="B568" s="327" t="s">
        <v>108</v>
      </c>
      <c r="C568" s="327"/>
      <c r="D568" s="327"/>
      <c r="E568" s="327"/>
      <c r="F568" s="327"/>
      <c r="G568" s="327"/>
      <c r="H568" s="327"/>
      <c r="I568" s="327"/>
      <c r="J568" s="327"/>
      <c r="K568" s="112">
        <f>SUM(K551:K564)</f>
        <v>47</v>
      </c>
      <c r="L568" s="113">
        <f>IF(K559=0,"",K559/B551)</f>
        <v>0.5</v>
      </c>
      <c r="M568" s="113">
        <f>IF(K568=0,"",K568/B551)</f>
        <v>0.67142857142857137</v>
      </c>
      <c r="N568" s="113">
        <f>IF(K559=0,"",M568-L568)</f>
        <v>0.17142857142857137</v>
      </c>
      <c r="O568" s="5"/>
      <c r="P568" s="25"/>
      <c r="Q568" s="24"/>
      <c r="R568" s="5"/>
    </row>
    <row r="569" spans="1:20" ht="12.75" customHeight="1" x14ac:dyDescent="0.2"/>
    <row r="570" spans="1:20" ht="12.75" customHeight="1" x14ac:dyDescent="0.2">
      <c r="L570" s="5"/>
      <c r="M570" s="5"/>
      <c r="O570" s="5"/>
    </row>
    <row r="571" spans="1:20" s="200" customFormat="1" ht="26.25" customHeight="1" x14ac:dyDescent="0.4">
      <c r="B571" s="318" t="s">
        <v>96</v>
      </c>
      <c r="C571" s="331"/>
      <c r="D571" s="331"/>
      <c r="E571" s="331"/>
      <c r="F571" s="331"/>
      <c r="G571" s="331"/>
      <c r="H571" s="331"/>
      <c r="I571" s="331"/>
      <c r="J571" s="331"/>
      <c r="K571" s="201" t="s">
        <v>90</v>
      </c>
      <c r="L571" s="5"/>
      <c r="M571" s="5"/>
      <c r="N571" s="25"/>
      <c r="O571" s="5"/>
      <c r="P571" s="25"/>
      <c r="Q571" s="25"/>
      <c r="R571" s="25"/>
    </row>
    <row r="572" spans="1:20" ht="20.25" customHeight="1" x14ac:dyDescent="0.2">
      <c r="A572" s="330" t="s">
        <v>9</v>
      </c>
      <c r="B572" s="311" t="s">
        <v>97</v>
      </c>
      <c r="C572" s="312"/>
      <c r="D572" s="312"/>
      <c r="E572" s="312"/>
      <c r="F572" s="312"/>
      <c r="G572" s="312"/>
      <c r="H572" s="312"/>
      <c r="I572" s="312"/>
      <c r="J572" s="313"/>
      <c r="K572" s="314" t="s">
        <v>10</v>
      </c>
      <c r="L572" s="307" t="s">
        <v>2</v>
      </c>
      <c r="M572" s="307" t="s">
        <v>3</v>
      </c>
      <c r="N572" s="316" t="s">
        <v>4</v>
      </c>
      <c r="O572" s="307" t="s">
        <v>5</v>
      </c>
      <c r="P572" s="317" t="s">
        <v>6</v>
      </c>
      <c r="Q572" s="317" t="s">
        <v>7</v>
      </c>
      <c r="R572" s="307" t="s">
        <v>8</v>
      </c>
    </row>
    <row r="573" spans="1:20" ht="15.75" customHeight="1" x14ac:dyDescent="0.25">
      <c r="A573" s="308"/>
      <c r="B573" s="79" t="s">
        <v>98</v>
      </c>
      <c r="C573" s="79" t="s">
        <v>99</v>
      </c>
      <c r="D573" s="79" t="s">
        <v>100</v>
      </c>
      <c r="E573" s="79" t="s">
        <v>101</v>
      </c>
      <c r="F573" s="79" t="s">
        <v>102</v>
      </c>
      <c r="G573" s="79" t="s">
        <v>103</v>
      </c>
      <c r="H573" s="79" t="s">
        <v>104</v>
      </c>
      <c r="I573" s="79" t="s">
        <v>105</v>
      </c>
      <c r="J573" s="79" t="s">
        <v>106</v>
      </c>
      <c r="K573" s="315"/>
      <c r="L573" s="308"/>
      <c r="M573" s="308"/>
      <c r="N573" s="308"/>
      <c r="O573" s="308"/>
      <c r="P573" s="308"/>
      <c r="Q573" s="308"/>
      <c r="R573" s="308"/>
    </row>
    <row r="574" spans="1:20" ht="15.75" customHeight="1" x14ac:dyDescent="0.25">
      <c r="A574" s="79">
        <v>1501</v>
      </c>
      <c r="B574" s="80">
        <v>79</v>
      </c>
      <c r="C574" s="80"/>
      <c r="D574" s="80"/>
      <c r="E574" s="80"/>
      <c r="F574" s="80"/>
      <c r="G574" s="80"/>
      <c r="H574" s="80"/>
      <c r="I574" s="80"/>
      <c r="J574" s="80"/>
      <c r="K574" s="116"/>
      <c r="L574" s="232"/>
      <c r="M574" s="233"/>
      <c r="N574" s="234"/>
      <c r="O574" s="242"/>
      <c r="P574" s="85">
        <f>B574</f>
        <v>79</v>
      </c>
      <c r="Q574" s="243"/>
      <c r="R574" s="242"/>
    </row>
    <row r="575" spans="1:20" ht="15.75" customHeight="1" x14ac:dyDescent="0.25">
      <c r="A575" s="79">
        <v>1502</v>
      </c>
      <c r="B575" s="80"/>
      <c r="C575" s="80">
        <v>67</v>
      </c>
      <c r="D575" s="80"/>
      <c r="E575" s="80"/>
      <c r="F575" s="80"/>
      <c r="G575" s="80"/>
      <c r="H575" s="80"/>
      <c r="I575" s="80"/>
      <c r="J575" s="80"/>
      <c r="K575" s="116"/>
      <c r="L575" s="235"/>
      <c r="M575" s="134"/>
      <c r="N575" s="236"/>
      <c r="O575" s="90">
        <f>IF(C575=0,"",C575/B574)</f>
        <v>0.84810126582278478</v>
      </c>
      <c r="P575" s="91">
        <v>67</v>
      </c>
      <c r="Q575" s="241">
        <f t="shared" ref="Q575:Q582" si="87">IF(P575=0,"",P575/P574)</f>
        <v>0.84810126582278478</v>
      </c>
      <c r="R575" s="241">
        <f t="shared" ref="R575:R582" si="88">IF(P575=0,"",100%-Q575)</f>
        <v>0.15189873417721522</v>
      </c>
    </row>
    <row r="576" spans="1:20" ht="15.75" customHeight="1" x14ac:dyDescent="0.25">
      <c r="A576" s="79">
        <v>1601</v>
      </c>
      <c r="B576" s="80"/>
      <c r="C576" s="80"/>
      <c r="D576" s="80">
        <v>58</v>
      </c>
      <c r="E576" s="80"/>
      <c r="F576" s="80"/>
      <c r="G576" s="80"/>
      <c r="H576" s="80"/>
      <c r="I576" s="80"/>
      <c r="J576" s="80"/>
      <c r="K576" s="116"/>
      <c r="L576" s="235"/>
      <c r="M576" s="134"/>
      <c r="N576" s="236"/>
      <c r="O576" s="90">
        <f>IF(D576=0,"",D576/C575)</f>
        <v>0.86567164179104472</v>
      </c>
      <c r="P576" s="91">
        <v>64</v>
      </c>
      <c r="Q576" s="241">
        <f t="shared" si="87"/>
        <v>0.95522388059701491</v>
      </c>
      <c r="R576" s="241">
        <f t="shared" si="88"/>
        <v>4.4776119402985093E-2</v>
      </c>
      <c r="T576" s="11">
        <f>P576/P574</f>
        <v>0.810126582278481</v>
      </c>
    </row>
    <row r="577" spans="1:18" ht="15.75" customHeight="1" x14ac:dyDescent="0.25">
      <c r="A577" s="79">
        <v>1602</v>
      </c>
      <c r="B577" s="80"/>
      <c r="C577" s="80"/>
      <c r="D577" s="80"/>
      <c r="E577" s="80">
        <v>54</v>
      </c>
      <c r="F577" s="80"/>
      <c r="G577" s="80"/>
      <c r="H577" s="80"/>
      <c r="I577" s="80"/>
      <c r="J577" s="80"/>
      <c r="K577" s="116"/>
      <c r="L577" s="235"/>
      <c r="M577" s="134"/>
      <c r="N577" s="236"/>
      <c r="O577" s="90">
        <f>IF(E577=0,"",E577/D576)</f>
        <v>0.93103448275862066</v>
      </c>
      <c r="P577" s="91">
        <v>60</v>
      </c>
      <c r="Q577" s="241">
        <f t="shared" si="87"/>
        <v>0.9375</v>
      </c>
      <c r="R577" s="241">
        <f t="shared" si="88"/>
        <v>6.25E-2</v>
      </c>
    </row>
    <row r="578" spans="1:18" ht="15.75" customHeight="1" x14ac:dyDescent="0.25">
      <c r="A578" s="79">
        <v>1701</v>
      </c>
      <c r="B578" s="80"/>
      <c r="C578" s="80"/>
      <c r="D578" s="80"/>
      <c r="E578" s="80"/>
      <c r="F578" s="80">
        <v>47</v>
      </c>
      <c r="G578" s="80"/>
      <c r="H578" s="80"/>
      <c r="I578" s="80"/>
      <c r="J578" s="80"/>
      <c r="K578" s="116"/>
      <c r="L578" s="235"/>
      <c r="M578" s="134"/>
      <c r="N578" s="236"/>
      <c r="O578" s="90">
        <f>IF(F578=0,"",F578/E577)</f>
        <v>0.87037037037037035</v>
      </c>
      <c r="P578" s="91">
        <v>57</v>
      </c>
      <c r="Q578" s="241">
        <f t="shared" si="87"/>
        <v>0.95</v>
      </c>
      <c r="R578" s="241">
        <f t="shared" si="88"/>
        <v>5.0000000000000044E-2</v>
      </c>
    </row>
    <row r="579" spans="1:18" ht="15.75" customHeight="1" x14ac:dyDescent="0.25">
      <c r="A579" s="79">
        <v>1702</v>
      </c>
      <c r="B579" s="80"/>
      <c r="C579" s="80"/>
      <c r="D579" s="80"/>
      <c r="E579" s="80"/>
      <c r="F579" s="80"/>
      <c r="G579" s="80">
        <v>47</v>
      </c>
      <c r="H579" s="80"/>
      <c r="I579" s="80"/>
      <c r="J579" s="80"/>
      <c r="K579" s="116"/>
      <c r="L579" s="235"/>
      <c r="M579" s="134"/>
      <c r="N579" s="236"/>
      <c r="O579" s="90">
        <f>IF(G579=0,"",G579/F578)</f>
        <v>1</v>
      </c>
      <c r="P579" s="91">
        <v>51</v>
      </c>
      <c r="Q579" s="241">
        <f t="shared" si="87"/>
        <v>0.89473684210526316</v>
      </c>
      <c r="R579" s="241">
        <f t="shared" si="88"/>
        <v>0.10526315789473684</v>
      </c>
    </row>
    <row r="580" spans="1:18" ht="15.75" customHeight="1" x14ac:dyDescent="0.25">
      <c r="A580" s="79">
        <v>1801</v>
      </c>
      <c r="B580" s="80"/>
      <c r="C580" s="80"/>
      <c r="D580" s="80"/>
      <c r="E580" s="80"/>
      <c r="F580" s="80"/>
      <c r="G580" s="80"/>
      <c r="H580" s="80">
        <v>44</v>
      </c>
      <c r="I580" s="80"/>
      <c r="J580" s="80"/>
      <c r="K580" s="116"/>
      <c r="L580" s="235"/>
      <c r="M580" s="134"/>
      <c r="N580" s="236"/>
      <c r="O580" s="90">
        <f>IF(H580=0,"",H580/G579)</f>
        <v>0.93617021276595747</v>
      </c>
      <c r="P580" s="91">
        <v>48</v>
      </c>
      <c r="Q580" s="241">
        <f t="shared" si="87"/>
        <v>0.94117647058823528</v>
      </c>
      <c r="R580" s="241">
        <f t="shared" si="88"/>
        <v>5.8823529411764719E-2</v>
      </c>
    </row>
    <row r="581" spans="1:18" ht="15.75" customHeight="1" x14ac:dyDescent="0.25">
      <c r="A581" s="79">
        <v>1802</v>
      </c>
      <c r="B581" s="80"/>
      <c r="C581" s="80"/>
      <c r="D581" s="80"/>
      <c r="E581" s="80"/>
      <c r="F581" s="80"/>
      <c r="G581" s="80"/>
      <c r="H581" s="80"/>
      <c r="I581" s="80">
        <v>44</v>
      </c>
      <c r="J581" s="80"/>
      <c r="K581" s="116"/>
      <c r="L581" s="235"/>
      <c r="M581" s="134"/>
      <c r="N581" s="236"/>
      <c r="O581" s="90">
        <f>IF(I581=0,"",I581/H580)</f>
        <v>1</v>
      </c>
      <c r="P581" s="91">
        <v>47</v>
      </c>
      <c r="Q581" s="241">
        <f t="shared" si="87"/>
        <v>0.97916666666666663</v>
      </c>
      <c r="R581" s="241">
        <f t="shared" si="88"/>
        <v>2.083333333333337E-2</v>
      </c>
    </row>
    <row r="582" spans="1:18" ht="15.75" customHeight="1" x14ac:dyDescent="0.25">
      <c r="A582" s="79">
        <v>1901</v>
      </c>
      <c r="B582" s="80"/>
      <c r="C582" s="80"/>
      <c r="D582" s="80"/>
      <c r="E582" s="80"/>
      <c r="F582" s="80"/>
      <c r="G582" s="80"/>
      <c r="H582" s="80"/>
      <c r="I582" s="80"/>
      <c r="J582" s="80">
        <v>39</v>
      </c>
      <c r="K582" s="116">
        <v>29</v>
      </c>
      <c r="L582" s="235"/>
      <c r="M582" s="134"/>
      <c r="N582" s="236"/>
      <c r="O582" s="133">
        <f>IF(J582=0,"",J582/I581)</f>
        <v>0.88636363636363635</v>
      </c>
      <c r="P582" s="91">
        <v>46</v>
      </c>
      <c r="Q582" s="133">
        <f t="shared" si="87"/>
        <v>0.97872340425531912</v>
      </c>
      <c r="R582" s="133">
        <f t="shared" si="88"/>
        <v>2.1276595744680882E-2</v>
      </c>
    </row>
    <row r="583" spans="1:18" ht="15.75" customHeight="1" x14ac:dyDescent="0.25">
      <c r="A583" s="79">
        <v>1902</v>
      </c>
      <c r="B583" s="80"/>
      <c r="C583" s="80"/>
      <c r="D583" s="80"/>
      <c r="E583" s="80"/>
      <c r="F583" s="80"/>
      <c r="G583" s="80"/>
      <c r="H583" s="80"/>
      <c r="I583" s="80"/>
      <c r="J583" s="80">
        <v>14</v>
      </c>
      <c r="K583" s="116">
        <v>10</v>
      </c>
      <c r="L583" s="235"/>
      <c r="M583" s="134"/>
      <c r="N583" s="237"/>
      <c r="O583" s="193"/>
      <c r="P583" s="91">
        <v>15</v>
      </c>
      <c r="Q583" s="193"/>
      <c r="R583" s="264"/>
    </row>
    <row r="584" spans="1:18" ht="15.75" customHeight="1" x14ac:dyDescent="0.25">
      <c r="A584" s="79">
        <v>2001</v>
      </c>
      <c r="B584" s="80"/>
      <c r="C584" s="80"/>
      <c r="D584" s="80"/>
      <c r="E584" s="80"/>
      <c r="F584" s="80"/>
      <c r="G584" s="80"/>
      <c r="H584" s="80"/>
      <c r="I584" s="80"/>
      <c r="J584" s="80">
        <v>2</v>
      </c>
      <c r="K584" s="116">
        <v>2</v>
      </c>
      <c r="L584" s="235"/>
      <c r="M584" s="134"/>
      <c r="N584" s="237"/>
      <c r="O584" s="246"/>
      <c r="P584" s="96">
        <v>5</v>
      </c>
      <c r="Q584" s="247"/>
      <c r="R584" s="246"/>
    </row>
    <row r="585" spans="1:18" ht="15.75" customHeight="1" x14ac:dyDescent="0.25">
      <c r="A585" s="79">
        <v>2002</v>
      </c>
      <c r="B585" s="80"/>
      <c r="C585" s="80"/>
      <c r="D585" s="80"/>
      <c r="E585" s="80"/>
      <c r="F585" s="80"/>
      <c r="G585" s="80"/>
      <c r="H585" s="80"/>
      <c r="I585" s="80"/>
      <c r="J585" s="80">
        <v>1</v>
      </c>
      <c r="K585" s="116">
        <v>1</v>
      </c>
      <c r="L585" s="235"/>
      <c r="M585" s="134"/>
      <c r="N585" s="237"/>
      <c r="O585" s="246"/>
      <c r="P585" s="96">
        <v>3</v>
      </c>
      <c r="Q585" s="247"/>
      <c r="R585" s="246"/>
    </row>
    <row r="586" spans="1:18" ht="15.75" customHeight="1" x14ac:dyDescent="0.25">
      <c r="A586" s="79">
        <v>2101</v>
      </c>
      <c r="B586" s="80"/>
      <c r="C586" s="80"/>
      <c r="D586" s="80"/>
      <c r="E586" s="80"/>
      <c r="F586" s="80"/>
      <c r="G586" s="80"/>
      <c r="H586" s="80"/>
      <c r="I586" s="80"/>
      <c r="J586" s="80"/>
      <c r="K586" s="116"/>
      <c r="L586" s="235"/>
      <c r="M586" s="134"/>
      <c r="N586" s="237"/>
      <c r="O586" s="246"/>
      <c r="P586" s="96"/>
      <c r="Q586" s="247"/>
      <c r="R586" s="246"/>
    </row>
    <row r="587" spans="1:18" ht="15.75" customHeight="1" x14ac:dyDescent="0.25">
      <c r="A587" s="79">
        <v>2102</v>
      </c>
      <c r="B587" s="80"/>
      <c r="C587" s="80"/>
      <c r="D587" s="80"/>
      <c r="E587" s="80"/>
      <c r="F587" s="80"/>
      <c r="G587" s="80"/>
      <c r="H587" s="80"/>
      <c r="I587" s="80"/>
      <c r="J587" s="80"/>
      <c r="K587" s="116"/>
      <c r="L587" s="235"/>
      <c r="M587" s="134"/>
      <c r="N587" s="237"/>
      <c r="O587" s="134"/>
      <c r="P587" s="237"/>
      <c r="Q587" s="256"/>
      <c r="R587" s="246"/>
    </row>
    <row r="588" spans="1:18" ht="15.75" customHeight="1" x14ac:dyDescent="0.25">
      <c r="A588" s="79">
        <v>2201</v>
      </c>
      <c r="B588" s="80"/>
      <c r="C588" s="80"/>
      <c r="D588" s="80"/>
      <c r="E588" s="80"/>
      <c r="F588" s="80"/>
      <c r="G588" s="80"/>
      <c r="H588" s="80"/>
      <c r="I588" s="80"/>
      <c r="J588" s="80"/>
      <c r="K588" s="116"/>
      <c r="L588" s="235"/>
      <c r="M588" s="134"/>
      <c r="N588" s="237"/>
      <c r="O588" s="228" t="s">
        <v>80</v>
      </c>
      <c r="P588" s="102">
        <v>39</v>
      </c>
      <c r="Q588" s="103">
        <f>K591</f>
        <v>42</v>
      </c>
      <c r="R588" s="230" t="s">
        <v>10</v>
      </c>
    </row>
    <row r="589" spans="1:18" ht="15.75" customHeight="1" x14ac:dyDescent="0.25">
      <c r="A589" s="79">
        <v>2202</v>
      </c>
      <c r="B589" s="80"/>
      <c r="C589" s="80"/>
      <c r="D589" s="80"/>
      <c r="E589" s="80"/>
      <c r="F589" s="80"/>
      <c r="G589" s="80"/>
      <c r="H589" s="80"/>
      <c r="I589" s="80"/>
      <c r="J589" s="80"/>
      <c r="K589" s="116">
        <v>1</v>
      </c>
      <c r="L589" s="235"/>
      <c r="M589" s="134"/>
      <c r="N589" s="237"/>
      <c r="O589" s="229" t="s">
        <v>81</v>
      </c>
      <c r="P589" s="104">
        <f>IF(P588/B574=0,"",P588/B574)</f>
        <v>0.49367088607594939</v>
      </c>
      <c r="Q589" s="105">
        <f>IF(P588/Q588=0,"",P588/Q588)</f>
        <v>0.9285714285714286</v>
      </c>
      <c r="R589" s="231" t="s">
        <v>82</v>
      </c>
    </row>
    <row r="590" spans="1:18" ht="15.75" customHeight="1" x14ac:dyDescent="0.25">
      <c r="A590" s="79">
        <v>2301</v>
      </c>
      <c r="B590" s="80"/>
      <c r="C590" s="80"/>
      <c r="D590" s="80"/>
      <c r="E590" s="80"/>
      <c r="F590" s="80"/>
      <c r="G590" s="80"/>
      <c r="H590" s="80"/>
      <c r="I590" s="80"/>
      <c r="J590" s="80"/>
      <c r="K590" s="116"/>
      <c r="L590" s="238"/>
      <c r="M590" s="239"/>
      <c r="N590" s="240"/>
      <c r="O590" s="109"/>
      <c r="P590" s="110"/>
      <c r="Q590" s="110"/>
      <c r="R590" s="111"/>
    </row>
    <row r="591" spans="1:18" ht="18" customHeight="1" x14ac:dyDescent="0.25">
      <c r="A591" s="33"/>
      <c r="B591" s="327" t="s">
        <v>108</v>
      </c>
      <c r="C591" s="327"/>
      <c r="D591" s="327"/>
      <c r="E591" s="327"/>
      <c r="F591" s="327"/>
      <c r="G591" s="327"/>
      <c r="H591" s="327"/>
      <c r="I591" s="327"/>
      <c r="J591" s="327"/>
      <c r="K591" s="112">
        <f>SUM(K574:K587)</f>
        <v>42</v>
      </c>
      <c r="L591" s="113">
        <f>IF(K582=0,"",K582/B574)</f>
        <v>0.36708860759493672</v>
      </c>
      <c r="M591" s="113">
        <f>IF(K591=0,"",K591/B574)</f>
        <v>0.53164556962025311</v>
      </c>
      <c r="N591" s="113">
        <f>IF(K582=0,"",M591-L591)</f>
        <v>0.16455696202531639</v>
      </c>
      <c r="O591" s="5"/>
      <c r="P591" s="25"/>
      <c r="Q591" s="24"/>
      <c r="R591" s="5"/>
    </row>
    <row r="592" spans="1:18" ht="12.75" customHeight="1" x14ac:dyDescent="0.2"/>
    <row r="593" spans="1:20" ht="12.75" customHeight="1" x14ac:dyDescent="0.2">
      <c r="L593" s="5"/>
      <c r="M593" s="5"/>
      <c r="O593" s="5"/>
    </row>
    <row r="594" spans="1:20" s="200" customFormat="1" ht="26.25" customHeight="1" x14ac:dyDescent="0.4">
      <c r="B594" s="318" t="s">
        <v>96</v>
      </c>
      <c r="C594" s="331"/>
      <c r="D594" s="331"/>
      <c r="E594" s="331"/>
      <c r="F594" s="331"/>
      <c r="G594" s="331"/>
      <c r="H594" s="331"/>
      <c r="I594" s="331"/>
      <c r="J594" s="331"/>
      <c r="K594" s="201" t="s">
        <v>91</v>
      </c>
      <c r="L594" s="5"/>
      <c r="M594" s="5"/>
      <c r="N594" s="25"/>
      <c r="O594" s="5"/>
      <c r="P594" s="25"/>
      <c r="Q594" s="25"/>
      <c r="R594" s="25"/>
    </row>
    <row r="595" spans="1:20" ht="20.25" customHeight="1" x14ac:dyDescent="0.2">
      <c r="A595" s="330" t="s">
        <v>9</v>
      </c>
      <c r="B595" s="311" t="s">
        <v>97</v>
      </c>
      <c r="C595" s="312"/>
      <c r="D595" s="312"/>
      <c r="E595" s="312"/>
      <c r="F595" s="312"/>
      <c r="G595" s="312"/>
      <c r="H595" s="312"/>
      <c r="I595" s="312"/>
      <c r="J595" s="313"/>
      <c r="K595" s="314" t="s">
        <v>10</v>
      </c>
      <c r="L595" s="307" t="s">
        <v>2</v>
      </c>
      <c r="M595" s="307" t="s">
        <v>3</v>
      </c>
      <c r="N595" s="316" t="s">
        <v>4</v>
      </c>
      <c r="O595" s="307" t="s">
        <v>5</v>
      </c>
      <c r="P595" s="317" t="s">
        <v>6</v>
      </c>
      <c r="Q595" s="317" t="s">
        <v>7</v>
      </c>
      <c r="R595" s="307" t="s">
        <v>8</v>
      </c>
    </row>
    <row r="596" spans="1:20" ht="15.75" customHeight="1" x14ac:dyDescent="0.25">
      <c r="A596" s="308"/>
      <c r="B596" s="79" t="s">
        <v>98</v>
      </c>
      <c r="C596" s="79" t="s">
        <v>99</v>
      </c>
      <c r="D596" s="79" t="s">
        <v>100</v>
      </c>
      <c r="E596" s="79" t="s">
        <v>101</v>
      </c>
      <c r="F596" s="79" t="s">
        <v>102</v>
      </c>
      <c r="G596" s="79" t="s">
        <v>103</v>
      </c>
      <c r="H596" s="79" t="s">
        <v>104</v>
      </c>
      <c r="I596" s="79" t="s">
        <v>105</v>
      </c>
      <c r="J596" s="79" t="s">
        <v>106</v>
      </c>
      <c r="K596" s="315"/>
      <c r="L596" s="308"/>
      <c r="M596" s="308"/>
      <c r="N596" s="308"/>
      <c r="O596" s="308"/>
      <c r="P596" s="308"/>
      <c r="Q596" s="308"/>
      <c r="R596" s="308"/>
    </row>
    <row r="597" spans="1:20" ht="15.75" customHeight="1" x14ac:dyDescent="0.25">
      <c r="A597" s="79">
        <v>1502</v>
      </c>
      <c r="B597" s="80">
        <v>72</v>
      </c>
      <c r="C597" s="80"/>
      <c r="D597" s="80"/>
      <c r="E597" s="80"/>
      <c r="F597" s="80"/>
      <c r="G597" s="80"/>
      <c r="H597" s="80"/>
      <c r="I597" s="80"/>
      <c r="J597" s="80"/>
      <c r="K597" s="116"/>
      <c r="L597" s="232"/>
      <c r="M597" s="233"/>
      <c r="N597" s="234"/>
      <c r="O597" s="242"/>
      <c r="P597" s="85">
        <f>B597</f>
        <v>72</v>
      </c>
      <c r="Q597" s="243"/>
      <c r="R597" s="242"/>
    </row>
    <row r="598" spans="1:20" ht="15.75" customHeight="1" x14ac:dyDescent="0.25">
      <c r="A598" s="79">
        <v>1601</v>
      </c>
      <c r="B598" s="80"/>
      <c r="C598" s="80">
        <v>58</v>
      </c>
      <c r="D598" s="80"/>
      <c r="E598" s="80"/>
      <c r="F598" s="80"/>
      <c r="G598" s="80"/>
      <c r="H598" s="80"/>
      <c r="I598" s="80"/>
      <c r="J598" s="80"/>
      <c r="K598" s="116"/>
      <c r="L598" s="235"/>
      <c r="M598" s="134"/>
      <c r="N598" s="236"/>
      <c r="O598" s="90">
        <f>IF(C598=0,"",C598/B597)</f>
        <v>0.80555555555555558</v>
      </c>
      <c r="P598" s="91">
        <v>58</v>
      </c>
      <c r="Q598" s="241">
        <f t="shared" ref="Q598:Q605" si="89">IF(P598=0,"",P598/P597)</f>
        <v>0.80555555555555558</v>
      </c>
      <c r="R598" s="241">
        <f t="shared" ref="R598:R605" si="90">IF(P598=0,"",100%-Q598)</f>
        <v>0.19444444444444442</v>
      </c>
    </row>
    <row r="599" spans="1:20" ht="15.75" customHeight="1" x14ac:dyDescent="0.25">
      <c r="A599" s="79">
        <v>1602</v>
      </c>
      <c r="B599" s="80"/>
      <c r="C599" s="80"/>
      <c r="D599" s="80">
        <v>55</v>
      </c>
      <c r="E599" s="80"/>
      <c r="F599" s="80"/>
      <c r="G599" s="80"/>
      <c r="H599" s="80"/>
      <c r="I599" s="80"/>
      <c r="J599" s="80"/>
      <c r="K599" s="116"/>
      <c r="L599" s="235"/>
      <c r="M599" s="134"/>
      <c r="N599" s="236"/>
      <c r="O599" s="90">
        <f>IF(D599=0,"",D599/C598)</f>
        <v>0.94827586206896552</v>
      </c>
      <c r="P599" s="91">
        <v>55</v>
      </c>
      <c r="Q599" s="241">
        <f t="shared" si="89"/>
        <v>0.94827586206896552</v>
      </c>
      <c r="R599" s="241">
        <f t="shared" si="90"/>
        <v>5.1724137931034475E-2</v>
      </c>
      <c r="T599" s="11">
        <f>P599/P597</f>
        <v>0.76388888888888884</v>
      </c>
    </row>
    <row r="600" spans="1:20" ht="15.75" customHeight="1" x14ac:dyDescent="0.25">
      <c r="A600" s="79">
        <v>1701</v>
      </c>
      <c r="B600" s="80"/>
      <c r="C600" s="80"/>
      <c r="D600" s="80"/>
      <c r="E600" s="80">
        <v>50</v>
      </c>
      <c r="F600" s="80"/>
      <c r="G600" s="80"/>
      <c r="H600" s="80"/>
      <c r="I600" s="80"/>
      <c r="J600" s="80"/>
      <c r="K600" s="116"/>
      <c r="L600" s="235"/>
      <c r="M600" s="134"/>
      <c r="N600" s="236"/>
      <c r="O600" s="90">
        <f>IF(E600=0,"",E600/D599)</f>
        <v>0.90909090909090906</v>
      </c>
      <c r="P600" s="91">
        <v>54</v>
      </c>
      <c r="Q600" s="241">
        <f t="shared" si="89"/>
        <v>0.98181818181818181</v>
      </c>
      <c r="R600" s="241">
        <f t="shared" si="90"/>
        <v>1.8181818181818188E-2</v>
      </c>
    </row>
    <row r="601" spans="1:20" ht="15.75" customHeight="1" x14ac:dyDescent="0.25">
      <c r="A601" s="79">
        <v>1702</v>
      </c>
      <c r="B601" s="80"/>
      <c r="C601" s="80"/>
      <c r="D601" s="80"/>
      <c r="E601" s="80"/>
      <c r="F601" s="80">
        <v>48</v>
      </c>
      <c r="G601" s="80"/>
      <c r="H601" s="80"/>
      <c r="I601" s="80"/>
      <c r="J601" s="80"/>
      <c r="K601" s="116"/>
      <c r="L601" s="235"/>
      <c r="M601" s="134"/>
      <c r="N601" s="236"/>
      <c r="O601" s="90">
        <f>IF(F601=0,"",F601/E600)</f>
        <v>0.96</v>
      </c>
      <c r="P601" s="91">
        <v>49</v>
      </c>
      <c r="Q601" s="241">
        <f t="shared" si="89"/>
        <v>0.90740740740740744</v>
      </c>
      <c r="R601" s="241">
        <f t="shared" si="90"/>
        <v>9.259259259259256E-2</v>
      </c>
    </row>
    <row r="602" spans="1:20" ht="15.75" customHeight="1" x14ac:dyDescent="0.25">
      <c r="A602" s="79">
        <v>1801</v>
      </c>
      <c r="B602" s="80"/>
      <c r="C602" s="80"/>
      <c r="D602" s="80"/>
      <c r="E602" s="80"/>
      <c r="F602" s="80"/>
      <c r="G602" s="80">
        <v>46</v>
      </c>
      <c r="H602" s="80"/>
      <c r="I602" s="80"/>
      <c r="J602" s="80"/>
      <c r="K602" s="116"/>
      <c r="L602" s="235"/>
      <c r="M602" s="134"/>
      <c r="N602" s="236"/>
      <c r="O602" s="90">
        <f>IF(G602=0,"",G602/F601)</f>
        <v>0.95833333333333337</v>
      </c>
      <c r="P602" s="91">
        <v>48</v>
      </c>
      <c r="Q602" s="241">
        <f t="shared" si="89"/>
        <v>0.97959183673469385</v>
      </c>
      <c r="R602" s="241">
        <f t="shared" si="90"/>
        <v>2.0408163265306145E-2</v>
      </c>
    </row>
    <row r="603" spans="1:20" ht="15.75" customHeight="1" x14ac:dyDescent="0.25">
      <c r="A603" s="79">
        <v>1802</v>
      </c>
      <c r="B603" s="80"/>
      <c r="C603" s="80"/>
      <c r="D603" s="80"/>
      <c r="E603" s="80"/>
      <c r="F603" s="80"/>
      <c r="G603" s="80"/>
      <c r="H603" s="80">
        <v>45</v>
      </c>
      <c r="I603" s="80"/>
      <c r="J603" s="80"/>
      <c r="K603" s="116"/>
      <c r="L603" s="235"/>
      <c r="M603" s="134"/>
      <c r="N603" s="236"/>
      <c r="O603" s="90">
        <f>IF(H603=0,"",H603/G602)</f>
        <v>0.97826086956521741</v>
      </c>
      <c r="P603" s="91">
        <v>48</v>
      </c>
      <c r="Q603" s="241">
        <f t="shared" si="89"/>
        <v>1</v>
      </c>
      <c r="R603" s="241">
        <f t="shared" si="90"/>
        <v>0</v>
      </c>
    </row>
    <row r="604" spans="1:20" ht="15.75" customHeight="1" x14ac:dyDescent="0.25">
      <c r="A604" s="79">
        <v>1901</v>
      </c>
      <c r="B604" s="80"/>
      <c r="C604" s="80"/>
      <c r="D604" s="80"/>
      <c r="E604" s="80"/>
      <c r="F604" s="80"/>
      <c r="G604" s="80"/>
      <c r="H604" s="80"/>
      <c r="I604" s="80">
        <v>45</v>
      </c>
      <c r="J604" s="80"/>
      <c r="K604" s="116">
        <v>1</v>
      </c>
      <c r="L604" s="235"/>
      <c r="M604" s="134"/>
      <c r="N604" s="236"/>
      <c r="O604" s="90">
        <f>IF(I604=0,"",I604/H603)</f>
        <v>1</v>
      </c>
      <c r="P604" s="91">
        <v>47</v>
      </c>
      <c r="Q604" s="241">
        <f t="shared" si="89"/>
        <v>0.97916666666666663</v>
      </c>
      <c r="R604" s="241">
        <f t="shared" si="90"/>
        <v>2.083333333333337E-2</v>
      </c>
      <c r="T604" s="5"/>
    </row>
    <row r="605" spans="1:20" ht="15.75" customHeight="1" x14ac:dyDescent="0.25">
      <c r="A605" s="79">
        <v>1902</v>
      </c>
      <c r="B605" s="80"/>
      <c r="C605" s="80"/>
      <c r="D605" s="80"/>
      <c r="E605" s="80"/>
      <c r="F605" s="80"/>
      <c r="G605" s="80"/>
      <c r="H605" s="80"/>
      <c r="I605" s="80"/>
      <c r="J605" s="80">
        <v>45</v>
      </c>
      <c r="K605" s="116">
        <v>35</v>
      </c>
      <c r="L605" s="235"/>
      <c r="M605" s="134"/>
      <c r="N605" s="236"/>
      <c r="O605" s="133">
        <f>IF(J605=0,"",J605/I604)</f>
        <v>1</v>
      </c>
      <c r="P605" s="91">
        <v>46</v>
      </c>
      <c r="Q605" s="133">
        <f t="shared" si="89"/>
        <v>0.97872340425531912</v>
      </c>
      <c r="R605" s="133">
        <f t="shared" si="90"/>
        <v>2.1276595744680882E-2</v>
      </c>
    </row>
    <row r="606" spans="1:20" ht="15.75" customHeight="1" x14ac:dyDescent="0.25">
      <c r="A606" s="79">
        <v>2001</v>
      </c>
      <c r="B606" s="80"/>
      <c r="C606" s="80"/>
      <c r="D606" s="80"/>
      <c r="E606" s="80"/>
      <c r="F606" s="80"/>
      <c r="G606" s="80"/>
      <c r="H606" s="80"/>
      <c r="I606" s="80"/>
      <c r="J606" s="80">
        <v>9</v>
      </c>
      <c r="K606" s="116">
        <v>7</v>
      </c>
      <c r="L606" s="235"/>
      <c r="M606" s="134"/>
      <c r="N606" s="237"/>
      <c r="O606" s="193"/>
      <c r="P606" s="91">
        <v>9</v>
      </c>
      <c r="Q606" s="193"/>
      <c r="R606" s="264"/>
    </row>
    <row r="607" spans="1:20" ht="15.75" customHeight="1" x14ac:dyDescent="0.25">
      <c r="A607" s="79">
        <v>2002</v>
      </c>
      <c r="B607" s="80"/>
      <c r="C607" s="80"/>
      <c r="D607" s="80"/>
      <c r="E607" s="80"/>
      <c r="F607" s="80"/>
      <c r="G607" s="80"/>
      <c r="H607" s="80"/>
      <c r="I607" s="80"/>
      <c r="J607" s="80">
        <v>2</v>
      </c>
      <c r="K607" s="116">
        <v>1</v>
      </c>
      <c r="L607" s="235"/>
      <c r="M607" s="134"/>
      <c r="N607" s="237"/>
      <c r="O607" s="246"/>
      <c r="P607" s="96">
        <v>4</v>
      </c>
      <c r="Q607" s="247"/>
      <c r="R607" s="246"/>
    </row>
    <row r="608" spans="1:20" ht="15.75" customHeight="1" x14ac:dyDescent="0.25">
      <c r="A608" s="79">
        <v>2101</v>
      </c>
      <c r="B608" s="80"/>
      <c r="C608" s="80"/>
      <c r="D608" s="80"/>
      <c r="E608" s="80"/>
      <c r="F608" s="80"/>
      <c r="G608" s="80"/>
      <c r="H608" s="80"/>
      <c r="I608" s="80"/>
      <c r="J608" s="80">
        <v>2</v>
      </c>
      <c r="K608" s="116">
        <v>1</v>
      </c>
      <c r="L608" s="235"/>
      <c r="M608" s="134"/>
      <c r="N608" s="237"/>
      <c r="O608" s="246"/>
      <c r="P608" s="96">
        <v>2</v>
      </c>
      <c r="Q608" s="247"/>
      <c r="R608" s="246"/>
    </row>
    <row r="609" spans="1:20" ht="15.75" customHeight="1" x14ac:dyDescent="0.25">
      <c r="A609" s="79">
        <v>2102</v>
      </c>
      <c r="B609" s="80"/>
      <c r="C609" s="80"/>
      <c r="D609" s="80"/>
      <c r="E609" s="80"/>
      <c r="F609" s="80"/>
      <c r="G609" s="80"/>
      <c r="H609" s="80"/>
      <c r="I609" s="80"/>
      <c r="J609" s="80"/>
      <c r="K609" s="116"/>
      <c r="L609" s="235"/>
      <c r="M609" s="134"/>
      <c r="N609" s="237"/>
      <c r="O609" s="246"/>
      <c r="P609" s="96"/>
      <c r="Q609" s="247"/>
      <c r="R609" s="246"/>
    </row>
    <row r="610" spans="1:20" ht="15.75" customHeight="1" x14ac:dyDescent="0.25">
      <c r="A610" s="79">
        <v>2201</v>
      </c>
      <c r="B610" s="80"/>
      <c r="C610" s="80"/>
      <c r="D610" s="80"/>
      <c r="E610" s="80"/>
      <c r="F610" s="80"/>
      <c r="G610" s="80"/>
      <c r="H610" s="80"/>
      <c r="I610" s="80"/>
      <c r="J610" s="80"/>
      <c r="K610" s="116"/>
      <c r="L610" s="235"/>
      <c r="M610" s="134"/>
      <c r="N610" s="237"/>
      <c r="O610" s="134"/>
      <c r="P610" s="237"/>
      <c r="Q610" s="256"/>
      <c r="R610" s="246"/>
    </row>
    <row r="611" spans="1:20" ht="15.75" customHeight="1" x14ac:dyDescent="0.25">
      <c r="A611" s="79">
        <v>2202</v>
      </c>
      <c r="B611" s="80"/>
      <c r="C611" s="80"/>
      <c r="D611" s="80"/>
      <c r="E611" s="80"/>
      <c r="F611" s="80"/>
      <c r="G611" s="80"/>
      <c r="H611" s="80"/>
      <c r="I611" s="80"/>
      <c r="J611" s="80"/>
      <c r="K611" s="116"/>
      <c r="L611" s="235"/>
      <c r="M611" s="134"/>
      <c r="N611" s="237"/>
      <c r="O611" s="228" t="s">
        <v>80</v>
      </c>
      <c r="P611" s="102">
        <v>44</v>
      </c>
      <c r="Q611" s="103">
        <f>K614</f>
        <v>45</v>
      </c>
      <c r="R611" s="230" t="s">
        <v>10</v>
      </c>
    </row>
    <row r="612" spans="1:20" ht="15.75" customHeight="1" x14ac:dyDescent="0.25">
      <c r="A612" s="79">
        <v>2301</v>
      </c>
      <c r="B612" s="80"/>
      <c r="C612" s="80"/>
      <c r="D612" s="80"/>
      <c r="E612" s="80"/>
      <c r="F612" s="80"/>
      <c r="G612" s="80"/>
      <c r="H612" s="80"/>
      <c r="I612" s="80"/>
      <c r="J612" s="80"/>
      <c r="K612" s="116"/>
      <c r="L612" s="235"/>
      <c r="M612" s="134"/>
      <c r="N612" s="237"/>
      <c r="O612" s="229" t="s">
        <v>81</v>
      </c>
      <c r="P612" s="104">
        <f>IF(P611/B597=0,"",P611/B597)</f>
        <v>0.61111111111111116</v>
      </c>
      <c r="Q612" s="105">
        <f>IF(P611/Q611=0,"",P611/Q611)</f>
        <v>0.97777777777777775</v>
      </c>
      <c r="R612" s="231" t="s">
        <v>82</v>
      </c>
    </row>
    <row r="613" spans="1:20" ht="15.75" customHeight="1" x14ac:dyDescent="0.25">
      <c r="A613" s="79">
        <v>2302</v>
      </c>
      <c r="B613" s="80"/>
      <c r="C613" s="80"/>
      <c r="D613" s="80"/>
      <c r="E613" s="80"/>
      <c r="F613" s="80"/>
      <c r="G613" s="80"/>
      <c r="H613" s="80"/>
      <c r="I613" s="80"/>
      <c r="J613" s="80"/>
      <c r="K613" s="116"/>
      <c r="L613" s="238"/>
      <c r="M613" s="239"/>
      <c r="N613" s="240"/>
      <c r="O613" s="109"/>
      <c r="P613" s="110"/>
      <c r="Q613" s="110"/>
      <c r="R613" s="111"/>
    </row>
    <row r="614" spans="1:20" ht="18" customHeight="1" x14ac:dyDescent="0.25">
      <c r="A614" s="33"/>
      <c r="B614" s="327" t="s">
        <v>108</v>
      </c>
      <c r="C614" s="327"/>
      <c r="D614" s="327"/>
      <c r="E614" s="327"/>
      <c r="F614" s="327"/>
      <c r="G614" s="327"/>
      <c r="H614" s="327"/>
      <c r="I614" s="327"/>
      <c r="J614" s="327"/>
      <c r="K614" s="112">
        <f>SUM(K597:K610)</f>
        <v>45</v>
      </c>
      <c r="L614" s="113">
        <f>SUM(K604:K605)/B597</f>
        <v>0.5</v>
      </c>
      <c r="M614" s="113">
        <f>IF(K614=0,"",K614/B597)</f>
        <v>0.625</v>
      </c>
      <c r="N614" s="113">
        <f>IF(K605=0,"",M614-L614)</f>
        <v>0.125</v>
      </c>
      <c r="O614" s="5"/>
      <c r="P614" s="25"/>
      <c r="Q614" s="24"/>
      <c r="R614" s="5"/>
    </row>
    <row r="615" spans="1:20" ht="12.75" customHeight="1" x14ac:dyDescent="0.2">
      <c r="L615" s="5"/>
      <c r="M615" s="5"/>
      <c r="O615" s="5"/>
    </row>
    <row r="616" spans="1:20" ht="12.75" customHeight="1" x14ac:dyDescent="0.2">
      <c r="L616" s="5"/>
      <c r="M616" s="5"/>
      <c r="O616" s="5"/>
    </row>
    <row r="617" spans="1:20" s="200" customFormat="1" ht="26.25" customHeight="1" x14ac:dyDescent="0.4">
      <c r="B617" s="318" t="s">
        <v>96</v>
      </c>
      <c r="C617" s="331"/>
      <c r="D617" s="331"/>
      <c r="E617" s="331"/>
      <c r="F617" s="331"/>
      <c r="G617" s="331"/>
      <c r="H617" s="331"/>
      <c r="I617" s="331"/>
      <c r="J617" s="331"/>
      <c r="K617" s="201" t="s">
        <v>92</v>
      </c>
      <c r="L617" s="5"/>
      <c r="M617" s="5"/>
      <c r="N617" s="25"/>
      <c r="O617" s="5"/>
      <c r="P617" s="25"/>
      <c r="Q617" s="25"/>
      <c r="R617" s="25"/>
    </row>
    <row r="618" spans="1:20" ht="20.25" customHeight="1" x14ac:dyDescent="0.2">
      <c r="A618" s="330" t="s">
        <v>9</v>
      </c>
      <c r="B618" s="311" t="s">
        <v>97</v>
      </c>
      <c r="C618" s="312"/>
      <c r="D618" s="312"/>
      <c r="E618" s="312"/>
      <c r="F618" s="312"/>
      <c r="G618" s="312"/>
      <c r="H618" s="312"/>
      <c r="I618" s="312"/>
      <c r="J618" s="313"/>
      <c r="K618" s="314" t="s">
        <v>10</v>
      </c>
      <c r="L618" s="307" t="s">
        <v>2</v>
      </c>
      <c r="M618" s="307" t="s">
        <v>3</v>
      </c>
      <c r="N618" s="316" t="s">
        <v>4</v>
      </c>
      <c r="O618" s="307" t="s">
        <v>5</v>
      </c>
      <c r="P618" s="317" t="s">
        <v>6</v>
      </c>
      <c r="Q618" s="317" t="s">
        <v>7</v>
      </c>
      <c r="R618" s="307" t="s">
        <v>8</v>
      </c>
    </row>
    <row r="619" spans="1:20" ht="15.75" customHeight="1" x14ac:dyDescent="0.25">
      <c r="A619" s="308"/>
      <c r="B619" s="79" t="s">
        <v>98</v>
      </c>
      <c r="C619" s="79" t="s">
        <v>99</v>
      </c>
      <c r="D619" s="79" t="s">
        <v>100</v>
      </c>
      <c r="E619" s="79" t="s">
        <v>101</v>
      </c>
      <c r="F619" s="79" t="s">
        <v>102</v>
      </c>
      <c r="G619" s="79" t="s">
        <v>103</v>
      </c>
      <c r="H619" s="79" t="s">
        <v>104</v>
      </c>
      <c r="I619" s="79" t="s">
        <v>105</v>
      </c>
      <c r="J619" s="79" t="s">
        <v>106</v>
      </c>
      <c r="K619" s="315"/>
      <c r="L619" s="308"/>
      <c r="M619" s="308"/>
      <c r="N619" s="308"/>
      <c r="O619" s="308"/>
      <c r="P619" s="308"/>
      <c r="Q619" s="308"/>
      <c r="R619" s="308"/>
    </row>
    <row r="620" spans="1:20" ht="15.75" customHeight="1" x14ac:dyDescent="0.25">
      <c r="A620" s="79">
        <v>1601</v>
      </c>
      <c r="B620" s="80">
        <v>83</v>
      </c>
      <c r="C620" s="80"/>
      <c r="D620" s="80"/>
      <c r="E620" s="80"/>
      <c r="F620" s="80"/>
      <c r="G620" s="80"/>
      <c r="H620" s="80"/>
      <c r="I620" s="80"/>
      <c r="J620" s="80"/>
      <c r="K620" s="116"/>
      <c r="L620" s="232"/>
      <c r="M620" s="233"/>
      <c r="N620" s="234"/>
      <c r="O620" s="242"/>
      <c r="P620" s="85">
        <f>B620</f>
        <v>83</v>
      </c>
      <c r="Q620" s="243"/>
      <c r="R620" s="242"/>
    </row>
    <row r="621" spans="1:20" ht="15.75" customHeight="1" x14ac:dyDescent="0.25">
      <c r="A621" s="79">
        <v>1602</v>
      </c>
      <c r="B621" s="80"/>
      <c r="C621" s="80">
        <v>54</v>
      </c>
      <c r="D621" s="80"/>
      <c r="E621" s="80"/>
      <c r="F621" s="80"/>
      <c r="G621" s="80"/>
      <c r="H621" s="80"/>
      <c r="I621" s="80"/>
      <c r="J621" s="80"/>
      <c r="K621" s="116"/>
      <c r="L621" s="235"/>
      <c r="M621" s="134"/>
      <c r="N621" s="236"/>
      <c r="O621" s="90">
        <f>IF(C621=0,"",C621/B620)</f>
        <v>0.6506024096385542</v>
      </c>
      <c r="P621" s="91">
        <v>54</v>
      </c>
      <c r="Q621" s="241">
        <f t="shared" ref="Q621:Q628" si="91">IF(P621=0,"",P621/P620)</f>
        <v>0.6506024096385542</v>
      </c>
      <c r="R621" s="241">
        <f t="shared" ref="R621:R628" si="92">IF(P621=0,"",100%-Q621)</f>
        <v>0.3493975903614458</v>
      </c>
    </row>
    <row r="622" spans="1:20" ht="15.75" customHeight="1" x14ac:dyDescent="0.25">
      <c r="A622" s="79">
        <v>1701</v>
      </c>
      <c r="B622" s="80"/>
      <c r="C622" s="80"/>
      <c r="D622" s="80">
        <v>48</v>
      </c>
      <c r="E622" s="80"/>
      <c r="F622" s="80"/>
      <c r="G622" s="80"/>
      <c r="H622" s="80"/>
      <c r="I622" s="80"/>
      <c r="J622" s="80"/>
      <c r="K622" s="116"/>
      <c r="L622" s="235"/>
      <c r="M622" s="134"/>
      <c r="N622" s="236"/>
      <c r="O622" s="90">
        <f>IF(D622=0,"",D622/C621)</f>
        <v>0.88888888888888884</v>
      </c>
      <c r="P622" s="91">
        <v>51</v>
      </c>
      <c r="Q622" s="241">
        <f t="shared" si="91"/>
        <v>0.94444444444444442</v>
      </c>
      <c r="R622" s="241">
        <f t="shared" si="92"/>
        <v>5.555555555555558E-2</v>
      </c>
      <c r="T622" s="11">
        <f>P622/P620</f>
        <v>0.61445783132530118</v>
      </c>
    </row>
    <row r="623" spans="1:20" ht="15.75" customHeight="1" x14ac:dyDescent="0.25">
      <c r="A623" s="79">
        <v>1702</v>
      </c>
      <c r="B623" s="80"/>
      <c r="C623" s="80"/>
      <c r="D623" s="80"/>
      <c r="E623" s="80">
        <v>41</v>
      </c>
      <c r="F623" s="80"/>
      <c r="G623" s="80"/>
      <c r="H623" s="80"/>
      <c r="I623" s="80"/>
      <c r="J623" s="80"/>
      <c r="K623" s="116"/>
      <c r="L623" s="235"/>
      <c r="M623" s="134"/>
      <c r="N623" s="236"/>
      <c r="O623" s="90">
        <f>IF(E623=0,"",E623/D622)</f>
        <v>0.85416666666666663</v>
      </c>
      <c r="P623" s="91">
        <v>48</v>
      </c>
      <c r="Q623" s="241">
        <f t="shared" si="91"/>
        <v>0.94117647058823528</v>
      </c>
      <c r="R623" s="241">
        <f t="shared" si="92"/>
        <v>5.8823529411764719E-2</v>
      </c>
    </row>
    <row r="624" spans="1:20" ht="15.75" customHeight="1" x14ac:dyDescent="0.25">
      <c r="A624" s="79">
        <v>1801</v>
      </c>
      <c r="B624" s="80"/>
      <c r="C624" s="80"/>
      <c r="D624" s="80"/>
      <c r="E624" s="80"/>
      <c r="F624" s="80">
        <v>44</v>
      </c>
      <c r="G624" s="80"/>
      <c r="H624" s="80"/>
      <c r="I624" s="80"/>
      <c r="J624" s="80"/>
      <c r="K624" s="116"/>
      <c r="L624" s="235"/>
      <c r="M624" s="134"/>
      <c r="N624" s="236"/>
      <c r="O624" s="90">
        <f>IF(F624=0,"",F624/E623)</f>
        <v>1.0731707317073171</v>
      </c>
      <c r="P624" s="91">
        <v>46</v>
      </c>
      <c r="Q624" s="241">
        <f t="shared" si="91"/>
        <v>0.95833333333333337</v>
      </c>
      <c r="R624" s="241">
        <f t="shared" si="92"/>
        <v>4.166666666666663E-2</v>
      </c>
    </row>
    <row r="625" spans="1:18" ht="15.75" customHeight="1" x14ac:dyDescent="0.25">
      <c r="A625" s="79">
        <v>1802</v>
      </c>
      <c r="B625" s="80"/>
      <c r="C625" s="80"/>
      <c r="D625" s="80"/>
      <c r="E625" s="80"/>
      <c r="F625" s="80"/>
      <c r="G625" s="80">
        <v>40</v>
      </c>
      <c r="H625" s="80"/>
      <c r="I625" s="80"/>
      <c r="J625" s="80"/>
      <c r="K625" s="116"/>
      <c r="L625" s="235"/>
      <c r="M625" s="134"/>
      <c r="N625" s="236"/>
      <c r="O625" s="90">
        <f>IF(G625=0,"",G625/F624)</f>
        <v>0.90909090909090906</v>
      </c>
      <c r="P625" s="91">
        <v>45</v>
      </c>
      <c r="Q625" s="241">
        <f t="shared" si="91"/>
        <v>0.97826086956521741</v>
      </c>
      <c r="R625" s="241">
        <f t="shared" si="92"/>
        <v>2.1739130434782594E-2</v>
      </c>
    </row>
    <row r="626" spans="1:18" ht="15.75" customHeight="1" x14ac:dyDescent="0.25">
      <c r="A626" s="79">
        <v>1901</v>
      </c>
      <c r="B626" s="80"/>
      <c r="C626" s="80"/>
      <c r="D626" s="80"/>
      <c r="E626" s="80"/>
      <c r="F626" s="80"/>
      <c r="G626" s="80"/>
      <c r="H626" s="80">
        <v>40</v>
      </c>
      <c r="I626" s="80"/>
      <c r="J626" s="80"/>
      <c r="K626" s="116"/>
      <c r="L626" s="235"/>
      <c r="M626" s="134"/>
      <c r="N626" s="236"/>
      <c r="O626" s="90">
        <f>IF(H626=0,"",H626/G625)</f>
        <v>1</v>
      </c>
      <c r="P626" s="91">
        <v>45</v>
      </c>
      <c r="Q626" s="241">
        <f t="shared" si="91"/>
        <v>1</v>
      </c>
      <c r="R626" s="241">
        <f t="shared" si="92"/>
        <v>0</v>
      </c>
    </row>
    <row r="627" spans="1:18" ht="15.75" customHeight="1" x14ac:dyDescent="0.25">
      <c r="A627" s="79">
        <v>1902</v>
      </c>
      <c r="B627" s="80"/>
      <c r="C627" s="80"/>
      <c r="D627" s="80"/>
      <c r="E627" s="80"/>
      <c r="F627" s="80"/>
      <c r="G627" s="80"/>
      <c r="H627" s="80"/>
      <c r="I627" s="80">
        <v>38</v>
      </c>
      <c r="J627" s="80"/>
      <c r="K627" s="116"/>
      <c r="L627" s="235"/>
      <c r="M627" s="134"/>
      <c r="N627" s="236"/>
      <c r="O627" s="90">
        <f>IF(I627=0,"",I627/H626)</f>
        <v>0.95</v>
      </c>
      <c r="P627" s="91">
        <v>43</v>
      </c>
      <c r="Q627" s="241">
        <f t="shared" si="91"/>
        <v>0.9555555555555556</v>
      </c>
      <c r="R627" s="241">
        <f t="shared" si="92"/>
        <v>4.4444444444444398E-2</v>
      </c>
    </row>
    <row r="628" spans="1:18" ht="15.75" customHeight="1" x14ac:dyDescent="0.25">
      <c r="A628" s="79">
        <v>2001</v>
      </c>
      <c r="B628" s="80"/>
      <c r="C628" s="80"/>
      <c r="D628" s="80"/>
      <c r="E628" s="80"/>
      <c r="F628" s="80"/>
      <c r="G628" s="80"/>
      <c r="H628" s="80"/>
      <c r="I628" s="80"/>
      <c r="J628" s="80">
        <v>38</v>
      </c>
      <c r="K628" s="116">
        <v>29</v>
      </c>
      <c r="L628" s="235"/>
      <c r="M628" s="134"/>
      <c r="N628" s="236"/>
      <c r="O628" s="133">
        <f>IF(J628=0,"",J628/I627)</f>
        <v>1</v>
      </c>
      <c r="P628" s="91">
        <v>41</v>
      </c>
      <c r="Q628" s="133">
        <f t="shared" si="91"/>
        <v>0.95348837209302328</v>
      </c>
      <c r="R628" s="133">
        <f t="shared" si="92"/>
        <v>4.6511627906976716E-2</v>
      </c>
    </row>
    <row r="629" spans="1:18" ht="15.75" customHeight="1" x14ac:dyDescent="0.25">
      <c r="A629" s="79">
        <v>2002</v>
      </c>
      <c r="B629" s="80"/>
      <c r="C629" s="80"/>
      <c r="D629" s="80"/>
      <c r="E629" s="80"/>
      <c r="F629" s="80"/>
      <c r="G629" s="80"/>
      <c r="H629" s="80"/>
      <c r="I629" s="80"/>
      <c r="J629" s="80">
        <v>10</v>
      </c>
      <c r="K629" s="116">
        <v>10</v>
      </c>
      <c r="L629" s="235"/>
      <c r="M629" s="134"/>
      <c r="N629" s="237"/>
      <c r="O629" s="193"/>
      <c r="P629" s="91">
        <v>13</v>
      </c>
      <c r="Q629" s="193"/>
      <c r="R629" s="264"/>
    </row>
    <row r="630" spans="1:18" ht="15.75" customHeight="1" x14ac:dyDescent="0.25">
      <c r="A630" s="79">
        <v>2101</v>
      </c>
      <c r="B630" s="80"/>
      <c r="C630" s="80"/>
      <c r="D630" s="80"/>
      <c r="E630" s="80"/>
      <c r="F630" s="80"/>
      <c r="G630" s="80"/>
      <c r="H630" s="80"/>
      <c r="I630" s="80"/>
      <c r="J630" s="80">
        <v>3</v>
      </c>
      <c r="K630" s="116">
        <v>1</v>
      </c>
      <c r="L630" s="235"/>
      <c r="M630" s="134"/>
      <c r="N630" s="237"/>
      <c r="O630" s="246"/>
      <c r="P630" s="96">
        <v>3</v>
      </c>
      <c r="Q630" s="247"/>
      <c r="R630" s="246"/>
    </row>
    <row r="631" spans="1:18" ht="15.75" customHeight="1" x14ac:dyDescent="0.25">
      <c r="A631" s="79">
        <v>2102</v>
      </c>
      <c r="B631" s="80"/>
      <c r="C631" s="80"/>
      <c r="D631" s="80"/>
      <c r="E631" s="80"/>
      <c r="F631" s="80"/>
      <c r="G631" s="80"/>
      <c r="H631" s="80"/>
      <c r="I631" s="80"/>
      <c r="J631" s="80">
        <v>1</v>
      </c>
      <c r="K631" s="116">
        <v>2</v>
      </c>
      <c r="L631" s="235"/>
      <c r="M631" s="134"/>
      <c r="N631" s="237"/>
      <c r="O631" s="246"/>
      <c r="P631" s="96">
        <v>2</v>
      </c>
      <c r="Q631" s="247"/>
      <c r="R631" s="246"/>
    </row>
    <row r="632" spans="1:18" ht="15.75" customHeight="1" x14ac:dyDescent="0.25">
      <c r="A632" s="79">
        <v>2201</v>
      </c>
      <c r="B632" s="80"/>
      <c r="C632" s="80"/>
      <c r="D632" s="80"/>
      <c r="E632" s="80"/>
      <c r="F632" s="80"/>
      <c r="G632" s="80"/>
      <c r="H632" s="80"/>
      <c r="I632" s="80"/>
      <c r="J632" s="80"/>
      <c r="K632" s="116"/>
      <c r="L632" s="235"/>
      <c r="M632" s="134"/>
      <c r="N632" s="237"/>
      <c r="O632" s="246"/>
      <c r="P632" s="96"/>
      <c r="Q632" s="247"/>
      <c r="R632" s="246"/>
    </row>
    <row r="633" spans="1:18" ht="15.75" customHeight="1" x14ac:dyDescent="0.25">
      <c r="A633" s="79">
        <v>2202</v>
      </c>
      <c r="B633" s="80"/>
      <c r="C633" s="80"/>
      <c r="D633" s="80"/>
      <c r="E633" s="80"/>
      <c r="F633" s="80"/>
      <c r="G633" s="80"/>
      <c r="H633" s="80"/>
      <c r="I633" s="80"/>
      <c r="J633" s="80"/>
      <c r="K633" s="116"/>
      <c r="L633" s="235"/>
      <c r="M633" s="134"/>
      <c r="N633" s="237"/>
      <c r="O633" s="134"/>
      <c r="P633" s="237"/>
      <c r="Q633" s="256"/>
      <c r="R633" s="246"/>
    </row>
    <row r="634" spans="1:18" ht="15.75" customHeight="1" x14ac:dyDescent="0.25">
      <c r="A634" s="79">
        <v>2301</v>
      </c>
      <c r="B634" s="80"/>
      <c r="C634" s="80"/>
      <c r="D634" s="80"/>
      <c r="E634" s="80"/>
      <c r="F634" s="80"/>
      <c r="G634" s="80"/>
      <c r="H634" s="80"/>
      <c r="I634" s="80"/>
      <c r="J634" s="80"/>
      <c r="K634" s="116"/>
      <c r="L634" s="235"/>
      <c r="M634" s="134"/>
      <c r="N634" s="237"/>
      <c r="O634" s="228" t="s">
        <v>80</v>
      </c>
      <c r="P634" s="102">
        <v>34</v>
      </c>
      <c r="Q634" s="103">
        <f>K637</f>
        <v>42</v>
      </c>
      <c r="R634" s="230" t="s">
        <v>10</v>
      </c>
    </row>
    <row r="635" spans="1:18" ht="15.75" customHeight="1" x14ac:dyDescent="0.25">
      <c r="A635" s="79">
        <v>2302</v>
      </c>
      <c r="B635" s="80"/>
      <c r="C635" s="80"/>
      <c r="D635" s="80"/>
      <c r="E635" s="80"/>
      <c r="F635" s="80"/>
      <c r="G635" s="80"/>
      <c r="H635" s="80"/>
      <c r="I635" s="80"/>
      <c r="J635" s="80"/>
      <c r="K635" s="116"/>
      <c r="L635" s="235"/>
      <c r="M635" s="134"/>
      <c r="N635" s="237"/>
      <c r="O635" s="229" t="s">
        <v>81</v>
      </c>
      <c r="P635" s="104">
        <f>IF(P634/B620=0,"",P634/B620)</f>
        <v>0.40963855421686746</v>
      </c>
      <c r="Q635" s="105">
        <f>IF(P634/Q634=0,"",P634/Q634)</f>
        <v>0.80952380952380953</v>
      </c>
      <c r="R635" s="231" t="s">
        <v>82</v>
      </c>
    </row>
    <row r="636" spans="1:18" ht="15.75" customHeight="1" x14ac:dyDescent="0.25">
      <c r="A636" s="79">
        <v>2401</v>
      </c>
      <c r="B636" s="80"/>
      <c r="C636" s="80"/>
      <c r="D636" s="80"/>
      <c r="E636" s="80"/>
      <c r="F636" s="80"/>
      <c r="G636" s="80"/>
      <c r="H636" s="80"/>
      <c r="I636" s="80"/>
      <c r="J636" s="80"/>
      <c r="K636" s="116"/>
      <c r="L636" s="238"/>
      <c r="M636" s="239"/>
      <c r="N636" s="240"/>
      <c r="O636" s="109"/>
      <c r="P636" s="110"/>
      <c r="Q636" s="110"/>
      <c r="R636" s="111"/>
    </row>
    <row r="637" spans="1:18" ht="18" customHeight="1" x14ac:dyDescent="0.25">
      <c r="A637" s="33"/>
      <c r="B637" s="327" t="s">
        <v>108</v>
      </c>
      <c r="C637" s="327"/>
      <c r="D637" s="327"/>
      <c r="E637" s="327"/>
      <c r="F637" s="327"/>
      <c r="G637" s="327"/>
      <c r="H637" s="327"/>
      <c r="I637" s="327"/>
      <c r="J637" s="327"/>
      <c r="K637" s="112">
        <f>SUM(K620:K633)</f>
        <v>42</v>
      </c>
      <c r="L637" s="113">
        <f>IF(K628=0,"",K628/B620)</f>
        <v>0.3493975903614458</v>
      </c>
      <c r="M637" s="113">
        <f>IF(K637=0,"",K637/B620)</f>
        <v>0.50602409638554213</v>
      </c>
      <c r="N637" s="113">
        <f>IF(K628=0,"",M637-L637)</f>
        <v>0.15662650602409633</v>
      </c>
      <c r="O637" s="5"/>
      <c r="P637" s="25"/>
      <c r="Q637" s="24"/>
      <c r="R637" s="5"/>
    </row>
    <row r="638" spans="1:18" ht="12.75" customHeight="1" x14ac:dyDescent="0.2">
      <c r="L638" s="5"/>
      <c r="M638" s="5"/>
      <c r="O638" s="5"/>
    </row>
    <row r="639" spans="1:18" ht="12.75" customHeight="1" x14ac:dyDescent="0.2">
      <c r="L639" s="5"/>
      <c r="M639" s="5"/>
      <c r="O639" s="5"/>
    </row>
    <row r="640" spans="1:18" s="200" customFormat="1" ht="26.25" customHeight="1" x14ac:dyDescent="0.4">
      <c r="B640" s="318" t="s">
        <v>96</v>
      </c>
      <c r="C640" s="331"/>
      <c r="D640" s="331"/>
      <c r="E640" s="331"/>
      <c r="F640" s="331"/>
      <c r="G640" s="331"/>
      <c r="H640" s="331"/>
      <c r="I640" s="331"/>
      <c r="J640" s="331"/>
      <c r="K640" s="201" t="s">
        <v>110</v>
      </c>
      <c r="L640" s="5"/>
      <c r="M640" s="5"/>
      <c r="N640" s="25"/>
      <c r="O640" s="5"/>
      <c r="P640" s="25"/>
      <c r="Q640" s="25"/>
      <c r="R640" s="25"/>
    </row>
    <row r="641" spans="1:20" ht="20.25" customHeight="1" x14ac:dyDescent="0.2">
      <c r="A641" s="330" t="s">
        <v>9</v>
      </c>
      <c r="B641" s="311" t="s">
        <v>97</v>
      </c>
      <c r="C641" s="312"/>
      <c r="D641" s="312"/>
      <c r="E641" s="312"/>
      <c r="F641" s="312"/>
      <c r="G641" s="312"/>
      <c r="H641" s="312"/>
      <c r="I641" s="312"/>
      <c r="J641" s="313"/>
      <c r="K641" s="314" t="s">
        <v>10</v>
      </c>
      <c r="L641" s="307" t="s">
        <v>2</v>
      </c>
      <c r="M641" s="307" t="s">
        <v>3</v>
      </c>
      <c r="N641" s="316" t="s">
        <v>4</v>
      </c>
      <c r="O641" s="307" t="s">
        <v>5</v>
      </c>
      <c r="P641" s="317" t="s">
        <v>6</v>
      </c>
      <c r="Q641" s="317" t="s">
        <v>7</v>
      </c>
      <c r="R641" s="307" t="s">
        <v>8</v>
      </c>
    </row>
    <row r="642" spans="1:20" ht="15.75" customHeight="1" x14ac:dyDescent="0.25">
      <c r="A642" s="308"/>
      <c r="B642" s="79" t="s">
        <v>98</v>
      </c>
      <c r="C642" s="79" t="s">
        <v>99</v>
      </c>
      <c r="D642" s="79" t="s">
        <v>100</v>
      </c>
      <c r="E642" s="79" t="s">
        <v>101</v>
      </c>
      <c r="F642" s="79" t="s">
        <v>102</v>
      </c>
      <c r="G642" s="79" t="s">
        <v>103</v>
      </c>
      <c r="H642" s="79" t="s">
        <v>104</v>
      </c>
      <c r="I642" s="79" t="s">
        <v>105</v>
      </c>
      <c r="J642" s="79" t="s">
        <v>106</v>
      </c>
      <c r="K642" s="315"/>
      <c r="L642" s="308"/>
      <c r="M642" s="308"/>
      <c r="N642" s="308"/>
      <c r="O642" s="308"/>
      <c r="P642" s="308"/>
      <c r="Q642" s="308"/>
      <c r="R642" s="308"/>
    </row>
    <row r="643" spans="1:20" ht="15.75" customHeight="1" x14ac:dyDescent="0.25">
      <c r="A643" s="79">
        <v>1602</v>
      </c>
      <c r="B643" s="80">
        <v>78</v>
      </c>
      <c r="C643" s="80"/>
      <c r="D643" s="80"/>
      <c r="E643" s="80"/>
      <c r="F643" s="80"/>
      <c r="G643" s="80"/>
      <c r="H643" s="80"/>
      <c r="I643" s="80"/>
      <c r="J643" s="80"/>
      <c r="K643" s="116"/>
      <c r="L643" s="232"/>
      <c r="M643" s="233"/>
      <c r="N643" s="234"/>
      <c r="O643" s="242"/>
      <c r="P643" s="85">
        <f>B643</f>
        <v>78</v>
      </c>
      <c r="Q643" s="243"/>
      <c r="R643" s="242"/>
    </row>
    <row r="644" spans="1:20" ht="15.75" customHeight="1" x14ac:dyDescent="0.25">
      <c r="A644" s="79">
        <v>1701</v>
      </c>
      <c r="B644" s="80"/>
      <c r="C644" s="80">
        <v>64</v>
      </c>
      <c r="D644" s="80"/>
      <c r="E644" s="80"/>
      <c r="F644" s="80"/>
      <c r="G644" s="80"/>
      <c r="H644" s="80"/>
      <c r="I644" s="80"/>
      <c r="J644" s="80"/>
      <c r="K644" s="116"/>
      <c r="L644" s="235"/>
      <c r="M644" s="134"/>
      <c r="N644" s="236"/>
      <c r="O644" s="90">
        <f>IF(C644=0,"",C644/B643)</f>
        <v>0.82051282051282048</v>
      </c>
      <c r="P644" s="91">
        <v>64</v>
      </c>
      <c r="Q644" s="241">
        <f t="shared" ref="Q644:Q651" si="93">IF(P644=0,"",P644/P643)</f>
        <v>0.82051282051282048</v>
      </c>
      <c r="R644" s="241">
        <f t="shared" ref="R644:R651" si="94">IF(P644=0,"",100%-Q644)</f>
        <v>0.17948717948717952</v>
      </c>
    </row>
    <row r="645" spans="1:20" ht="15.75" customHeight="1" x14ac:dyDescent="0.25">
      <c r="A645" s="79">
        <v>1702</v>
      </c>
      <c r="B645" s="80"/>
      <c r="C645" s="80"/>
      <c r="D645" s="80">
        <v>52</v>
      </c>
      <c r="E645" s="80"/>
      <c r="F645" s="80"/>
      <c r="G645" s="80"/>
      <c r="H645" s="80"/>
      <c r="I645" s="80"/>
      <c r="J645" s="80"/>
      <c r="K645" s="116"/>
      <c r="L645" s="235"/>
      <c r="M645" s="134"/>
      <c r="N645" s="236"/>
      <c r="O645" s="90">
        <f>IF(D645=0,"",D645/C644)</f>
        <v>0.8125</v>
      </c>
      <c r="P645" s="91">
        <v>59</v>
      </c>
      <c r="Q645" s="241">
        <f t="shared" si="93"/>
        <v>0.921875</v>
      </c>
      <c r="R645" s="241">
        <f t="shared" si="94"/>
        <v>7.8125E-2</v>
      </c>
      <c r="T645" s="11">
        <f>P645/P643</f>
        <v>0.75641025641025639</v>
      </c>
    </row>
    <row r="646" spans="1:20" ht="15.75" customHeight="1" x14ac:dyDescent="0.25">
      <c r="A646" s="79">
        <v>1801</v>
      </c>
      <c r="B646" s="80"/>
      <c r="C646" s="80"/>
      <c r="D646" s="80"/>
      <c r="E646" s="80">
        <v>46</v>
      </c>
      <c r="F646" s="80"/>
      <c r="G646" s="80"/>
      <c r="H646" s="80"/>
      <c r="I646" s="80"/>
      <c r="J646" s="80"/>
      <c r="K646" s="116"/>
      <c r="L646" s="235"/>
      <c r="M646" s="134"/>
      <c r="N646" s="236"/>
      <c r="O646" s="90">
        <f>IF(E646=0,"",E646/D645)</f>
        <v>0.88461538461538458</v>
      </c>
      <c r="P646" s="91">
        <v>53</v>
      </c>
      <c r="Q646" s="241">
        <f t="shared" si="93"/>
        <v>0.89830508474576276</v>
      </c>
      <c r="R646" s="241">
        <f t="shared" si="94"/>
        <v>0.10169491525423724</v>
      </c>
    </row>
    <row r="647" spans="1:20" ht="15.75" customHeight="1" x14ac:dyDescent="0.25">
      <c r="A647" s="79">
        <v>1802</v>
      </c>
      <c r="B647" s="80"/>
      <c r="C647" s="80"/>
      <c r="D647" s="80"/>
      <c r="E647" s="80"/>
      <c r="F647" s="80">
        <v>39</v>
      </c>
      <c r="G647" s="80"/>
      <c r="H647" s="80"/>
      <c r="I647" s="80"/>
      <c r="J647" s="80"/>
      <c r="K647" s="116"/>
      <c r="L647" s="235"/>
      <c r="M647" s="134"/>
      <c r="N647" s="236"/>
      <c r="O647" s="90">
        <f>IF(F647=0,"",F647/E646)</f>
        <v>0.84782608695652173</v>
      </c>
      <c r="P647" s="91">
        <v>48</v>
      </c>
      <c r="Q647" s="241">
        <f t="shared" si="93"/>
        <v>0.90566037735849059</v>
      </c>
      <c r="R647" s="241">
        <f t="shared" si="94"/>
        <v>9.4339622641509413E-2</v>
      </c>
    </row>
    <row r="648" spans="1:20" ht="15.75" customHeight="1" x14ac:dyDescent="0.25">
      <c r="A648" s="79">
        <v>1901</v>
      </c>
      <c r="B648" s="80"/>
      <c r="C648" s="80"/>
      <c r="D648" s="80"/>
      <c r="E648" s="80"/>
      <c r="F648" s="80"/>
      <c r="G648" s="80">
        <v>38</v>
      </c>
      <c r="H648" s="80"/>
      <c r="I648" s="80"/>
      <c r="J648" s="80"/>
      <c r="K648" s="116"/>
      <c r="L648" s="235"/>
      <c r="M648" s="134"/>
      <c r="N648" s="236"/>
      <c r="O648" s="90">
        <f>IF(G648=0,"",G648/F647)</f>
        <v>0.97435897435897434</v>
      </c>
      <c r="P648" s="91">
        <v>47</v>
      </c>
      <c r="Q648" s="241">
        <f t="shared" si="93"/>
        <v>0.97916666666666663</v>
      </c>
      <c r="R648" s="241">
        <f t="shared" si="94"/>
        <v>2.083333333333337E-2</v>
      </c>
    </row>
    <row r="649" spans="1:20" ht="15.75" customHeight="1" x14ac:dyDescent="0.25">
      <c r="A649" s="79">
        <v>1902</v>
      </c>
      <c r="B649" s="80"/>
      <c r="C649" s="80"/>
      <c r="D649" s="80"/>
      <c r="E649" s="80"/>
      <c r="F649" s="80"/>
      <c r="G649" s="80"/>
      <c r="H649" s="80">
        <v>38</v>
      </c>
      <c r="I649" s="80"/>
      <c r="J649" s="80"/>
      <c r="K649" s="116"/>
      <c r="L649" s="235"/>
      <c r="M649" s="134"/>
      <c r="N649" s="236"/>
      <c r="O649" s="90">
        <f>IF(H649=0,"",H649/G648)</f>
        <v>1</v>
      </c>
      <c r="P649" s="91">
        <v>47</v>
      </c>
      <c r="Q649" s="241">
        <f t="shared" si="93"/>
        <v>1</v>
      </c>
      <c r="R649" s="241">
        <f t="shared" si="94"/>
        <v>0</v>
      </c>
    </row>
    <row r="650" spans="1:20" ht="15.75" customHeight="1" x14ac:dyDescent="0.25">
      <c r="A650" s="79">
        <v>2001</v>
      </c>
      <c r="B650" s="80"/>
      <c r="C650" s="80"/>
      <c r="D650" s="80"/>
      <c r="E650" s="80"/>
      <c r="F650" s="80"/>
      <c r="G650" s="80"/>
      <c r="H650" s="80"/>
      <c r="I650" s="80">
        <v>38</v>
      </c>
      <c r="J650" s="80"/>
      <c r="K650" s="116"/>
      <c r="L650" s="235"/>
      <c r="M650" s="134"/>
      <c r="N650" s="236"/>
      <c r="O650" s="90">
        <f>IF(I650=0,"",I650/H649)</f>
        <v>1</v>
      </c>
      <c r="P650" s="91">
        <v>45</v>
      </c>
      <c r="Q650" s="241">
        <f t="shared" si="93"/>
        <v>0.95744680851063835</v>
      </c>
      <c r="R650" s="241">
        <f t="shared" si="94"/>
        <v>4.2553191489361653E-2</v>
      </c>
    </row>
    <row r="651" spans="1:20" ht="15.75" customHeight="1" x14ac:dyDescent="0.25">
      <c r="A651" s="79">
        <v>2002</v>
      </c>
      <c r="B651" s="80"/>
      <c r="C651" s="80"/>
      <c r="D651" s="80"/>
      <c r="E651" s="80"/>
      <c r="F651" s="80"/>
      <c r="G651" s="80"/>
      <c r="H651" s="80"/>
      <c r="I651" s="80"/>
      <c r="J651" s="80">
        <v>38</v>
      </c>
      <c r="K651" s="116">
        <v>25</v>
      </c>
      <c r="L651" s="235"/>
      <c r="M651" s="134"/>
      <c r="N651" s="236"/>
      <c r="O651" s="133">
        <f>IF(J651=0,"",J651/I650)</f>
        <v>1</v>
      </c>
      <c r="P651" s="91">
        <v>45</v>
      </c>
      <c r="Q651" s="133">
        <f t="shared" si="93"/>
        <v>1</v>
      </c>
      <c r="R651" s="133">
        <f t="shared" si="94"/>
        <v>0</v>
      </c>
    </row>
    <row r="652" spans="1:20" ht="15.75" customHeight="1" x14ac:dyDescent="0.25">
      <c r="A652" s="79">
        <v>2101</v>
      </c>
      <c r="B652" s="80"/>
      <c r="C652" s="80"/>
      <c r="D652" s="80"/>
      <c r="E652" s="80"/>
      <c r="F652" s="80"/>
      <c r="G652" s="80"/>
      <c r="H652" s="80"/>
      <c r="I652" s="80"/>
      <c r="J652" s="80">
        <v>14</v>
      </c>
      <c r="K652" s="116">
        <v>13</v>
      </c>
      <c r="L652" s="235"/>
      <c r="M652" s="134"/>
      <c r="N652" s="237"/>
      <c r="O652" s="193"/>
      <c r="P652" s="91">
        <v>18</v>
      </c>
      <c r="Q652" s="193"/>
      <c r="R652" s="264"/>
    </row>
    <row r="653" spans="1:20" ht="15.75" customHeight="1" x14ac:dyDescent="0.25">
      <c r="A653" s="79">
        <v>2102</v>
      </c>
      <c r="B653" s="80"/>
      <c r="C653" s="80"/>
      <c r="D653" s="80"/>
      <c r="E653" s="80"/>
      <c r="F653" s="80"/>
      <c r="G653" s="80"/>
      <c r="H653" s="80"/>
      <c r="I653" s="80"/>
      <c r="J653" s="80">
        <v>4</v>
      </c>
      <c r="K653" s="116">
        <v>4</v>
      </c>
      <c r="L653" s="235"/>
      <c r="M653" s="134"/>
      <c r="N653" s="237"/>
      <c r="O653" s="246"/>
      <c r="P653" s="96">
        <v>5</v>
      </c>
      <c r="Q653" s="247"/>
      <c r="R653" s="246"/>
    </row>
    <row r="654" spans="1:20" ht="15.75" customHeight="1" x14ac:dyDescent="0.25">
      <c r="A654" s="79">
        <v>2201</v>
      </c>
      <c r="B654" s="80"/>
      <c r="C654" s="80"/>
      <c r="D654" s="80"/>
      <c r="E654" s="80"/>
      <c r="F654" s="80"/>
      <c r="G654" s="80"/>
      <c r="H654" s="80"/>
      <c r="I654" s="80"/>
      <c r="J654" s="80">
        <v>1</v>
      </c>
      <c r="K654" s="116">
        <v>1</v>
      </c>
      <c r="L654" s="235"/>
      <c r="M654" s="134"/>
      <c r="N654" s="237"/>
      <c r="O654" s="246"/>
      <c r="P654" s="96">
        <v>1</v>
      </c>
      <c r="Q654" s="247"/>
      <c r="R654" s="246"/>
    </row>
    <row r="655" spans="1:20" ht="15.75" customHeight="1" x14ac:dyDescent="0.25">
      <c r="A655" s="79">
        <v>2202</v>
      </c>
      <c r="B655" s="80"/>
      <c r="C655" s="80"/>
      <c r="D655" s="80"/>
      <c r="E655" s="80"/>
      <c r="F655" s="80"/>
      <c r="G655" s="80"/>
      <c r="H655" s="80"/>
      <c r="I655" s="80"/>
      <c r="J655" s="80"/>
      <c r="K655" s="116"/>
      <c r="L655" s="235"/>
      <c r="M655" s="134"/>
      <c r="N655" s="237"/>
      <c r="O655" s="246"/>
      <c r="P655" s="96"/>
      <c r="Q655" s="247"/>
      <c r="R655" s="246"/>
    </row>
    <row r="656" spans="1:20" ht="15.75" customHeight="1" x14ac:dyDescent="0.25">
      <c r="A656" s="79">
        <v>2301</v>
      </c>
      <c r="B656" s="80"/>
      <c r="C656" s="80"/>
      <c r="D656" s="80"/>
      <c r="E656" s="80"/>
      <c r="F656" s="80"/>
      <c r="G656" s="80"/>
      <c r="H656" s="80"/>
      <c r="I656" s="80"/>
      <c r="J656" s="80"/>
      <c r="K656" s="116"/>
      <c r="L656" s="235"/>
      <c r="M656" s="134"/>
      <c r="N656" s="237"/>
      <c r="O656" s="134"/>
      <c r="P656" s="237"/>
      <c r="Q656" s="256"/>
      <c r="R656" s="246"/>
    </row>
    <row r="657" spans="1:20" ht="15.75" customHeight="1" x14ac:dyDescent="0.25">
      <c r="A657" s="79">
        <v>2302</v>
      </c>
      <c r="B657" s="80"/>
      <c r="C657" s="80"/>
      <c r="D657" s="80"/>
      <c r="E657" s="80"/>
      <c r="F657" s="80"/>
      <c r="G657" s="80"/>
      <c r="H657" s="80"/>
      <c r="I657" s="80"/>
      <c r="J657" s="80"/>
      <c r="K657" s="116"/>
      <c r="L657" s="235"/>
      <c r="M657" s="134"/>
      <c r="N657" s="237"/>
      <c r="O657" s="228" t="s">
        <v>80</v>
      </c>
      <c r="P657" s="102">
        <v>42</v>
      </c>
      <c r="Q657" s="103">
        <f>K660</f>
        <v>43</v>
      </c>
      <c r="R657" s="230" t="s">
        <v>10</v>
      </c>
    </row>
    <row r="658" spans="1:20" ht="15.75" customHeight="1" x14ac:dyDescent="0.25">
      <c r="A658" s="79">
        <v>2401</v>
      </c>
      <c r="B658" s="80"/>
      <c r="C658" s="80"/>
      <c r="D658" s="80"/>
      <c r="E658" s="80"/>
      <c r="F658" s="80"/>
      <c r="G658" s="80"/>
      <c r="H658" s="80"/>
      <c r="I658" s="80"/>
      <c r="J658" s="80"/>
      <c r="K658" s="116"/>
      <c r="L658" s="235"/>
      <c r="M658" s="134"/>
      <c r="N658" s="237"/>
      <c r="O658" s="229" t="s">
        <v>81</v>
      </c>
      <c r="P658" s="104">
        <f>IF(P657/B643=0,"",P657/B643)</f>
        <v>0.53846153846153844</v>
      </c>
      <c r="Q658" s="105">
        <f>IF(P657/Q657=0,"",P657/Q657)</f>
        <v>0.97674418604651159</v>
      </c>
      <c r="R658" s="231" t="s">
        <v>82</v>
      </c>
    </row>
    <row r="659" spans="1:20" ht="15.75" customHeight="1" x14ac:dyDescent="0.25">
      <c r="A659" s="79">
        <v>2402</v>
      </c>
      <c r="B659" s="80"/>
      <c r="C659" s="80"/>
      <c r="D659" s="80"/>
      <c r="E659" s="80"/>
      <c r="F659" s="80"/>
      <c r="G659" s="80"/>
      <c r="H659" s="80"/>
      <c r="I659" s="80"/>
      <c r="J659" s="80"/>
      <c r="K659" s="116"/>
      <c r="L659" s="238"/>
      <c r="M659" s="239"/>
      <c r="N659" s="240"/>
      <c r="O659" s="109"/>
      <c r="P659" s="110"/>
      <c r="Q659" s="110"/>
      <c r="R659" s="111"/>
    </row>
    <row r="660" spans="1:20" ht="18" customHeight="1" x14ac:dyDescent="0.25">
      <c r="A660" s="33"/>
      <c r="B660" s="327" t="s">
        <v>108</v>
      </c>
      <c r="C660" s="327"/>
      <c r="D660" s="327"/>
      <c r="E660" s="327"/>
      <c r="F660" s="327"/>
      <c r="G660" s="327"/>
      <c r="H660" s="327"/>
      <c r="I660" s="327"/>
      <c r="J660" s="327"/>
      <c r="K660" s="112">
        <f>SUM(K643:K656)</f>
        <v>43</v>
      </c>
      <c r="L660" s="113">
        <f>IF(K651=0,"",K651/B643)</f>
        <v>0.32051282051282054</v>
      </c>
      <c r="M660" s="113">
        <f>IF(K660=0,"",K660/B643)</f>
        <v>0.55128205128205132</v>
      </c>
      <c r="N660" s="113">
        <f>IF(K651=0,"",M660-L660)</f>
        <v>0.23076923076923078</v>
      </c>
      <c r="O660" s="5"/>
      <c r="P660" s="25"/>
      <c r="Q660" s="24"/>
      <c r="R660" s="5"/>
    </row>
    <row r="661" spans="1:20" ht="12.75" customHeight="1" x14ac:dyDescent="0.2"/>
    <row r="662" spans="1:20" s="200" customFormat="1" ht="12.75" customHeight="1" x14ac:dyDescent="0.2">
      <c r="K662" s="260"/>
    </row>
    <row r="663" spans="1:20" s="200" customFormat="1" ht="26.25" customHeight="1" x14ac:dyDescent="0.4">
      <c r="A663" s="4"/>
      <c r="B663" s="318" t="s">
        <v>96</v>
      </c>
      <c r="C663" s="318"/>
      <c r="D663" s="318"/>
      <c r="E663" s="318"/>
      <c r="F663" s="318"/>
      <c r="G663" s="318"/>
      <c r="H663" s="318"/>
      <c r="I663" s="318"/>
      <c r="J663" s="318"/>
      <c r="K663" s="201" t="s">
        <v>111</v>
      </c>
      <c r="L663" s="5"/>
      <c r="M663" s="5"/>
      <c r="N663" s="25"/>
      <c r="O663" s="5"/>
      <c r="P663" s="25"/>
      <c r="Q663" s="25"/>
      <c r="R663" s="25"/>
    </row>
    <row r="664" spans="1:20" ht="20.25" customHeight="1" x14ac:dyDescent="0.2">
      <c r="A664" s="330" t="s">
        <v>9</v>
      </c>
      <c r="B664" s="311" t="s">
        <v>97</v>
      </c>
      <c r="C664" s="312"/>
      <c r="D664" s="312"/>
      <c r="E664" s="312"/>
      <c r="F664" s="312"/>
      <c r="G664" s="312"/>
      <c r="H664" s="312"/>
      <c r="I664" s="312"/>
      <c r="J664" s="313"/>
      <c r="K664" s="314" t="s">
        <v>10</v>
      </c>
      <c r="L664" s="307" t="s">
        <v>2</v>
      </c>
      <c r="M664" s="307" t="s">
        <v>3</v>
      </c>
      <c r="N664" s="316" t="s">
        <v>4</v>
      </c>
      <c r="O664" s="307" t="s">
        <v>5</v>
      </c>
      <c r="P664" s="317" t="s">
        <v>6</v>
      </c>
      <c r="Q664" s="317" t="s">
        <v>7</v>
      </c>
      <c r="R664" s="307" t="s">
        <v>8</v>
      </c>
    </row>
    <row r="665" spans="1:20" ht="15.75" customHeight="1" x14ac:dyDescent="0.25">
      <c r="A665" s="308"/>
      <c r="B665" s="79" t="s">
        <v>98</v>
      </c>
      <c r="C665" s="79" t="s">
        <v>99</v>
      </c>
      <c r="D665" s="79" t="s">
        <v>100</v>
      </c>
      <c r="E665" s="79" t="s">
        <v>101</v>
      </c>
      <c r="F665" s="79" t="s">
        <v>102</v>
      </c>
      <c r="G665" s="79" t="s">
        <v>103</v>
      </c>
      <c r="H665" s="79" t="s">
        <v>104</v>
      </c>
      <c r="I665" s="79" t="s">
        <v>105</v>
      </c>
      <c r="J665" s="79" t="s">
        <v>106</v>
      </c>
      <c r="K665" s="315"/>
      <c r="L665" s="308"/>
      <c r="M665" s="308"/>
      <c r="N665" s="308"/>
      <c r="O665" s="308"/>
      <c r="P665" s="308"/>
      <c r="Q665" s="308"/>
      <c r="R665" s="308"/>
    </row>
    <row r="666" spans="1:20" ht="15.75" customHeight="1" x14ac:dyDescent="0.25">
      <c r="A666" s="79">
        <v>1701</v>
      </c>
      <c r="B666" s="80">
        <v>65</v>
      </c>
      <c r="C666" s="80"/>
      <c r="D666" s="80"/>
      <c r="E666" s="80"/>
      <c r="F666" s="80"/>
      <c r="G666" s="80"/>
      <c r="H666" s="80"/>
      <c r="I666" s="80"/>
      <c r="J666" s="80"/>
      <c r="K666" s="116"/>
      <c r="L666" s="232"/>
      <c r="M666" s="233"/>
      <c r="N666" s="234"/>
      <c r="O666" s="242"/>
      <c r="P666" s="85">
        <f>B666</f>
        <v>65</v>
      </c>
      <c r="Q666" s="243"/>
      <c r="R666" s="242"/>
    </row>
    <row r="667" spans="1:20" ht="15.75" customHeight="1" x14ac:dyDescent="0.25">
      <c r="A667" s="79">
        <v>1702</v>
      </c>
      <c r="B667" s="80"/>
      <c r="C667" s="80">
        <v>55</v>
      </c>
      <c r="D667" s="80"/>
      <c r="E667" s="80"/>
      <c r="F667" s="80"/>
      <c r="G667" s="80"/>
      <c r="H667" s="80"/>
      <c r="I667" s="80"/>
      <c r="J667" s="80"/>
      <c r="K667" s="116"/>
      <c r="L667" s="235"/>
      <c r="M667" s="134"/>
      <c r="N667" s="236"/>
      <c r="O667" s="90">
        <f>IF(C667=0,"",C667/B666)</f>
        <v>0.84615384615384615</v>
      </c>
      <c r="P667" s="91">
        <v>55</v>
      </c>
      <c r="Q667" s="241">
        <f t="shared" ref="Q667:Q674" si="95">IF(P667=0,"",P667/P666)</f>
        <v>0.84615384615384615</v>
      </c>
      <c r="R667" s="241">
        <f t="shared" ref="R667:R674" si="96">IF(P667=0,"",100%-Q667)</f>
        <v>0.15384615384615385</v>
      </c>
    </row>
    <row r="668" spans="1:20" ht="15.75" customHeight="1" x14ac:dyDescent="0.25">
      <c r="A668" s="79">
        <v>1801</v>
      </c>
      <c r="B668" s="80"/>
      <c r="C668" s="80"/>
      <c r="D668" s="80">
        <v>46</v>
      </c>
      <c r="E668" s="80"/>
      <c r="F668" s="80"/>
      <c r="G668" s="80"/>
      <c r="H668" s="80"/>
      <c r="I668" s="80"/>
      <c r="J668" s="80"/>
      <c r="K668" s="116"/>
      <c r="L668" s="235"/>
      <c r="M668" s="134"/>
      <c r="N668" s="236"/>
      <c r="O668" s="90">
        <f>IF(D668=0,"",D668/C667)</f>
        <v>0.83636363636363631</v>
      </c>
      <c r="P668" s="91">
        <v>54</v>
      </c>
      <c r="Q668" s="241">
        <f t="shared" si="95"/>
        <v>0.98181818181818181</v>
      </c>
      <c r="R668" s="241">
        <f t="shared" si="96"/>
        <v>1.8181818181818188E-2</v>
      </c>
      <c r="T668" s="11">
        <f>P668/P666</f>
        <v>0.83076923076923082</v>
      </c>
    </row>
    <row r="669" spans="1:20" ht="15.75" customHeight="1" x14ac:dyDescent="0.25">
      <c r="A669" s="79">
        <v>1802</v>
      </c>
      <c r="B669" s="80"/>
      <c r="C669" s="80"/>
      <c r="D669" s="80"/>
      <c r="E669" s="80">
        <v>42</v>
      </c>
      <c r="F669" s="80"/>
      <c r="G669" s="80"/>
      <c r="H669" s="80"/>
      <c r="I669" s="80"/>
      <c r="J669" s="80"/>
      <c r="K669" s="116"/>
      <c r="L669" s="235"/>
      <c r="M669" s="134"/>
      <c r="N669" s="236"/>
      <c r="O669" s="90">
        <f>IF(E669=0,"",E669/D668)</f>
        <v>0.91304347826086951</v>
      </c>
      <c r="P669" s="91">
        <v>49</v>
      </c>
      <c r="Q669" s="241">
        <f t="shared" si="95"/>
        <v>0.90740740740740744</v>
      </c>
      <c r="R669" s="241">
        <f t="shared" si="96"/>
        <v>9.259259259259256E-2</v>
      </c>
    </row>
    <row r="670" spans="1:20" ht="15.75" customHeight="1" x14ac:dyDescent="0.25">
      <c r="A670" s="79">
        <v>1901</v>
      </c>
      <c r="B670" s="80"/>
      <c r="C670" s="80"/>
      <c r="D670" s="80"/>
      <c r="E670" s="80"/>
      <c r="F670" s="80">
        <v>40</v>
      </c>
      <c r="G670" s="80"/>
      <c r="H670" s="80"/>
      <c r="I670" s="80"/>
      <c r="J670" s="80"/>
      <c r="K670" s="116"/>
      <c r="L670" s="235"/>
      <c r="M670" s="134"/>
      <c r="N670" s="236"/>
      <c r="O670" s="90">
        <f>IF(F670=0,"",F670/E669)</f>
        <v>0.95238095238095233</v>
      </c>
      <c r="P670" s="91">
        <v>46</v>
      </c>
      <c r="Q670" s="241">
        <f t="shared" si="95"/>
        <v>0.93877551020408168</v>
      </c>
      <c r="R670" s="241">
        <f t="shared" si="96"/>
        <v>6.1224489795918324E-2</v>
      </c>
    </row>
    <row r="671" spans="1:20" ht="15.75" customHeight="1" x14ac:dyDescent="0.25">
      <c r="A671" s="79">
        <v>1902</v>
      </c>
      <c r="B671" s="80"/>
      <c r="C671" s="80"/>
      <c r="D671" s="80"/>
      <c r="E671" s="80"/>
      <c r="F671" s="80"/>
      <c r="G671" s="80">
        <v>36</v>
      </c>
      <c r="H671" s="80"/>
      <c r="I671" s="80"/>
      <c r="J671" s="80"/>
      <c r="K671" s="116"/>
      <c r="L671" s="235"/>
      <c r="M671" s="134"/>
      <c r="N671" s="236"/>
      <c r="O671" s="90">
        <f>IF(G671=0,"",G671/F670)</f>
        <v>0.9</v>
      </c>
      <c r="P671" s="91">
        <v>42</v>
      </c>
      <c r="Q671" s="241">
        <f t="shared" si="95"/>
        <v>0.91304347826086951</v>
      </c>
      <c r="R671" s="241">
        <f t="shared" si="96"/>
        <v>8.6956521739130488E-2</v>
      </c>
    </row>
    <row r="672" spans="1:20" ht="15.75" customHeight="1" x14ac:dyDescent="0.25">
      <c r="A672" s="79">
        <v>2001</v>
      </c>
      <c r="B672" s="80"/>
      <c r="C672" s="80"/>
      <c r="D672" s="80"/>
      <c r="E672" s="80"/>
      <c r="F672" s="80"/>
      <c r="G672" s="80"/>
      <c r="H672" s="80">
        <v>35</v>
      </c>
      <c r="I672" s="80"/>
      <c r="J672" s="80"/>
      <c r="K672" s="116"/>
      <c r="L672" s="235"/>
      <c r="M672" s="134"/>
      <c r="N672" s="236"/>
      <c r="O672" s="90">
        <f>IF(H672=0,"",H672/G671)</f>
        <v>0.97222222222222221</v>
      </c>
      <c r="P672" s="91">
        <v>41</v>
      </c>
      <c r="Q672" s="241">
        <f t="shared" si="95"/>
        <v>0.97619047619047616</v>
      </c>
      <c r="R672" s="241">
        <f t="shared" si="96"/>
        <v>2.3809523809523836E-2</v>
      </c>
    </row>
    <row r="673" spans="1:31" ht="15.75" customHeight="1" x14ac:dyDescent="0.25">
      <c r="A673" s="79">
        <v>2002</v>
      </c>
      <c r="B673" s="80"/>
      <c r="C673" s="80"/>
      <c r="D673" s="80"/>
      <c r="E673" s="80"/>
      <c r="F673" s="80"/>
      <c r="G673" s="80"/>
      <c r="H673" s="80"/>
      <c r="I673" s="80">
        <v>35</v>
      </c>
      <c r="J673" s="80"/>
      <c r="K673" s="116"/>
      <c r="L673" s="235"/>
      <c r="M673" s="134"/>
      <c r="N673" s="236"/>
      <c r="O673" s="90">
        <f>IF(I673=0,"",I673/H672)</f>
        <v>1</v>
      </c>
      <c r="P673" s="91">
        <v>41</v>
      </c>
      <c r="Q673" s="241">
        <f t="shared" si="95"/>
        <v>1</v>
      </c>
      <c r="R673" s="241">
        <f t="shared" si="96"/>
        <v>0</v>
      </c>
    </row>
    <row r="674" spans="1:31" ht="15.75" customHeight="1" x14ac:dyDescent="0.25">
      <c r="A674" s="79">
        <v>2101</v>
      </c>
      <c r="B674" s="80"/>
      <c r="C674" s="80"/>
      <c r="D674" s="80"/>
      <c r="E674" s="80"/>
      <c r="F674" s="80"/>
      <c r="G674" s="80"/>
      <c r="H674" s="80"/>
      <c r="I674" s="80"/>
      <c r="J674" s="80">
        <v>35</v>
      </c>
      <c r="K674" s="116">
        <v>24</v>
      </c>
      <c r="L674" s="235"/>
      <c r="M674" s="134"/>
      <c r="N674" s="236"/>
      <c r="O674" s="133">
        <f>IF(J674=0,"",J674/I673)</f>
        <v>1</v>
      </c>
      <c r="P674" s="91">
        <v>40</v>
      </c>
      <c r="Q674" s="133">
        <f t="shared" si="95"/>
        <v>0.97560975609756095</v>
      </c>
      <c r="R674" s="133">
        <f t="shared" si="96"/>
        <v>2.4390243902439046E-2</v>
      </c>
    </row>
    <row r="675" spans="1:31" ht="15.75" customHeight="1" x14ac:dyDescent="0.25">
      <c r="A675" s="79">
        <v>2102</v>
      </c>
      <c r="B675" s="80"/>
      <c r="C675" s="80"/>
      <c r="D675" s="80"/>
      <c r="E675" s="80"/>
      <c r="F675" s="80"/>
      <c r="G675" s="80"/>
      <c r="H675" s="80"/>
      <c r="I675" s="80"/>
      <c r="J675" s="80">
        <v>10</v>
      </c>
      <c r="K675" s="116">
        <v>11</v>
      </c>
      <c r="L675" s="235"/>
      <c r="M675" s="134"/>
      <c r="N675" s="237"/>
      <c r="O675" s="193"/>
      <c r="P675" s="91">
        <v>17</v>
      </c>
      <c r="Q675" s="193"/>
      <c r="R675" s="264"/>
    </row>
    <row r="676" spans="1:31" ht="15.75" customHeight="1" x14ac:dyDescent="0.25">
      <c r="A676" s="79">
        <v>2201</v>
      </c>
      <c r="B676" s="80"/>
      <c r="C676" s="80"/>
      <c r="D676" s="80"/>
      <c r="E676" s="80"/>
      <c r="F676" s="80"/>
      <c r="G676" s="80"/>
      <c r="H676" s="80"/>
      <c r="I676" s="80"/>
      <c r="J676" s="80">
        <v>6</v>
      </c>
      <c r="K676" s="116">
        <v>3</v>
      </c>
      <c r="L676" s="235"/>
      <c r="M676" s="134"/>
      <c r="N676" s="237"/>
      <c r="O676" s="246"/>
      <c r="P676" s="96">
        <v>6</v>
      </c>
      <c r="Q676" s="247"/>
      <c r="R676" s="246"/>
    </row>
    <row r="677" spans="1:31" ht="15.75" customHeight="1" x14ac:dyDescent="0.25">
      <c r="A677" s="79">
        <v>2202</v>
      </c>
      <c r="B677" s="80"/>
      <c r="C677" s="80"/>
      <c r="D677" s="80"/>
      <c r="E677" s="80"/>
      <c r="F677" s="80"/>
      <c r="G677" s="80"/>
      <c r="H677" s="80"/>
      <c r="I677" s="80"/>
      <c r="J677" s="80">
        <v>1</v>
      </c>
      <c r="K677" s="116"/>
      <c r="L677" s="235"/>
      <c r="M677" s="134"/>
      <c r="N677" s="237"/>
      <c r="O677" s="246"/>
      <c r="P677" s="96">
        <v>2</v>
      </c>
      <c r="Q677" s="247"/>
      <c r="R677" s="246"/>
    </row>
    <row r="678" spans="1:31" ht="15.75" customHeight="1" x14ac:dyDescent="0.25">
      <c r="A678" s="79">
        <v>2301</v>
      </c>
      <c r="B678" s="80"/>
      <c r="C678" s="80"/>
      <c r="D678" s="80"/>
      <c r="E678" s="80"/>
      <c r="F678" s="80"/>
      <c r="G678" s="80"/>
      <c r="H678" s="80"/>
      <c r="I678" s="80"/>
      <c r="J678" s="80"/>
      <c r="K678" s="116"/>
      <c r="L678" s="235"/>
      <c r="M678" s="134"/>
      <c r="N678" s="237"/>
      <c r="O678" s="246"/>
      <c r="P678" s="96"/>
      <c r="Q678" s="247"/>
      <c r="R678" s="246"/>
    </row>
    <row r="679" spans="1:31" ht="15.75" customHeight="1" x14ac:dyDescent="0.25">
      <c r="A679" s="79">
        <v>2302</v>
      </c>
      <c r="B679" s="80"/>
      <c r="C679" s="80"/>
      <c r="D679" s="80"/>
      <c r="E679" s="80"/>
      <c r="F679" s="80"/>
      <c r="G679" s="80"/>
      <c r="H679" s="80"/>
      <c r="I679" s="80"/>
      <c r="J679" s="80"/>
      <c r="K679" s="116"/>
      <c r="L679" s="235"/>
      <c r="M679" s="134"/>
      <c r="N679" s="237"/>
      <c r="O679" s="134"/>
      <c r="P679" s="237"/>
      <c r="Q679" s="256"/>
      <c r="R679" s="246"/>
    </row>
    <row r="680" spans="1:31" ht="15.75" customHeight="1" x14ac:dyDescent="0.25">
      <c r="A680" s="79">
        <v>2401</v>
      </c>
      <c r="B680" s="80"/>
      <c r="C680" s="80"/>
      <c r="D680" s="80"/>
      <c r="E680" s="80"/>
      <c r="F680" s="80"/>
      <c r="G680" s="80"/>
      <c r="H680" s="80"/>
      <c r="I680" s="80"/>
      <c r="J680" s="80"/>
      <c r="K680" s="116"/>
      <c r="L680" s="235"/>
      <c r="M680" s="134"/>
      <c r="N680" s="237"/>
      <c r="O680" s="228" t="s">
        <v>80</v>
      </c>
      <c r="P680" s="102">
        <v>35</v>
      </c>
      <c r="Q680" s="103">
        <f>IF(SUM(K669:K676)=0,"",SUM(K669:K676))</f>
        <v>38</v>
      </c>
      <c r="R680" s="230" t="s">
        <v>10</v>
      </c>
    </row>
    <row r="681" spans="1:31" ht="15.75" customHeight="1" x14ac:dyDescent="0.25">
      <c r="A681" s="79">
        <v>2402</v>
      </c>
      <c r="B681" s="80"/>
      <c r="C681" s="80"/>
      <c r="D681" s="80"/>
      <c r="E681" s="80"/>
      <c r="F681" s="80"/>
      <c r="G681" s="80"/>
      <c r="H681" s="80"/>
      <c r="I681" s="80"/>
      <c r="J681" s="80"/>
      <c r="K681" s="116"/>
      <c r="L681" s="235"/>
      <c r="M681" s="134"/>
      <c r="N681" s="237"/>
      <c r="O681" s="229" t="s">
        <v>81</v>
      </c>
      <c r="P681" s="104">
        <f>IF(P680/B666=0,"",P680/B666)</f>
        <v>0.53846153846153844</v>
      </c>
      <c r="Q681" s="105">
        <f>IF(P680/Q680=0,"",P680/Q680)</f>
        <v>0.92105263157894735</v>
      </c>
      <c r="R681" s="231" t="s">
        <v>82</v>
      </c>
    </row>
    <row r="682" spans="1:31" ht="15.75" customHeight="1" x14ac:dyDescent="0.25">
      <c r="A682" s="79">
        <v>2501</v>
      </c>
      <c r="B682" s="80"/>
      <c r="C682" s="80"/>
      <c r="D682" s="80"/>
      <c r="E682" s="80"/>
      <c r="F682" s="80"/>
      <c r="G682" s="80"/>
      <c r="H682" s="80"/>
      <c r="I682" s="80"/>
      <c r="J682" s="80"/>
      <c r="K682" s="116"/>
      <c r="L682" s="238"/>
      <c r="M682" s="239"/>
      <c r="N682" s="240"/>
      <c r="O682" s="109"/>
      <c r="P682" s="110"/>
      <c r="Q682" s="110"/>
      <c r="R682" s="111"/>
    </row>
    <row r="683" spans="1:31" ht="18" customHeight="1" x14ac:dyDescent="0.25">
      <c r="A683" s="33"/>
      <c r="B683" s="327" t="s">
        <v>108</v>
      </c>
      <c r="C683" s="327"/>
      <c r="D683" s="327"/>
      <c r="E683" s="327"/>
      <c r="F683" s="327"/>
      <c r="G683" s="327"/>
      <c r="H683" s="327"/>
      <c r="I683" s="327"/>
      <c r="J683" s="327"/>
      <c r="K683" s="112">
        <f>SUM(K666:K679)</f>
        <v>38</v>
      </c>
      <c r="L683" s="113">
        <f>IF(K674=0,"",K674/B666)</f>
        <v>0.36923076923076925</v>
      </c>
      <c r="M683" s="113">
        <f>IF(K683=0,"",K683/B666)</f>
        <v>0.58461538461538465</v>
      </c>
      <c r="N683" s="113">
        <f>IF(K674=0,"",M683-L683)</f>
        <v>0.2153846153846154</v>
      </c>
      <c r="O683" s="5"/>
      <c r="P683" s="25"/>
      <c r="Q683" s="24"/>
      <c r="R683" s="5"/>
    </row>
    <row r="684" spans="1:31" ht="12.75" customHeight="1" x14ac:dyDescent="0.2">
      <c r="L684" s="5"/>
      <c r="M684" s="5"/>
      <c r="O684" s="5"/>
      <c r="P684" s="6"/>
      <c r="Q684" s="6"/>
      <c r="R684" s="5"/>
      <c r="AD684" s="3"/>
      <c r="AE684" s="3"/>
    </row>
    <row r="685" spans="1:31" ht="12.75" customHeight="1" x14ac:dyDescent="0.2">
      <c r="L685" s="5"/>
      <c r="M685" s="5"/>
      <c r="O685" s="5"/>
      <c r="P685" s="6"/>
      <c r="Q685" s="6"/>
      <c r="R685" s="5"/>
      <c r="AD685" s="3"/>
      <c r="AE685" s="3"/>
    </row>
    <row r="686" spans="1:31" ht="26.25" customHeight="1" x14ac:dyDescent="0.4">
      <c r="B686" s="318" t="s">
        <v>96</v>
      </c>
      <c r="C686" s="331"/>
      <c r="D686" s="331"/>
      <c r="E686" s="331"/>
      <c r="F686" s="331"/>
      <c r="G686" s="331"/>
      <c r="H686" s="331"/>
      <c r="I686" s="331"/>
      <c r="J686" s="331"/>
      <c r="K686" s="201" t="s">
        <v>112</v>
      </c>
      <c r="L686" s="5"/>
      <c r="M686" s="5"/>
      <c r="N686" s="25"/>
      <c r="O686" s="5"/>
      <c r="P686" s="25"/>
      <c r="Q686" s="25"/>
      <c r="R686" s="25"/>
      <c r="U686" s="174">
        <f>AVERAGE(P681,P704)</f>
        <v>0.49896049896049899</v>
      </c>
    </row>
    <row r="687" spans="1:31" ht="20.25" customHeight="1" x14ac:dyDescent="0.2">
      <c r="A687" s="330" t="s">
        <v>9</v>
      </c>
      <c r="B687" s="311" t="s">
        <v>97</v>
      </c>
      <c r="C687" s="312"/>
      <c r="D687" s="312"/>
      <c r="E687" s="312"/>
      <c r="F687" s="312"/>
      <c r="G687" s="312"/>
      <c r="H687" s="312"/>
      <c r="I687" s="312"/>
      <c r="J687" s="313"/>
      <c r="K687" s="314" t="s">
        <v>10</v>
      </c>
      <c r="L687" s="307" t="s">
        <v>2</v>
      </c>
      <c r="M687" s="307" t="s">
        <v>3</v>
      </c>
      <c r="N687" s="316" t="s">
        <v>4</v>
      </c>
      <c r="O687" s="307" t="s">
        <v>5</v>
      </c>
      <c r="P687" s="317" t="s">
        <v>6</v>
      </c>
      <c r="Q687" s="317" t="s">
        <v>7</v>
      </c>
      <c r="R687" s="307" t="s">
        <v>8</v>
      </c>
    </row>
    <row r="688" spans="1:31" ht="15.75" customHeight="1" x14ac:dyDescent="0.25">
      <c r="A688" s="308"/>
      <c r="B688" s="79" t="s">
        <v>98</v>
      </c>
      <c r="C688" s="79" t="s">
        <v>99</v>
      </c>
      <c r="D688" s="79" t="s">
        <v>100</v>
      </c>
      <c r="E688" s="79" t="s">
        <v>101</v>
      </c>
      <c r="F688" s="79" t="s">
        <v>102</v>
      </c>
      <c r="G688" s="79" t="s">
        <v>103</v>
      </c>
      <c r="H688" s="79" t="s">
        <v>104</v>
      </c>
      <c r="I688" s="79" t="s">
        <v>105</v>
      </c>
      <c r="J688" s="79" t="s">
        <v>106</v>
      </c>
      <c r="K688" s="315"/>
      <c r="L688" s="308"/>
      <c r="M688" s="308"/>
      <c r="N688" s="308"/>
      <c r="O688" s="308"/>
      <c r="P688" s="308"/>
      <c r="Q688" s="308"/>
      <c r="R688" s="308"/>
    </row>
    <row r="689" spans="1:19" ht="15.75" customHeight="1" x14ac:dyDescent="0.25">
      <c r="A689" s="79">
        <v>1702</v>
      </c>
      <c r="B689" s="80">
        <v>74</v>
      </c>
      <c r="C689" s="80"/>
      <c r="D689" s="80"/>
      <c r="E689" s="80"/>
      <c r="F689" s="80"/>
      <c r="G689" s="80"/>
      <c r="H689" s="80"/>
      <c r="I689" s="80"/>
      <c r="J689" s="80"/>
      <c r="K689" s="116"/>
      <c r="L689" s="232"/>
      <c r="M689" s="233"/>
      <c r="N689" s="234"/>
      <c r="O689" s="242"/>
      <c r="P689" s="85">
        <f>B689</f>
        <v>74</v>
      </c>
      <c r="Q689" s="243"/>
      <c r="R689" s="242"/>
    </row>
    <row r="690" spans="1:19" ht="15.75" customHeight="1" x14ac:dyDescent="0.25">
      <c r="A690" s="79">
        <v>1801</v>
      </c>
      <c r="B690" s="80"/>
      <c r="C690" s="80">
        <v>56</v>
      </c>
      <c r="D690" s="80"/>
      <c r="E690" s="80"/>
      <c r="F690" s="80"/>
      <c r="G690" s="80"/>
      <c r="H690" s="80"/>
      <c r="I690" s="80"/>
      <c r="J690" s="80"/>
      <c r="K690" s="116"/>
      <c r="L690" s="235"/>
      <c r="M690" s="134"/>
      <c r="N690" s="236"/>
      <c r="O690" s="90">
        <f>IF(C690=0,"",C690/B689)</f>
        <v>0.7567567567567568</v>
      </c>
      <c r="P690" s="91">
        <v>57</v>
      </c>
      <c r="Q690" s="241">
        <f t="shared" ref="Q690:Q697" si="97">IF(P690=0,"",P690/P689)</f>
        <v>0.77027027027027029</v>
      </c>
      <c r="R690" s="241">
        <f t="shared" ref="R690:R697" si="98">IF(P690=0,"",100%-Q690)</f>
        <v>0.22972972972972971</v>
      </c>
    </row>
    <row r="691" spans="1:19" ht="15.75" customHeight="1" x14ac:dyDescent="0.25">
      <c r="A691" s="79">
        <v>1802</v>
      </c>
      <c r="B691" s="80"/>
      <c r="C691" s="80"/>
      <c r="D691" s="80">
        <v>51</v>
      </c>
      <c r="E691" s="80"/>
      <c r="F691" s="80"/>
      <c r="G691" s="80"/>
      <c r="H691" s="80"/>
      <c r="I691" s="80"/>
      <c r="J691" s="80"/>
      <c r="K691" s="116"/>
      <c r="L691" s="235"/>
      <c r="M691" s="134"/>
      <c r="N691" s="236"/>
      <c r="O691" s="90">
        <f>IF(D691=0,"",D691/C690)</f>
        <v>0.9107142857142857</v>
      </c>
      <c r="P691" s="91">
        <v>54</v>
      </c>
      <c r="Q691" s="241">
        <f t="shared" si="97"/>
        <v>0.94736842105263153</v>
      </c>
      <c r="R691" s="241">
        <f t="shared" si="98"/>
        <v>5.2631578947368474E-2</v>
      </c>
      <c r="S691" s="11">
        <f>P691/P689</f>
        <v>0.72972972972972971</v>
      </c>
    </row>
    <row r="692" spans="1:19" ht="15.75" customHeight="1" x14ac:dyDescent="0.25">
      <c r="A692" s="79">
        <v>1901</v>
      </c>
      <c r="B692" s="80"/>
      <c r="C692" s="80"/>
      <c r="D692" s="80"/>
      <c r="E692" s="80">
        <v>50</v>
      </c>
      <c r="F692" s="80"/>
      <c r="G692" s="80"/>
      <c r="H692" s="80"/>
      <c r="I692" s="80"/>
      <c r="J692" s="80"/>
      <c r="K692" s="116"/>
      <c r="L692" s="235"/>
      <c r="M692" s="134"/>
      <c r="N692" s="236"/>
      <c r="O692" s="90">
        <f>IF(E692=0,"",E692/D691)</f>
        <v>0.98039215686274506</v>
      </c>
      <c r="P692" s="91">
        <v>51</v>
      </c>
      <c r="Q692" s="241">
        <f t="shared" si="97"/>
        <v>0.94444444444444442</v>
      </c>
      <c r="R692" s="241">
        <f t="shared" si="98"/>
        <v>5.555555555555558E-2</v>
      </c>
    </row>
    <row r="693" spans="1:19" ht="15.75" customHeight="1" x14ac:dyDescent="0.25">
      <c r="A693" s="79">
        <v>1902</v>
      </c>
      <c r="B693" s="80"/>
      <c r="C693" s="80"/>
      <c r="D693" s="80"/>
      <c r="E693" s="80"/>
      <c r="F693" s="80">
        <v>46</v>
      </c>
      <c r="G693" s="80"/>
      <c r="H693" s="80"/>
      <c r="I693" s="80"/>
      <c r="J693" s="80"/>
      <c r="K693" s="116"/>
      <c r="L693" s="235"/>
      <c r="M693" s="134"/>
      <c r="N693" s="236"/>
      <c r="O693" s="90">
        <f>IF(F693=0,"",F693/E692)</f>
        <v>0.92</v>
      </c>
      <c r="P693" s="91">
        <v>50</v>
      </c>
      <c r="Q693" s="241">
        <f t="shared" si="97"/>
        <v>0.98039215686274506</v>
      </c>
      <c r="R693" s="241">
        <f t="shared" si="98"/>
        <v>1.9607843137254943E-2</v>
      </c>
    </row>
    <row r="694" spans="1:19" ht="15.75" customHeight="1" x14ac:dyDescent="0.25">
      <c r="A694" s="79">
        <v>2001</v>
      </c>
      <c r="B694" s="80"/>
      <c r="C694" s="80"/>
      <c r="D694" s="80"/>
      <c r="E694" s="80"/>
      <c r="F694" s="80"/>
      <c r="G694" s="80">
        <v>46</v>
      </c>
      <c r="H694" s="80"/>
      <c r="I694" s="80"/>
      <c r="J694" s="80"/>
      <c r="K694" s="116"/>
      <c r="L694" s="235"/>
      <c r="M694" s="134"/>
      <c r="N694" s="236"/>
      <c r="O694" s="90">
        <f>IF(G694=0,"",G694/F693)</f>
        <v>1</v>
      </c>
      <c r="P694" s="91">
        <v>48</v>
      </c>
      <c r="Q694" s="241">
        <f t="shared" si="97"/>
        <v>0.96</v>
      </c>
      <c r="R694" s="241">
        <f t="shared" si="98"/>
        <v>4.0000000000000036E-2</v>
      </c>
    </row>
    <row r="695" spans="1:19" ht="15.75" customHeight="1" x14ac:dyDescent="0.25">
      <c r="A695" s="79">
        <v>2002</v>
      </c>
      <c r="B695" s="80"/>
      <c r="C695" s="80"/>
      <c r="D695" s="80"/>
      <c r="E695" s="80"/>
      <c r="F695" s="80"/>
      <c r="G695" s="80"/>
      <c r="H695" s="80">
        <v>45</v>
      </c>
      <c r="I695" s="80"/>
      <c r="J695" s="80"/>
      <c r="K695" s="116"/>
      <c r="L695" s="235"/>
      <c r="M695" s="134"/>
      <c r="N695" s="236"/>
      <c r="O695" s="90">
        <f>IF(H695=0,"",H695/G694)</f>
        <v>0.97826086956521741</v>
      </c>
      <c r="P695" s="91">
        <v>48</v>
      </c>
      <c r="Q695" s="241">
        <f t="shared" si="97"/>
        <v>1</v>
      </c>
      <c r="R695" s="241">
        <f t="shared" si="98"/>
        <v>0</v>
      </c>
    </row>
    <row r="696" spans="1:19" ht="15.75" customHeight="1" x14ac:dyDescent="0.25">
      <c r="A696" s="79">
        <v>2101</v>
      </c>
      <c r="B696" s="80"/>
      <c r="C696" s="80"/>
      <c r="D696" s="80"/>
      <c r="E696" s="80"/>
      <c r="F696" s="80"/>
      <c r="G696" s="80"/>
      <c r="H696" s="80"/>
      <c r="I696" s="80">
        <v>43</v>
      </c>
      <c r="J696" s="80"/>
      <c r="K696" s="116"/>
      <c r="L696" s="235"/>
      <c r="M696" s="134"/>
      <c r="N696" s="236"/>
      <c r="O696" s="90">
        <f>IF(I696=0,"",I696/H695)</f>
        <v>0.9555555555555556</v>
      </c>
      <c r="P696" s="91">
        <v>46</v>
      </c>
      <c r="Q696" s="241">
        <f t="shared" si="97"/>
        <v>0.95833333333333337</v>
      </c>
      <c r="R696" s="241">
        <f t="shared" si="98"/>
        <v>4.166666666666663E-2</v>
      </c>
    </row>
    <row r="697" spans="1:19" ht="15.75" customHeight="1" x14ac:dyDescent="0.25">
      <c r="A697" s="79">
        <v>2102</v>
      </c>
      <c r="B697" s="80"/>
      <c r="C697" s="80"/>
      <c r="D697" s="80"/>
      <c r="E697" s="80"/>
      <c r="F697" s="80"/>
      <c r="G697" s="80"/>
      <c r="H697" s="80"/>
      <c r="I697" s="80"/>
      <c r="J697" s="80">
        <v>39</v>
      </c>
      <c r="K697" s="116">
        <v>33</v>
      </c>
      <c r="L697" s="235"/>
      <c r="M697" s="134"/>
      <c r="N697" s="236"/>
      <c r="O697" s="133">
        <f>IF(J697=0,"",J697/I696)</f>
        <v>0.90697674418604646</v>
      </c>
      <c r="P697" s="91">
        <v>46</v>
      </c>
      <c r="Q697" s="133">
        <f t="shared" si="97"/>
        <v>1</v>
      </c>
      <c r="R697" s="133">
        <f t="shared" si="98"/>
        <v>0</v>
      </c>
    </row>
    <row r="698" spans="1:19" ht="15.75" customHeight="1" x14ac:dyDescent="0.25">
      <c r="A698" s="79">
        <v>2201</v>
      </c>
      <c r="B698" s="80"/>
      <c r="C698" s="80"/>
      <c r="D698" s="80"/>
      <c r="E698" s="80"/>
      <c r="F698" s="80"/>
      <c r="G698" s="80"/>
      <c r="H698" s="80"/>
      <c r="I698" s="80"/>
      <c r="J698" s="80">
        <v>5</v>
      </c>
      <c r="K698" s="116">
        <v>2</v>
      </c>
      <c r="L698" s="235"/>
      <c r="M698" s="134"/>
      <c r="N698" s="237"/>
      <c r="O698" s="193"/>
      <c r="P698" s="91">
        <v>10</v>
      </c>
      <c r="Q698" s="193"/>
      <c r="R698" s="264"/>
    </row>
    <row r="699" spans="1:19" ht="15.75" customHeight="1" x14ac:dyDescent="0.25">
      <c r="A699" s="79">
        <v>2202</v>
      </c>
      <c r="B699" s="80"/>
      <c r="C699" s="80"/>
      <c r="D699" s="80"/>
      <c r="E699" s="80"/>
      <c r="F699" s="80"/>
      <c r="G699" s="80"/>
      <c r="H699" s="80"/>
      <c r="I699" s="80"/>
      <c r="J699" s="80">
        <v>4</v>
      </c>
      <c r="K699" s="116">
        <v>3</v>
      </c>
      <c r="L699" s="235"/>
      <c r="M699" s="134"/>
      <c r="N699" s="237"/>
      <c r="O699" s="246"/>
      <c r="P699" s="96">
        <v>6</v>
      </c>
      <c r="Q699" s="247"/>
      <c r="R699" s="246"/>
    </row>
    <row r="700" spans="1:19" ht="15.75" customHeight="1" x14ac:dyDescent="0.25">
      <c r="A700" s="79">
        <v>2301</v>
      </c>
      <c r="B700" s="80"/>
      <c r="C700" s="80"/>
      <c r="D700" s="80"/>
      <c r="E700" s="80"/>
      <c r="F700" s="80"/>
      <c r="G700" s="80"/>
      <c r="H700" s="80"/>
      <c r="I700" s="80"/>
      <c r="J700" s="80">
        <v>2</v>
      </c>
      <c r="K700" s="116">
        <v>2</v>
      </c>
      <c r="L700" s="235"/>
      <c r="M700" s="134"/>
      <c r="N700" s="237"/>
      <c r="O700" s="246"/>
      <c r="P700" s="254">
        <v>4</v>
      </c>
      <c r="Q700" s="247"/>
      <c r="R700" s="246"/>
    </row>
    <row r="701" spans="1:19" ht="15.75" customHeight="1" x14ac:dyDescent="0.25">
      <c r="A701" s="79">
        <v>2302</v>
      </c>
      <c r="B701" s="80"/>
      <c r="C701" s="80"/>
      <c r="D701" s="80"/>
      <c r="E701" s="80"/>
      <c r="F701" s="80"/>
      <c r="G701" s="80"/>
      <c r="H701" s="80"/>
      <c r="I701" s="80"/>
      <c r="J701" s="80">
        <v>1</v>
      </c>
      <c r="K701" s="116"/>
      <c r="L701" s="235"/>
      <c r="M701" s="134"/>
      <c r="N701" s="237"/>
      <c r="O701" s="252"/>
      <c r="P701" s="192">
        <v>2</v>
      </c>
      <c r="Q701" s="253"/>
      <c r="R701" s="246"/>
    </row>
    <row r="702" spans="1:19" ht="15.75" customHeight="1" x14ac:dyDescent="0.25">
      <c r="A702" s="79">
        <v>2401</v>
      </c>
      <c r="B702" s="80"/>
      <c r="C702" s="80"/>
      <c r="D702" s="80"/>
      <c r="E702" s="80"/>
      <c r="F702" s="80"/>
      <c r="G702" s="80"/>
      <c r="H702" s="80"/>
      <c r="I702" s="80"/>
      <c r="J702" s="80">
        <v>1</v>
      </c>
      <c r="K702" s="116"/>
      <c r="L702" s="235"/>
      <c r="M702" s="134"/>
      <c r="N702" s="237"/>
      <c r="O702" s="252"/>
      <c r="P702" s="192">
        <v>2</v>
      </c>
      <c r="Q702" s="253"/>
      <c r="R702" s="246"/>
    </row>
    <row r="703" spans="1:19" ht="15.75" customHeight="1" x14ac:dyDescent="0.25">
      <c r="A703" s="79">
        <v>2402</v>
      </c>
      <c r="B703" s="80"/>
      <c r="C703" s="80"/>
      <c r="D703" s="80"/>
      <c r="E703" s="80"/>
      <c r="F703" s="80"/>
      <c r="G703" s="80"/>
      <c r="H703" s="80"/>
      <c r="I703" s="80"/>
      <c r="J703" s="80">
        <v>1</v>
      </c>
      <c r="K703" s="116">
        <v>1</v>
      </c>
      <c r="L703" s="235"/>
      <c r="M703" s="134"/>
      <c r="N703" s="237"/>
      <c r="O703" s="228" t="s">
        <v>80</v>
      </c>
      <c r="P703" s="255">
        <v>34</v>
      </c>
      <c r="Q703" s="103">
        <f>K706</f>
        <v>41</v>
      </c>
      <c r="R703" s="230" t="s">
        <v>10</v>
      </c>
    </row>
    <row r="704" spans="1:19" ht="15.75" customHeight="1" x14ac:dyDescent="0.25">
      <c r="A704" s="79">
        <v>2501</v>
      </c>
      <c r="B704" s="80"/>
      <c r="C704" s="80"/>
      <c r="D704" s="80"/>
      <c r="E704" s="80"/>
      <c r="F704" s="80"/>
      <c r="G704" s="80"/>
      <c r="H704" s="80"/>
      <c r="I704" s="80"/>
      <c r="J704" s="80"/>
      <c r="K704" s="116"/>
      <c r="L704" s="235"/>
      <c r="M704" s="134"/>
      <c r="N704" s="237"/>
      <c r="O704" s="229" t="s">
        <v>81</v>
      </c>
      <c r="P704" s="104">
        <f>IF(P703/B689=0,"",P703/B689)</f>
        <v>0.45945945945945948</v>
      </c>
      <c r="Q704" s="105">
        <f>IF(P703/Q703=0,"",P703/Q703)</f>
        <v>0.82926829268292679</v>
      </c>
      <c r="R704" s="231" t="s">
        <v>82</v>
      </c>
    </row>
    <row r="705" spans="1:31" ht="15.75" customHeight="1" x14ac:dyDescent="0.25">
      <c r="A705" s="79">
        <v>2502</v>
      </c>
      <c r="B705" s="80"/>
      <c r="C705" s="80"/>
      <c r="D705" s="80"/>
      <c r="E705" s="80"/>
      <c r="F705" s="80"/>
      <c r="G705" s="80"/>
      <c r="H705" s="80"/>
      <c r="I705" s="80"/>
      <c r="J705" s="80"/>
      <c r="K705" s="116"/>
      <c r="L705" s="238"/>
      <c r="M705" s="239"/>
      <c r="N705" s="240"/>
      <c r="O705" s="109"/>
      <c r="P705" s="110"/>
      <c r="Q705" s="110"/>
      <c r="R705" s="111"/>
    </row>
    <row r="706" spans="1:31" ht="18" customHeight="1" x14ac:dyDescent="0.25">
      <c r="A706" s="33"/>
      <c r="B706" s="327" t="s">
        <v>108</v>
      </c>
      <c r="C706" s="327"/>
      <c r="D706" s="327"/>
      <c r="E706" s="327"/>
      <c r="F706" s="327"/>
      <c r="G706" s="327"/>
      <c r="H706" s="327"/>
      <c r="I706" s="327"/>
      <c r="J706" s="327"/>
      <c r="K706" s="112">
        <f>SUM(K689:K703)</f>
        <v>41</v>
      </c>
      <c r="L706" s="113">
        <f>IF(K697=0,"",K697/B689)</f>
        <v>0.44594594594594594</v>
      </c>
      <c r="M706" s="113">
        <f>IF(K706=0,"",K706/B689)</f>
        <v>0.55405405405405406</v>
      </c>
      <c r="N706" s="113">
        <f>IF(K697=0,"",M706-L706)</f>
        <v>0.10810810810810811</v>
      </c>
      <c r="O706" s="5"/>
      <c r="P706" s="25"/>
      <c r="Q706" s="24"/>
      <c r="R706" s="5"/>
    </row>
    <row r="707" spans="1:31" ht="12.75" customHeight="1" x14ac:dyDescent="0.2">
      <c r="L707" s="5"/>
      <c r="M707" s="5"/>
      <c r="O707" s="5"/>
      <c r="P707" s="6"/>
      <c r="Q707" s="6"/>
      <c r="R707" s="5"/>
      <c r="AD707" s="3"/>
      <c r="AE707" s="3"/>
    </row>
    <row r="708" spans="1:31" ht="12.75" customHeight="1" x14ac:dyDescent="0.2">
      <c r="L708" s="5"/>
      <c r="M708" s="5"/>
      <c r="O708" s="5"/>
      <c r="P708" s="6"/>
      <c r="Q708" s="6"/>
      <c r="R708" s="5"/>
      <c r="AD708" s="3"/>
      <c r="AE708" s="3"/>
    </row>
    <row r="709" spans="1:31" ht="26.25" customHeight="1" x14ac:dyDescent="0.4">
      <c r="B709" s="318" t="s">
        <v>96</v>
      </c>
      <c r="C709" s="331"/>
      <c r="D709" s="331"/>
      <c r="E709" s="331"/>
      <c r="F709" s="331"/>
      <c r="G709" s="331"/>
      <c r="H709" s="331"/>
      <c r="I709" s="331"/>
      <c r="J709" s="331"/>
      <c r="K709" s="201" t="s">
        <v>113</v>
      </c>
      <c r="L709" s="5"/>
      <c r="M709" s="5"/>
      <c r="N709" s="25"/>
      <c r="O709" s="5"/>
      <c r="P709" s="25"/>
      <c r="Q709" s="25"/>
      <c r="R709" s="25"/>
      <c r="AD709" s="3"/>
      <c r="AE709" s="3"/>
    </row>
    <row r="710" spans="1:31" ht="20.25" customHeight="1" x14ac:dyDescent="0.2">
      <c r="A710" s="330" t="s">
        <v>9</v>
      </c>
      <c r="B710" s="311" t="s">
        <v>97</v>
      </c>
      <c r="C710" s="312"/>
      <c r="D710" s="312"/>
      <c r="E710" s="312"/>
      <c r="F710" s="312"/>
      <c r="G710" s="312"/>
      <c r="H710" s="312"/>
      <c r="I710" s="312"/>
      <c r="J710" s="313"/>
      <c r="K710" s="314" t="s">
        <v>10</v>
      </c>
      <c r="L710" s="307" t="s">
        <v>2</v>
      </c>
      <c r="M710" s="307" t="s">
        <v>3</v>
      </c>
      <c r="N710" s="316" t="s">
        <v>4</v>
      </c>
      <c r="O710" s="307" t="s">
        <v>5</v>
      </c>
      <c r="P710" s="317" t="s">
        <v>6</v>
      </c>
      <c r="Q710" s="317" t="s">
        <v>7</v>
      </c>
      <c r="R710" s="307" t="s">
        <v>8</v>
      </c>
      <c r="AD710" s="3"/>
      <c r="AE710" s="3"/>
    </row>
    <row r="711" spans="1:31" ht="15.75" customHeight="1" x14ac:dyDescent="0.25">
      <c r="A711" s="308"/>
      <c r="B711" s="79" t="s">
        <v>98</v>
      </c>
      <c r="C711" s="79" t="s">
        <v>99</v>
      </c>
      <c r="D711" s="79" t="s">
        <v>100</v>
      </c>
      <c r="E711" s="79" t="s">
        <v>101</v>
      </c>
      <c r="F711" s="79" t="s">
        <v>102</v>
      </c>
      <c r="G711" s="79" t="s">
        <v>103</v>
      </c>
      <c r="H711" s="79" t="s">
        <v>104</v>
      </c>
      <c r="I711" s="79" t="s">
        <v>105</v>
      </c>
      <c r="J711" s="79" t="s">
        <v>106</v>
      </c>
      <c r="K711" s="315"/>
      <c r="L711" s="308"/>
      <c r="M711" s="308"/>
      <c r="N711" s="308"/>
      <c r="O711" s="308"/>
      <c r="P711" s="308"/>
      <c r="Q711" s="308"/>
      <c r="R711" s="308"/>
      <c r="AD711" s="3"/>
      <c r="AE711" s="3"/>
    </row>
    <row r="712" spans="1:31" ht="15.75" customHeight="1" x14ac:dyDescent="0.25">
      <c r="A712" s="79">
        <v>1801</v>
      </c>
      <c r="B712" s="80">
        <v>79</v>
      </c>
      <c r="C712" s="80"/>
      <c r="D712" s="80"/>
      <c r="E712" s="80"/>
      <c r="F712" s="80"/>
      <c r="G712" s="80"/>
      <c r="H712" s="80"/>
      <c r="I712" s="80"/>
      <c r="J712" s="80"/>
      <c r="K712" s="116"/>
      <c r="L712" s="232"/>
      <c r="M712" s="233"/>
      <c r="N712" s="234"/>
      <c r="O712" s="242"/>
      <c r="P712" s="85">
        <f>B712</f>
        <v>79</v>
      </c>
      <c r="Q712" s="243"/>
      <c r="R712" s="242"/>
      <c r="AD712" s="3"/>
      <c r="AE712" s="3"/>
    </row>
    <row r="713" spans="1:31" ht="15.75" customHeight="1" x14ac:dyDescent="0.25">
      <c r="A713" s="79">
        <v>1802</v>
      </c>
      <c r="B713" s="80"/>
      <c r="C713" s="80">
        <v>58</v>
      </c>
      <c r="D713" s="80"/>
      <c r="E713" s="80"/>
      <c r="F713" s="80"/>
      <c r="G713" s="80"/>
      <c r="H713" s="80"/>
      <c r="I713" s="80"/>
      <c r="J713" s="80"/>
      <c r="K713" s="116"/>
      <c r="L713" s="235"/>
      <c r="M713" s="134"/>
      <c r="N713" s="236"/>
      <c r="O713" s="90">
        <f>IF(C713=0,"",C713/B712)</f>
        <v>0.73417721518987344</v>
      </c>
      <c r="P713" s="91">
        <v>58</v>
      </c>
      <c r="Q713" s="241">
        <f t="shared" ref="Q713:Q720" si="99">IF(P713=0,"",P713/P712)</f>
        <v>0.73417721518987344</v>
      </c>
      <c r="R713" s="241">
        <f t="shared" ref="R713:R720" si="100">IF(P713=0,"",100%-Q713)</f>
        <v>0.26582278481012656</v>
      </c>
      <c r="AD713" s="3"/>
      <c r="AE713" s="3"/>
    </row>
    <row r="714" spans="1:31" ht="15.75" customHeight="1" x14ac:dyDescent="0.25">
      <c r="A714" s="79">
        <v>1901</v>
      </c>
      <c r="B714" s="80"/>
      <c r="C714" s="80"/>
      <c r="D714" s="80">
        <v>55</v>
      </c>
      <c r="E714" s="80"/>
      <c r="F714" s="80"/>
      <c r="G714" s="80"/>
      <c r="H714" s="80"/>
      <c r="I714" s="80"/>
      <c r="J714" s="80"/>
      <c r="K714" s="116"/>
      <c r="L714" s="235"/>
      <c r="M714" s="134"/>
      <c r="N714" s="236"/>
      <c r="O714" s="90">
        <f>IF(D714=0,"",D714/C713)</f>
        <v>0.94827586206896552</v>
      </c>
      <c r="P714" s="91">
        <v>56</v>
      </c>
      <c r="Q714" s="241">
        <f t="shared" si="99"/>
        <v>0.96551724137931039</v>
      </c>
      <c r="R714" s="241">
        <f t="shared" si="100"/>
        <v>3.4482758620689613E-2</v>
      </c>
      <c r="S714" s="117">
        <f>P714/P712</f>
        <v>0.70886075949367089</v>
      </c>
      <c r="AD714" s="3"/>
      <c r="AE714" s="3"/>
    </row>
    <row r="715" spans="1:31" ht="15.75" customHeight="1" x14ac:dyDescent="0.25">
      <c r="A715" s="79">
        <v>1902</v>
      </c>
      <c r="B715" s="80"/>
      <c r="C715" s="80"/>
      <c r="D715" s="80"/>
      <c r="E715" s="80">
        <v>45</v>
      </c>
      <c r="F715" s="80"/>
      <c r="G715" s="80"/>
      <c r="H715" s="80"/>
      <c r="I715" s="80"/>
      <c r="J715" s="80"/>
      <c r="K715" s="116"/>
      <c r="L715" s="235"/>
      <c r="M715" s="134"/>
      <c r="N715" s="236"/>
      <c r="O715" s="90">
        <f>IF(E715=0,"",E715/D714)</f>
        <v>0.81818181818181823</v>
      </c>
      <c r="P715" s="91">
        <v>51</v>
      </c>
      <c r="Q715" s="241">
        <f t="shared" si="99"/>
        <v>0.9107142857142857</v>
      </c>
      <c r="R715" s="241">
        <f t="shared" si="100"/>
        <v>8.9285714285714302E-2</v>
      </c>
      <c r="AD715" s="3"/>
      <c r="AE715" s="3"/>
    </row>
    <row r="716" spans="1:31" ht="15.75" customHeight="1" x14ac:dyDescent="0.25">
      <c r="A716" s="79">
        <v>2001</v>
      </c>
      <c r="B716" s="80"/>
      <c r="C716" s="80"/>
      <c r="D716" s="80"/>
      <c r="E716" s="80"/>
      <c r="F716" s="80">
        <v>42</v>
      </c>
      <c r="G716" s="80"/>
      <c r="H716" s="80"/>
      <c r="I716" s="80"/>
      <c r="J716" s="80"/>
      <c r="K716" s="116"/>
      <c r="L716" s="235"/>
      <c r="M716" s="134"/>
      <c r="N716" s="236"/>
      <c r="O716" s="90">
        <f>IF(F716=0,"",F716/E715)</f>
        <v>0.93333333333333335</v>
      </c>
      <c r="P716" s="91">
        <v>48</v>
      </c>
      <c r="Q716" s="241">
        <f t="shared" si="99"/>
        <v>0.94117647058823528</v>
      </c>
      <c r="R716" s="241">
        <f t="shared" si="100"/>
        <v>5.8823529411764719E-2</v>
      </c>
      <c r="AD716" s="3"/>
      <c r="AE716" s="3"/>
    </row>
    <row r="717" spans="1:31" ht="15.75" customHeight="1" x14ac:dyDescent="0.25">
      <c r="A717" s="79">
        <v>2002</v>
      </c>
      <c r="B717" s="80"/>
      <c r="C717" s="80"/>
      <c r="D717" s="80"/>
      <c r="E717" s="80"/>
      <c r="F717" s="80"/>
      <c r="G717" s="80">
        <v>42</v>
      </c>
      <c r="H717" s="80"/>
      <c r="I717" s="80"/>
      <c r="J717" s="80"/>
      <c r="K717" s="116"/>
      <c r="L717" s="235"/>
      <c r="M717" s="134"/>
      <c r="N717" s="236"/>
      <c r="O717" s="90">
        <f>IF(G717=0,"",G717/F716)</f>
        <v>1</v>
      </c>
      <c r="P717" s="91">
        <v>48</v>
      </c>
      <c r="Q717" s="241">
        <f t="shared" si="99"/>
        <v>1</v>
      </c>
      <c r="R717" s="241">
        <f t="shared" si="100"/>
        <v>0</v>
      </c>
      <c r="AD717" s="3"/>
      <c r="AE717" s="3"/>
    </row>
    <row r="718" spans="1:31" ht="15.75" customHeight="1" x14ac:dyDescent="0.25">
      <c r="A718" s="79">
        <v>2101</v>
      </c>
      <c r="B718" s="80"/>
      <c r="C718" s="80"/>
      <c r="D718" s="80"/>
      <c r="E718" s="80"/>
      <c r="F718" s="80"/>
      <c r="G718" s="80"/>
      <c r="H718" s="80">
        <v>42</v>
      </c>
      <c r="I718" s="80"/>
      <c r="J718" s="80"/>
      <c r="K718" s="116"/>
      <c r="L718" s="235"/>
      <c r="M718" s="134"/>
      <c r="N718" s="236"/>
      <c r="O718" s="90">
        <f>IF(H718=0,"",H718/G717)</f>
        <v>1</v>
      </c>
      <c r="P718" s="91">
        <v>47</v>
      </c>
      <c r="Q718" s="241">
        <f t="shared" si="99"/>
        <v>0.97916666666666663</v>
      </c>
      <c r="R718" s="241">
        <f t="shared" si="100"/>
        <v>2.083333333333337E-2</v>
      </c>
      <c r="AD718" s="3"/>
      <c r="AE718" s="3"/>
    </row>
    <row r="719" spans="1:31" ht="15.75" customHeight="1" x14ac:dyDescent="0.25">
      <c r="A719" s="79">
        <v>2102</v>
      </c>
      <c r="B719" s="80"/>
      <c r="C719" s="80"/>
      <c r="D719" s="80"/>
      <c r="E719" s="80"/>
      <c r="F719" s="80"/>
      <c r="G719" s="80"/>
      <c r="H719" s="80"/>
      <c r="I719" s="80">
        <v>41</v>
      </c>
      <c r="J719" s="80"/>
      <c r="K719" s="116">
        <v>1</v>
      </c>
      <c r="L719" s="235"/>
      <c r="M719" s="134"/>
      <c r="N719" s="236"/>
      <c r="O719" s="90">
        <f>IF(I719=0,"",I719/H718)</f>
        <v>0.97619047619047616</v>
      </c>
      <c r="P719" s="91">
        <v>45</v>
      </c>
      <c r="Q719" s="241">
        <f t="shared" si="99"/>
        <v>0.95744680851063835</v>
      </c>
      <c r="R719" s="241">
        <f t="shared" si="100"/>
        <v>4.2553191489361653E-2</v>
      </c>
      <c r="AD719" s="3"/>
      <c r="AE719" s="3"/>
    </row>
    <row r="720" spans="1:31" ht="15.75" customHeight="1" x14ac:dyDescent="0.25">
      <c r="A720" s="79">
        <v>2201</v>
      </c>
      <c r="B720" s="80"/>
      <c r="C720" s="80"/>
      <c r="D720" s="80"/>
      <c r="E720" s="80"/>
      <c r="F720" s="80"/>
      <c r="G720" s="80"/>
      <c r="H720" s="80"/>
      <c r="I720" s="80"/>
      <c r="J720" s="80">
        <v>37</v>
      </c>
      <c r="K720" s="116">
        <v>33</v>
      </c>
      <c r="L720" s="235"/>
      <c r="M720" s="134"/>
      <c r="N720" s="236"/>
      <c r="O720" s="133">
        <f>IF(J720=0,"",J720/I719)</f>
        <v>0.90243902439024393</v>
      </c>
      <c r="P720" s="91">
        <v>41</v>
      </c>
      <c r="Q720" s="133">
        <f t="shared" si="99"/>
        <v>0.91111111111111109</v>
      </c>
      <c r="R720" s="133">
        <f t="shared" si="100"/>
        <v>8.8888888888888906E-2</v>
      </c>
      <c r="AD720" s="3"/>
      <c r="AE720" s="3"/>
    </row>
    <row r="721" spans="1:31" ht="15.75" customHeight="1" x14ac:dyDescent="0.25">
      <c r="A721" s="79">
        <v>2202</v>
      </c>
      <c r="B721" s="80"/>
      <c r="C721" s="80"/>
      <c r="D721" s="80"/>
      <c r="E721" s="80"/>
      <c r="F721" s="80"/>
      <c r="G721" s="80"/>
      <c r="H721" s="80"/>
      <c r="I721" s="80"/>
      <c r="J721" s="80">
        <v>4</v>
      </c>
      <c r="K721" s="116">
        <v>5</v>
      </c>
      <c r="L721" s="235"/>
      <c r="M721" s="134"/>
      <c r="N721" s="237"/>
      <c r="O721" s="193"/>
      <c r="P721" s="91">
        <v>8</v>
      </c>
      <c r="Q721" s="193"/>
      <c r="R721" s="264"/>
      <c r="AD721" s="3"/>
      <c r="AE721" s="3"/>
    </row>
    <row r="722" spans="1:31" ht="15.75" customHeight="1" x14ac:dyDescent="0.25">
      <c r="A722" s="79">
        <v>2301</v>
      </c>
      <c r="B722" s="80"/>
      <c r="C722" s="80"/>
      <c r="D722" s="80"/>
      <c r="E722" s="80"/>
      <c r="F722" s="80"/>
      <c r="G722" s="80"/>
      <c r="H722" s="80"/>
      <c r="I722" s="80"/>
      <c r="J722" s="80">
        <v>1</v>
      </c>
      <c r="K722" s="116">
        <v>1</v>
      </c>
      <c r="L722" s="235"/>
      <c r="M722" s="134"/>
      <c r="N722" s="237"/>
      <c r="O722" s="246"/>
      <c r="P722" s="96">
        <v>2</v>
      </c>
      <c r="Q722" s="247"/>
      <c r="R722" s="246"/>
      <c r="AD722" s="3"/>
      <c r="AE722" s="3"/>
    </row>
    <row r="723" spans="1:31" ht="15.75" customHeight="1" x14ac:dyDescent="0.25">
      <c r="A723" s="79">
        <v>2301</v>
      </c>
      <c r="B723" s="80"/>
      <c r="C723" s="80"/>
      <c r="D723" s="80"/>
      <c r="E723" s="80"/>
      <c r="F723" s="80"/>
      <c r="G723" s="80"/>
      <c r="H723" s="80"/>
      <c r="I723" s="80"/>
      <c r="J723" s="80">
        <v>1</v>
      </c>
      <c r="K723" s="116"/>
      <c r="L723" s="235"/>
      <c r="M723" s="134"/>
      <c r="N723" s="237"/>
      <c r="O723" s="246"/>
      <c r="P723" s="96">
        <v>1</v>
      </c>
      <c r="Q723" s="247"/>
      <c r="R723" s="246"/>
      <c r="AD723" s="3"/>
      <c r="AE723" s="3"/>
    </row>
    <row r="724" spans="1:31" ht="15.75" customHeight="1" x14ac:dyDescent="0.25">
      <c r="A724" s="79">
        <v>2401</v>
      </c>
      <c r="B724" s="80"/>
      <c r="C724" s="80"/>
      <c r="D724" s="80"/>
      <c r="E724" s="80"/>
      <c r="F724" s="80"/>
      <c r="G724" s="80"/>
      <c r="H724" s="80"/>
      <c r="I724" s="80"/>
      <c r="J724" s="80">
        <v>1</v>
      </c>
      <c r="K724" s="116">
        <v>1</v>
      </c>
      <c r="L724" s="235"/>
      <c r="M724" s="134"/>
      <c r="N724" s="237"/>
      <c r="O724" s="246"/>
      <c r="P724" s="96">
        <v>1</v>
      </c>
      <c r="Q724" s="247"/>
      <c r="R724" s="246"/>
      <c r="AD724" s="3"/>
      <c r="AE724" s="3"/>
    </row>
    <row r="725" spans="1:31" ht="15.75" customHeight="1" x14ac:dyDescent="0.25">
      <c r="A725" s="79">
        <v>2402</v>
      </c>
      <c r="B725" s="80"/>
      <c r="C725" s="80"/>
      <c r="D725" s="80"/>
      <c r="E725" s="80"/>
      <c r="F725" s="80"/>
      <c r="G725" s="80"/>
      <c r="H725" s="80"/>
      <c r="I725" s="80"/>
      <c r="J725" s="80"/>
      <c r="K725" s="116"/>
      <c r="L725" s="235"/>
      <c r="M725" s="134"/>
      <c r="N725" s="237"/>
      <c r="O725" s="134"/>
      <c r="P725" s="237"/>
      <c r="Q725" s="256"/>
      <c r="R725" s="246"/>
      <c r="AD725" s="3"/>
      <c r="AE725" s="3"/>
    </row>
    <row r="726" spans="1:31" ht="15.75" customHeight="1" x14ac:dyDescent="0.25">
      <c r="A726" s="79">
        <v>2501</v>
      </c>
      <c r="B726" s="80"/>
      <c r="C726" s="80"/>
      <c r="D726" s="80"/>
      <c r="E726" s="80"/>
      <c r="F726" s="80"/>
      <c r="G726" s="80"/>
      <c r="H726" s="80"/>
      <c r="I726" s="80"/>
      <c r="J726" s="80"/>
      <c r="K726" s="116"/>
      <c r="L726" s="235"/>
      <c r="M726" s="134"/>
      <c r="N726" s="237"/>
      <c r="O726" s="228" t="s">
        <v>80</v>
      </c>
      <c r="P726" s="102">
        <v>35</v>
      </c>
      <c r="Q726" s="103">
        <f>K729</f>
        <v>41</v>
      </c>
      <c r="R726" s="230" t="s">
        <v>10</v>
      </c>
      <c r="AD726" s="3"/>
      <c r="AE726" s="3"/>
    </row>
    <row r="727" spans="1:31" ht="15.75" customHeight="1" x14ac:dyDescent="0.25">
      <c r="A727" s="79">
        <v>2502</v>
      </c>
      <c r="B727" s="80"/>
      <c r="C727" s="80"/>
      <c r="D727" s="80"/>
      <c r="E727" s="80"/>
      <c r="F727" s="80"/>
      <c r="G727" s="80"/>
      <c r="H727" s="80"/>
      <c r="I727" s="80"/>
      <c r="J727" s="80"/>
      <c r="K727" s="116"/>
      <c r="L727" s="235"/>
      <c r="M727" s="134"/>
      <c r="N727" s="237"/>
      <c r="O727" s="229" t="s">
        <v>81</v>
      </c>
      <c r="P727" s="104">
        <f>IF(P726/B712=0,"",P726/B712)</f>
        <v>0.44303797468354428</v>
      </c>
      <c r="Q727" s="105">
        <f>IF(P726/Q726=0,"",P726/Q726)</f>
        <v>0.85365853658536583</v>
      </c>
      <c r="R727" s="231" t="s">
        <v>82</v>
      </c>
      <c r="AD727" s="3"/>
      <c r="AE727" s="3"/>
    </row>
    <row r="728" spans="1:31" ht="15.75" customHeight="1" x14ac:dyDescent="0.25">
      <c r="A728" s="79">
        <v>2601</v>
      </c>
      <c r="B728" s="80"/>
      <c r="C728" s="80"/>
      <c r="D728" s="80"/>
      <c r="E728" s="80"/>
      <c r="F728" s="80"/>
      <c r="G728" s="80"/>
      <c r="H728" s="80"/>
      <c r="I728" s="80"/>
      <c r="J728" s="80"/>
      <c r="K728" s="116"/>
      <c r="L728" s="238"/>
      <c r="M728" s="239"/>
      <c r="N728" s="240"/>
      <c r="O728" s="109"/>
      <c r="P728" s="110"/>
      <c r="Q728" s="110"/>
      <c r="R728" s="111"/>
      <c r="AD728" s="3"/>
      <c r="AE728" s="3"/>
    </row>
    <row r="729" spans="1:31" ht="18" customHeight="1" x14ac:dyDescent="0.25">
      <c r="A729" s="33"/>
      <c r="B729" s="327" t="s">
        <v>108</v>
      </c>
      <c r="C729" s="327"/>
      <c r="D729" s="327"/>
      <c r="E729" s="327"/>
      <c r="F729" s="327"/>
      <c r="G729" s="327"/>
      <c r="H729" s="327"/>
      <c r="I729" s="327"/>
      <c r="J729" s="327"/>
      <c r="K729" s="112">
        <f>SUM(K712:K725)</f>
        <v>41</v>
      </c>
      <c r="L729" s="113">
        <f>(SUM(K718:K720)/B712)</f>
        <v>0.43037974683544306</v>
      </c>
      <c r="M729" s="113">
        <f>IF(K729=0,"",K729/B712)</f>
        <v>0.51898734177215189</v>
      </c>
      <c r="N729" s="113">
        <f>IF(K720=0,"",M729-L729)</f>
        <v>8.8607594936708833E-2</v>
      </c>
      <c r="O729" s="5"/>
      <c r="P729" s="25"/>
      <c r="Q729" s="24"/>
      <c r="R729" s="5"/>
      <c r="AD729" s="3"/>
      <c r="AE729" s="3"/>
    </row>
    <row r="730" spans="1:31" ht="12.75" customHeight="1" x14ac:dyDescent="0.2">
      <c r="L730" s="5"/>
      <c r="M730" s="5"/>
      <c r="O730" s="5"/>
      <c r="P730" s="6"/>
      <c r="Q730" s="6"/>
      <c r="R730" s="5"/>
      <c r="AD730" s="3"/>
      <c r="AE730" s="3"/>
    </row>
    <row r="731" spans="1:31" ht="12.75" customHeight="1" x14ac:dyDescent="0.2">
      <c r="L731" s="5"/>
      <c r="M731" s="5"/>
      <c r="O731" s="5"/>
      <c r="P731" s="6"/>
      <c r="Q731" s="6"/>
      <c r="R731" s="5"/>
      <c r="AD731" s="3"/>
      <c r="AE731" s="3"/>
    </row>
    <row r="732" spans="1:31" ht="26.25" customHeight="1" x14ac:dyDescent="0.4">
      <c r="B732" s="318" t="s">
        <v>96</v>
      </c>
      <c r="C732" s="331"/>
      <c r="D732" s="331"/>
      <c r="E732" s="331"/>
      <c r="F732" s="331"/>
      <c r="G732" s="331"/>
      <c r="H732" s="331"/>
      <c r="I732" s="331"/>
      <c r="J732" s="331"/>
      <c r="K732" s="201" t="s">
        <v>114</v>
      </c>
      <c r="L732" s="5"/>
      <c r="M732" s="5"/>
      <c r="N732" s="25"/>
      <c r="O732" s="5"/>
      <c r="P732" s="25"/>
      <c r="Q732" s="25"/>
      <c r="R732" s="25"/>
      <c r="W732" s="175">
        <f>AVERAGE(L729,L751)</f>
        <v>0.5030686612965094</v>
      </c>
      <c r="AD732" s="3"/>
      <c r="AE732" s="3"/>
    </row>
    <row r="733" spans="1:31" ht="20.25" customHeight="1" x14ac:dyDescent="0.2">
      <c r="A733" s="330" t="s">
        <v>9</v>
      </c>
      <c r="B733" s="311" t="s">
        <v>97</v>
      </c>
      <c r="C733" s="312"/>
      <c r="D733" s="312"/>
      <c r="E733" s="312"/>
      <c r="F733" s="312"/>
      <c r="G733" s="312"/>
      <c r="H733" s="312"/>
      <c r="I733" s="312"/>
      <c r="J733" s="313"/>
      <c r="K733" s="314" t="s">
        <v>10</v>
      </c>
      <c r="L733" s="307" t="s">
        <v>2</v>
      </c>
      <c r="M733" s="307" t="s">
        <v>3</v>
      </c>
      <c r="N733" s="316" t="s">
        <v>4</v>
      </c>
      <c r="O733" s="307" t="s">
        <v>5</v>
      </c>
      <c r="P733" s="317" t="s">
        <v>6</v>
      </c>
      <c r="Q733" s="317" t="s">
        <v>7</v>
      </c>
      <c r="R733" s="307" t="s">
        <v>8</v>
      </c>
      <c r="AD733" s="3"/>
      <c r="AE733" s="3"/>
    </row>
    <row r="734" spans="1:31" ht="15.75" customHeight="1" x14ac:dyDescent="0.25">
      <c r="A734" s="308"/>
      <c r="B734" s="79" t="s">
        <v>98</v>
      </c>
      <c r="C734" s="79" t="s">
        <v>99</v>
      </c>
      <c r="D734" s="79" t="s">
        <v>100</v>
      </c>
      <c r="E734" s="79" t="s">
        <v>101</v>
      </c>
      <c r="F734" s="79" t="s">
        <v>102</v>
      </c>
      <c r="G734" s="79" t="s">
        <v>103</v>
      </c>
      <c r="H734" s="79" t="s">
        <v>104</v>
      </c>
      <c r="I734" s="79" t="s">
        <v>105</v>
      </c>
      <c r="J734" s="79" t="s">
        <v>106</v>
      </c>
      <c r="K734" s="315"/>
      <c r="L734" s="308"/>
      <c r="M734" s="308"/>
      <c r="N734" s="308"/>
      <c r="O734" s="308"/>
      <c r="P734" s="308"/>
      <c r="Q734" s="308"/>
      <c r="R734" s="308"/>
      <c r="AD734" s="3"/>
      <c r="AE734" s="3"/>
    </row>
    <row r="735" spans="1:31" ht="15.75" customHeight="1" x14ac:dyDescent="0.25">
      <c r="A735" s="79">
        <v>1802</v>
      </c>
      <c r="B735" s="80">
        <v>66</v>
      </c>
      <c r="C735" s="80"/>
      <c r="D735" s="80"/>
      <c r="E735" s="80"/>
      <c r="F735" s="80"/>
      <c r="G735" s="80"/>
      <c r="H735" s="80"/>
      <c r="I735" s="80"/>
      <c r="J735" s="80"/>
      <c r="K735" s="116"/>
      <c r="L735" s="232"/>
      <c r="M735" s="233"/>
      <c r="N735" s="234"/>
      <c r="O735" s="242"/>
      <c r="P735" s="85">
        <f>B735</f>
        <v>66</v>
      </c>
      <c r="Q735" s="243"/>
      <c r="R735" s="242"/>
      <c r="AD735" s="3"/>
      <c r="AE735" s="3"/>
    </row>
    <row r="736" spans="1:31" ht="15.75" customHeight="1" x14ac:dyDescent="0.25">
      <c r="A736" s="79">
        <v>1901</v>
      </c>
      <c r="B736" s="80"/>
      <c r="C736" s="80">
        <v>58</v>
      </c>
      <c r="D736" s="80"/>
      <c r="E736" s="80"/>
      <c r="F736" s="80"/>
      <c r="G736" s="80"/>
      <c r="H736" s="80"/>
      <c r="I736" s="80"/>
      <c r="J736" s="80"/>
      <c r="K736" s="116"/>
      <c r="L736" s="235"/>
      <c r="M736" s="134"/>
      <c r="N736" s="236"/>
      <c r="O736" s="90">
        <f>IF(C736=0,"",C736/B735)</f>
        <v>0.87878787878787878</v>
      </c>
      <c r="P736" s="91">
        <v>59</v>
      </c>
      <c r="Q736" s="241">
        <f t="shared" ref="Q736:Q743" si="101">IF(P736=0,"",P736/P735)</f>
        <v>0.89393939393939392</v>
      </c>
      <c r="R736" s="241">
        <f t="shared" ref="R736:R743" si="102">IF(P736=0,"",100%-Q736)</f>
        <v>0.10606060606060608</v>
      </c>
      <c r="AD736" s="3"/>
      <c r="AE736" s="3"/>
    </row>
    <row r="737" spans="1:31" ht="15.75" customHeight="1" x14ac:dyDescent="0.25">
      <c r="A737" s="79">
        <v>1902</v>
      </c>
      <c r="B737" s="80"/>
      <c r="C737" s="80"/>
      <c r="D737" s="80">
        <v>53</v>
      </c>
      <c r="E737" s="80"/>
      <c r="F737" s="80"/>
      <c r="G737" s="80"/>
      <c r="H737" s="80"/>
      <c r="I737" s="80"/>
      <c r="J737" s="80"/>
      <c r="K737" s="116"/>
      <c r="L737" s="235"/>
      <c r="M737" s="134"/>
      <c r="N737" s="236"/>
      <c r="O737" s="90">
        <f>IF(D737=0,"",D737/C736)</f>
        <v>0.91379310344827591</v>
      </c>
      <c r="P737" s="91">
        <v>55</v>
      </c>
      <c r="Q737" s="241">
        <f t="shared" si="101"/>
        <v>0.93220338983050843</v>
      </c>
      <c r="R737" s="241">
        <f t="shared" si="102"/>
        <v>6.7796610169491567E-2</v>
      </c>
      <c r="S737" s="11">
        <f>P737/P735</f>
        <v>0.83333333333333337</v>
      </c>
      <c r="AD737" s="3"/>
      <c r="AE737" s="3"/>
    </row>
    <row r="738" spans="1:31" ht="15.75" customHeight="1" x14ac:dyDescent="0.25">
      <c r="A738" s="79">
        <v>2001</v>
      </c>
      <c r="B738" s="80"/>
      <c r="C738" s="80"/>
      <c r="D738" s="80"/>
      <c r="E738" s="80">
        <v>48</v>
      </c>
      <c r="F738" s="80"/>
      <c r="G738" s="80"/>
      <c r="H738" s="80"/>
      <c r="I738" s="80"/>
      <c r="J738" s="80"/>
      <c r="K738" s="116"/>
      <c r="L738" s="235"/>
      <c r="M738" s="134"/>
      <c r="N738" s="236"/>
      <c r="O738" s="90">
        <f>IF(E738=0,"",E738/D737)</f>
        <v>0.90566037735849059</v>
      </c>
      <c r="P738" s="91">
        <v>53</v>
      </c>
      <c r="Q738" s="241">
        <f t="shared" si="101"/>
        <v>0.96363636363636362</v>
      </c>
      <c r="R738" s="241">
        <f t="shared" si="102"/>
        <v>3.6363636363636376E-2</v>
      </c>
      <c r="AD738" s="3"/>
      <c r="AE738" s="3"/>
    </row>
    <row r="739" spans="1:31" ht="15.75" customHeight="1" x14ac:dyDescent="0.25">
      <c r="A739" s="79">
        <v>2002</v>
      </c>
      <c r="B739" s="80"/>
      <c r="C739" s="80"/>
      <c r="D739" s="80"/>
      <c r="E739" s="80"/>
      <c r="F739" s="80">
        <v>48</v>
      </c>
      <c r="G739" s="80"/>
      <c r="H739" s="80"/>
      <c r="I739" s="80"/>
      <c r="J739" s="80"/>
      <c r="K739" s="116"/>
      <c r="L739" s="235"/>
      <c r="M739" s="134"/>
      <c r="N739" s="236"/>
      <c r="O739" s="90">
        <f>IF(F739=0,"",F739/E738)</f>
        <v>1</v>
      </c>
      <c r="P739" s="91">
        <v>53</v>
      </c>
      <c r="Q739" s="241">
        <f t="shared" si="101"/>
        <v>1</v>
      </c>
      <c r="R739" s="241">
        <f t="shared" si="102"/>
        <v>0</v>
      </c>
      <c r="AD739" s="3"/>
      <c r="AE739" s="3"/>
    </row>
    <row r="740" spans="1:31" ht="15.75" customHeight="1" x14ac:dyDescent="0.25">
      <c r="A740" s="79">
        <v>2101</v>
      </c>
      <c r="B740" s="80"/>
      <c r="C740" s="80"/>
      <c r="D740" s="80"/>
      <c r="E740" s="80"/>
      <c r="F740" s="80"/>
      <c r="G740" s="80">
        <v>45</v>
      </c>
      <c r="H740" s="80"/>
      <c r="I740" s="80"/>
      <c r="J740" s="80"/>
      <c r="K740" s="116"/>
      <c r="L740" s="235"/>
      <c r="M740" s="134"/>
      <c r="N740" s="236"/>
      <c r="O740" s="90">
        <f>IF(G740=0,"",G740/F739)</f>
        <v>0.9375</v>
      </c>
      <c r="P740" s="91">
        <v>53</v>
      </c>
      <c r="Q740" s="241">
        <f t="shared" si="101"/>
        <v>1</v>
      </c>
      <c r="R740" s="241">
        <f t="shared" si="102"/>
        <v>0</v>
      </c>
      <c r="AD740" s="3"/>
      <c r="AE740" s="3"/>
    </row>
    <row r="741" spans="1:31" ht="15.75" customHeight="1" x14ac:dyDescent="0.25">
      <c r="A741" s="79">
        <v>2102</v>
      </c>
      <c r="B741" s="80"/>
      <c r="C741" s="80"/>
      <c r="D741" s="80"/>
      <c r="E741" s="80"/>
      <c r="F741" s="80"/>
      <c r="G741" s="80"/>
      <c r="H741" s="80">
        <v>43</v>
      </c>
      <c r="I741" s="80"/>
      <c r="J741" s="80"/>
      <c r="K741" s="116"/>
      <c r="L741" s="235"/>
      <c r="M741" s="134"/>
      <c r="N741" s="236"/>
      <c r="O741" s="90">
        <f>IF(H741=0,"",H741/G740)</f>
        <v>0.9555555555555556</v>
      </c>
      <c r="P741" s="91">
        <v>49</v>
      </c>
      <c r="Q741" s="241">
        <f t="shared" si="101"/>
        <v>0.92452830188679247</v>
      </c>
      <c r="R741" s="241">
        <f t="shared" si="102"/>
        <v>7.547169811320753E-2</v>
      </c>
      <c r="AD741" s="3"/>
      <c r="AE741" s="3"/>
    </row>
    <row r="742" spans="1:31" ht="15.75" customHeight="1" x14ac:dyDescent="0.25">
      <c r="A742" s="79">
        <v>2201</v>
      </c>
      <c r="B742" s="80"/>
      <c r="C742" s="80"/>
      <c r="D742" s="80"/>
      <c r="E742" s="80"/>
      <c r="F742" s="80"/>
      <c r="G742" s="80"/>
      <c r="H742" s="80"/>
      <c r="I742" s="80">
        <v>43</v>
      </c>
      <c r="J742" s="80"/>
      <c r="K742" s="116"/>
      <c r="L742" s="235"/>
      <c r="M742" s="134"/>
      <c r="N742" s="236"/>
      <c r="O742" s="90">
        <f>IF(I742=0,"",I742/H741)</f>
        <v>1</v>
      </c>
      <c r="P742" s="91">
        <v>50</v>
      </c>
      <c r="Q742" s="241">
        <f t="shared" si="101"/>
        <v>1.0204081632653061</v>
      </c>
      <c r="R742" s="241">
        <f t="shared" si="102"/>
        <v>-2.0408163265306145E-2</v>
      </c>
      <c r="AD742" s="3"/>
      <c r="AE742" s="3"/>
    </row>
    <row r="743" spans="1:31" ht="15.75" customHeight="1" x14ac:dyDescent="0.25">
      <c r="A743" s="79">
        <v>2202</v>
      </c>
      <c r="B743" s="80"/>
      <c r="C743" s="80"/>
      <c r="D743" s="80"/>
      <c r="E743" s="80"/>
      <c r="F743" s="80"/>
      <c r="G743" s="80"/>
      <c r="H743" s="80"/>
      <c r="I743" s="80"/>
      <c r="J743" s="80">
        <v>43</v>
      </c>
      <c r="K743" s="116">
        <v>38</v>
      </c>
      <c r="L743" s="235"/>
      <c r="M743" s="134"/>
      <c r="N743" s="236"/>
      <c r="O743" s="133">
        <f>IF(J743=0,"",J743/I742)</f>
        <v>1</v>
      </c>
      <c r="P743" s="91">
        <v>50</v>
      </c>
      <c r="Q743" s="133">
        <f t="shared" si="101"/>
        <v>1</v>
      </c>
      <c r="R743" s="133">
        <f t="shared" si="102"/>
        <v>0</v>
      </c>
      <c r="AD743" s="3"/>
      <c r="AE743" s="3"/>
    </row>
    <row r="744" spans="1:31" ht="15.75" customHeight="1" x14ac:dyDescent="0.25">
      <c r="A744" s="79">
        <v>2301</v>
      </c>
      <c r="B744" s="80"/>
      <c r="C744" s="80"/>
      <c r="D744" s="80"/>
      <c r="E744" s="80"/>
      <c r="F744" s="80"/>
      <c r="G744" s="80"/>
      <c r="H744" s="80"/>
      <c r="I744" s="80"/>
      <c r="J744" s="80">
        <v>6</v>
      </c>
      <c r="K744" s="116">
        <v>6</v>
      </c>
      <c r="L744" s="235"/>
      <c r="M744" s="134"/>
      <c r="N744" s="237"/>
      <c r="O744" s="193"/>
      <c r="P744" s="91">
        <v>10</v>
      </c>
      <c r="Q744" s="193"/>
      <c r="R744" s="264"/>
      <c r="AD744" s="3"/>
      <c r="AE744" s="3"/>
    </row>
    <row r="745" spans="1:31" ht="15.75" customHeight="1" x14ac:dyDescent="0.25">
      <c r="A745" s="79">
        <v>2302</v>
      </c>
      <c r="B745" s="80"/>
      <c r="C745" s="80"/>
      <c r="D745" s="80"/>
      <c r="E745" s="80"/>
      <c r="F745" s="80"/>
      <c r="G745" s="80"/>
      <c r="H745" s="80"/>
      <c r="I745" s="80"/>
      <c r="J745" s="80">
        <v>4</v>
      </c>
      <c r="K745" s="116">
        <v>3</v>
      </c>
      <c r="L745" s="235"/>
      <c r="M745" s="134"/>
      <c r="N745" s="237"/>
      <c r="O745" s="246"/>
      <c r="P745" s="96">
        <v>5</v>
      </c>
      <c r="Q745" s="247"/>
      <c r="R745" s="246"/>
      <c r="AD745" s="3"/>
      <c r="AE745" s="3"/>
    </row>
    <row r="746" spans="1:31" ht="15.75" customHeight="1" x14ac:dyDescent="0.25">
      <c r="A746" s="79">
        <v>2401</v>
      </c>
      <c r="B746" s="80"/>
      <c r="C746" s="80"/>
      <c r="D746" s="80"/>
      <c r="E746" s="80"/>
      <c r="F746" s="80"/>
      <c r="G746" s="80"/>
      <c r="H746" s="80"/>
      <c r="I746" s="80"/>
      <c r="J746" s="80">
        <v>1</v>
      </c>
      <c r="K746" s="116">
        <v>2</v>
      </c>
      <c r="L746" s="235"/>
      <c r="M746" s="134"/>
      <c r="N746" s="237"/>
      <c r="O746" s="246"/>
      <c r="P746" s="96">
        <v>2</v>
      </c>
      <c r="Q746" s="247"/>
      <c r="R746" s="246"/>
      <c r="AD746" s="3"/>
      <c r="AE746" s="3"/>
    </row>
    <row r="747" spans="1:31" ht="15.75" customHeight="1" x14ac:dyDescent="0.25">
      <c r="A747" s="79">
        <v>2402</v>
      </c>
      <c r="B747" s="80"/>
      <c r="C747" s="80"/>
      <c r="D747" s="80"/>
      <c r="E747" s="80"/>
      <c r="F747" s="80"/>
      <c r="G747" s="80"/>
      <c r="H747" s="80"/>
      <c r="I747" s="80"/>
      <c r="J747" s="80"/>
      <c r="K747" s="116"/>
      <c r="L747" s="235"/>
      <c r="M747" s="134"/>
      <c r="N747" s="237"/>
      <c r="O747" s="134"/>
      <c r="P747" s="237"/>
      <c r="Q747" s="256"/>
      <c r="R747" s="246"/>
      <c r="AD747" s="3"/>
      <c r="AE747" s="3"/>
    </row>
    <row r="748" spans="1:31" ht="15.75" customHeight="1" x14ac:dyDescent="0.25">
      <c r="A748" s="79">
        <v>2501</v>
      </c>
      <c r="B748" s="80"/>
      <c r="C748" s="80"/>
      <c r="D748" s="80"/>
      <c r="E748" s="80"/>
      <c r="F748" s="80"/>
      <c r="G748" s="80"/>
      <c r="H748" s="80"/>
      <c r="I748" s="80"/>
      <c r="J748" s="80"/>
      <c r="K748" s="116"/>
      <c r="L748" s="235"/>
      <c r="M748" s="134"/>
      <c r="N748" s="237"/>
      <c r="O748" s="228" t="s">
        <v>80</v>
      </c>
      <c r="P748" s="102">
        <v>44</v>
      </c>
      <c r="Q748" s="103">
        <f>K751</f>
        <v>49</v>
      </c>
      <c r="R748" s="230" t="s">
        <v>10</v>
      </c>
      <c r="AD748" s="3"/>
      <c r="AE748" s="3"/>
    </row>
    <row r="749" spans="1:31" ht="15.75" customHeight="1" x14ac:dyDescent="0.25">
      <c r="A749" s="79">
        <v>2502</v>
      </c>
      <c r="B749" s="80"/>
      <c r="C749" s="80"/>
      <c r="D749" s="80"/>
      <c r="E749" s="80"/>
      <c r="F749" s="80"/>
      <c r="G749" s="80"/>
      <c r="H749" s="80"/>
      <c r="I749" s="80"/>
      <c r="J749" s="80"/>
      <c r="K749" s="116"/>
      <c r="L749" s="235"/>
      <c r="M749" s="134"/>
      <c r="N749" s="237"/>
      <c r="O749" s="229" t="s">
        <v>81</v>
      </c>
      <c r="P749" s="104">
        <f>IF(P748/B735=0,"",P748/B735)</f>
        <v>0.66666666666666663</v>
      </c>
      <c r="Q749" s="105">
        <f>IF(P748/Q748=0,"",P748/Q748)</f>
        <v>0.89795918367346939</v>
      </c>
      <c r="R749" s="231" t="s">
        <v>82</v>
      </c>
      <c r="AD749" s="3"/>
      <c r="AE749" s="3"/>
    </row>
    <row r="750" spans="1:31" ht="15.75" customHeight="1" x14ac:dyDescent="0.25">
      <c r="A750" s="79">
        <v>2601</v>
      </c>
      <c r="B750" s="80"/>
      <c r="C750" s="80"/>
      <c r="D750" s="80"/>
      <c r="E750" s="80"/>
      <c r="F750" s="80"/>
      <c r="G750" s="80"/>
      <c r="H750" s="80"/>
      <c r="I750" s="80"/>
      <c r="J750" s="80"/>
      <c r="K750" s="116"/>
      <c r="L750" s="238"/>
      <c r="M750" s="239"/>
      <c r="N750" s="240"/>
      <c r="O750" s="109"/>
      <c r="P750" s="110"/>
      <c r="Q750" s="110"/>
      <c r="R750" s="111"/>
      <c r="AD750" s="3"/>
      <c r="AE750" s="3"/>
    </row>
    <row r="751" spans="1:31" ht="18" customHeight="1" x14ac:dyDescent="0.25">
      <c r="A751" s="33"/>
      <c r="B751" s="327" t="s">
        <v>108</v>
      </c>
      <c r="C751" s="327"/>
      <c r="D751" s="327"/>
      <c r="E751" s="327"/>
      <c r="F751" s="327"/>
      <c r="G751" s="327"/>
      <c r="H751" s="327"/>
      <c r="I751" s="327"/>
      <c r="J751" s="327"/>
      <c r="K751" s="112">
        <f>SUM(K735:K747)</f>
        <v>49</v>
      </c>
      <c r="L751" s="113">
        <f>IF(K743=0,"",K743/B735)</f>
        <v>0.5757575757575758</v>
      </c>
      <c r="M751" s="113">
        <f>IF(K751=0,"",K751/B735)</f>
        <v>0.74242424242424243</v>
      </c>
      <c r="N751" s="113">
        <f>IF(K743=0,"",M751-L751)</f>
        <v>0.16666666666666663</v>
      </c>
      <c r="O751" s="5"/>
      <c r="P751" s="25"/>
      <c r="Q751" s="24"/>
      <c r="R751" s="5"/>
      <c r="AD751" s="3"/>
      <c r="AE751" s="3"/>
    </row>
    <row r="752" spans="1:31" ht="12.75" customHeight="1" x14ac:dyDescent="0.2">
      <c r="L752" s="5"/>
      <c r="M752" s="5"/>
      <c r="O752" s="5"/>
      <c r="P752" s="6"/>
      <c r="Q752" s="6"/>
      <c r="R752" s="5"/>
      <c r="AD752" s="3"/>
      <c r="AE752" s="3"/>
    </row>
    <row r="753" spans="1:31" ht="12.75" customHeight="1" x14ac:dyDescent="0.2">
      <c r="L753" s="5"/>
      <c r="M753" s="5"/>
      <c r="O753" s="5"/>
      <c r="P753" s="6"/>
      <c r="Q753" s="6"/>
      <c r="R753" s="5"/>
      <c r="AD753" s="3"/>
      <c r="AE753" s="3"/>
    </row>
    <row r="754" spans="1:31" ht="26.25" customHeight="1" x14ac:dyDescent="0.4">
      <c r="B754" s="318" t="s">
        <v>96</v>
      </c>
      <c r="C754" s="331"/>
      <c r="D754" s="331"/>
      <c r="E754" s="331"/>
      <c r="F754" s="331"/>
      <c r="G754" s="331"/>
      <c r="H754" s="331"/>
      <c r="I754" s="331"/>
      <c r="J754" s="331"/>
      <c r="K754" s="201" t="s">
        <v>115</v>
      </c>
      <c r="L754" s="5"/>
      <c r="M754" s="5"/>
      <c r="N754" s="25"/>
      <c r="O754" s="5"/>
      <c r="P754" s="25"/>
      <c r="Q754" s="25"/>
      <c r="R754" s="25"/>
      <c r="AD754" s="3"/>
      <c r="AE754" s="3"/>
    </row>
    <row r="755" spans="1:31" ht="20.25" customHeight="1" x14ac:dyDescent="0.2">
      <c r="A755" s="330" t="s">
        <v>9</v>
      </c>
      <c r="B755" s="311" t="s">
        <v>97</v>
      </c>
      <c r="C755" s="312"/>
      <c r="D755" s="312"/>
      <c r="E755" s="312"/>
      <c r="F755" s="312"/>
      <c r="G755" s="312"/>
      <c r="H755" s="312"/>
      <c r="I755" s="312"/>
      <c r="J755" s="313"/>
      <c r="K755" s="314" t="s">
        <v>10</v>
      </c>
      <c r="L755" s="307" t="s">
        <v>2</v>
      </c>
      <c r="M755" s="307" t="s">
        <v>3</v>
      </c>
      <c r="N755" s="316" t="s">
        <v>4</v>
      </c>
      <c r="O755" s="307" t="s">
        <v>5</v>
      </c>
      <c r="P755" s="317" t="s">
        <v>6</v>
      </c>
      <c r="Q755" s="317" t="s">
        <v>7</v>
      </c>
      <c r="R755" s="307" t="s">
        <v>8</v>
      </c>
      <c r="AD755" s="3"/>
      <c r="AE755" s="3"/>
    </row>
    <row r="756" spans="1:31" ht="15.75" customHeight="1" x14ac:dyDescent="0.25">
      <c r="A756" s="308"/>
      <c r="B756" s="79" t="s">
        <v>98</v>
      </c>
      <c r="C756" s="79" t="s">
        <v>99</v>
      </c>
      <c r="D756" s="79" t="s">
        <v>100</v>
      </c>
      <c r="E756" s="79" t="s">
        <v>101</v>
      </c>
      <c r="F756" s="79" t="s">
        <v>102</v>
      </c>
      <c r="G756" s="79" t="s">
        <v>103</v>
      </c>
      <c r="H756" s="79" t="s">
        <v>104</v>
      </c>
      <c r="I756" s="79" t="s">
        <v>105</v>
      </c>
      <c r="J756" s="79" t="s">
        <v>106</v>
      </c>
      <c r="K756" s="315"/>
      <c r="L756" s="308"/>
      <c r="M756" s="308"/>
      <c r="N756" s="308"/>
      <c r="O756" s="308"/>
      <c r="P756" s="308"/>
      <c r="Q756" s="308"/>
      <c r="R756" s="308"/>
      <c r="AD756" s="3"/>
      <c r="AE756" s="3"/>
    </row>
    <row r="757" spans="1:31" ht="15.75" customHeight="1" x14ac:dyDescent="0.25">
      <c r="A757" s="79">
        <v>1901</v>
      </c>
      <c r="B757" s="80">
        <v>58</v>
      </c>
      <c r="C757" s="80"/>
      <c r="D757" s="80"/>
      <c r="E757" s="80"/>
      <c r="F757" s="80"/>
      <c r="G757" s="80"/>
      <c r="H757" s="80"/>
      <c r="I757" s="80"/>
      <c r="J757" s="80"/>
      <c r="K757" s="116"/>
      <c r="L757" s="232"/>
      <c r="M757" s="233"/>
      <c r="N757" s="234"/>
      <c r="O757" s="242"/>
      <c r="P757" s="85">
        <f>B757</f>
        <v>58</v>
      </c>
      <c r="Q757" s="243"/>
      <c r="R757" s="242"/>
      <c r="AD757" s="3"/>
      <c r="AE757" s="3"/>
    </row>
    <row r="758" spans="1:31" ht="15.75" customHeight="1" x14ac:dyDescent="0.25">
      <c r="A758" s="79">
        <v>1902</v>
      </c>
      <c r="B758" s="80"/>
      <c r="C758" s="80">
        <v>46</v>
      </c>
      <c r="D758" s="80"/>
      <c r="E758" s="80"/>
      <c r="F758" s="80"/>
      <c r="G758" s="80"/>
      <c r="H758" s="80"/>
      <c r="I758" s="80"/>
      <c r="J758" s="80"/>
      <c r="K758" s="116"/>
      <c r="L758" s="235"/>
      <c r="M758" s="134"/>
      <c r="N758" s="236"/>
      <c r="O758" s="90">
        <f>IF(C758=0,"",C758/B757)</f>
        <v>0.7931034482758621</v>
      </c>
      <c r="P758" s="91">
        <v>46</v>
      </c>
      <c r="Q758" s="241">
        <f t="shared" ref="Q758:Q765" si="103">IF(P758=0,"",P758/P757)</f>
        <v>0.7931034482758621</v>
      </c>
      <c r="R758" s="241">
        <f t="shared" ref="R758:R765" si="104">IF(P758=0,"",100%-Q758)</f>
        <v>0.2068965517241379</v>
      </c>
      <c r="AD758" s="3"/>
      <c r="AE758" s="3"/>
    </row>
    <row r="759" spans="1:31" ht="15.75" customHeight="1" x14ac:dyDescent="0.25">
      <c r="A759" s="79">
        <v>2001</v>
      </c>
      <c r="B759" s="80"/>
      <c r="C759" s="80"/>
      <c r="D759" s="80">
        <v>39</v>
      </c>
      <c r="E759" s="80"/>
      <c r="F759" s="80"/>
      <c r="G759" s="80"/>
      <c r="H759" s="80"/>
      <c r="I759" s="80"/>
      <c r="J759" s="80"/>
      <c r="K759" s="116"/>
      <c r="L759" s="235"/>
      <c r="M759" s="134"/>
      <c r="N759" s="236"/>
      <c r="O759" s="90">
        <f>IF(D759=0,"",D759/C758)</f>
        <v>0.84782608695652173</v>
      </c>
      <c r="P759" s="91">
        <v>42</v>
      </c>
      <c r="Q759" s="241">
        <f t="shared" si="103"/>
        <v>0.91304347826086951</v>
      </c>
      <c r="R759" s="241">
        <f t="shared" si="104"/>
        <v>8.6956521739130488E-2</v>
      </c>
      <c r="S759" s="11">
        <f>P759/P757</f>
        <v>0.72413793103448276</v>
      </c>
      <c r="AD759" s="3"/>
      <c r="AE759" s="3"/>
    </row>
    <row r="760" spans="1:31" ht="15.75" customHeight="1" x14ac:dyDescent="0.25">
      <c r="A760" s="79">
        <v>2002</v>
      </c>
      <c r="B760" s="80"/>
      <c r="C760" s="80"/>
      <c r="D760" s="80"/>
      <c r="E760" s="80">
        <v>36</v>
      </c>
      <c r="F760" s="80"/>
      <c r="G760" s="80"/>
      <c r="H760" s="80"/>
      <c r="I760" s="80"/>
      <c r="J760" s="80"/>
      <c r="K760" s="116"/>
      <c r="L760" s="235"/>
      <c r="M760" s="134"/>
      <c r="N760" s="236"/>
      <c r="O760" s="90">
        <f>IF(E760=0,"",E760/D759)</f>
        <v>0.92307692307692313</v>
      </c>
      <c r="P760" s="91">
        <v>40</v>
      </c>
      <c r="Q760" s="241">
        <f t="shared" si="103"/>
        <v>0.95238095238095233</v>
      </c>
      <c r="R760" s="241">
        <f t="shared" si="104"/>
        <v>4.7619047619047672E-2</v>
      </c>
      <c r="AD760" s="3"/>
      <c r="AE760" s="3"/>
    </row>
    <row r="761" spans="1:31" ht="15.75" customHeight="1" x14ac:dyDescent="0.25">
      <c r="A761" s="79">
        <v>2101</v>
      </c>
      <c r="B761" s="80"/>
      <c r="C761" s="80"/>
      <c r="D761" s="80"/>
      <c r="E761" s="80"/>
      <c r="F761" s="80">
        <v>36</v>
      </c>
      <c r="G761" s="80"/>
      <c r="H761" s="80"/>
      <c r="I761" s="80"/>
      <c r="J761" s="80"/>
      <c r="K761" s="116"/>
      <c r="L761" s="235"/>
      <c r="M761" s="134"/>
      <c r="N761" s="236"/>
      <c r="O761" s="90">
        <f>IF(F761=0,"",F761/E760)</f>
        <v>1</v>
      </c>
      <c r="P761" s="91">
        <v>39</v>
      </c>
      <c r="Q761" s="241">
        <f t="shared" si="103"/>
        <v>0.97499999999999998</v>
      </c>
      <c r="R761" s="241">
        <f t="shared" si="104"/>
        <v>2.5000000000000022E-2</v>
      </c>
      <c r="AD761" s="3"/>
      <c r="AE761" s="3"/>
    </row>
    <row r="762" spans="1:31" ht="15.75" customHeight="1" x14ac:dyDescent="0.25">
      <c r="A762" s="79">
        <v>2102</v>
      </c>
      <c r="B762" s="80"/>
      <c r="C762" s="80"/>
      <c r="D762" s="80"/>
      <c r="E762" s="80"/>
      <c r="F762" s="80"/>
      <c r="G762" s="80">
        <v>36</v>
      </c>
      <c r="H762" s="80"/>
      <c r="I762" s="80"/>
      <c r="J762" s="80"/>
      <c r="K762" s="116"/>
      <c r="L762" s="235"/>
      <c r="M762" s="134"/>
      <c r="N762" s="236"/>
      <c r="O762" s="90">
        <f>IF(G762=0,"",G762/F761)</f>
        <v>1</v>
      </c>
      <c r="P762" s="91">
        <v>37</v>
      </c>
      <c r="Q762" s="241">
        <f t="shared" si="103"/>
        <v>0.94871794871794868</v>
      </c>
      <c r="R762" s="241">
        <f t="shared" si="104"/>
        <v>5.1282051282051322E-2</v>
      </c>
      <c r="AD762" s="3"/>
      <c r="AE762" s="3"/>
    </row>
    <row r="763" spans="1:31" ht="15.75" customHeight="1" x14ac:dyDescent="0.25">
      <c r="A763" s="79">
        <v>2201</v>
      </c>
      <c r="B763" s="80"/>
      <c r="C763" s="80"/>
      <c r="D763" s="80"/>
      <c r="E763" s="80"/>
      <c r="F763" s="80"/>
      <c r="G763" s="80"/>
      <c r="H763" s="80">
        <v>34</v>
      </c>
      <c r="I763" s="80"/>
      <c r="J763" s="80"/>
      <c r="K763" s="116"/>
      <c r="L763" s="235"/>
      <c r="M763" s="134"/>
      <c r="N763" s="236"/>
      <c r="O763" s="90">
        <f>IF(H763=0,"",H763/G762)</f>
        <v>0.94444444444444442</v>
      </c>
      <c r="P763" s="91">
        <v>35</v>
      </c>
      <c r="Q763" s="241">
        <f t="shared" si="103"/>
        <v>0.94594594594594594</v>
      </c>
      <c r="R763" s="241">
        <f t="shared" si="104"/>
        <v>5.4054054054054057E-2</v>
      </c>
      <c r="AD763" s="3"/>
      <c r="AE763" s="3"/>
    </row>
    <row r="764" spans="1:31" ht="15.75" customHeight="1" x14ac:dyDescent="0.25">
      <c r="A764" s="79">
        <v>2202</v>
      </c>
      <c r="B764" s="80"/>
      <c r="C764" s="80"/>
      <c r="D764" s="80"/>
      <c r="E764" s="80"/>
      <c r="F764" s="80"/>
      <c r="G764" s="80"/>
      <c r="H764" s="80"/>
      <c r="I764" s="80">
        <v>33</v>
      </c>
      <c r="J764" s="80"/>
      <c r="K764" s="116"/>
      <c r="L764" s="235"/>
      <c r="M764" s="134"/>
      <c r="N764" s="236"/>
      <c r="O764" s="90">
        <f>IF(I764=0,"",I764/H763)</f>
        <v>0.97058823529411764</v>
      </c>
      <c r="P764" s="91">
        <v>35</v>
      </c>
      <c r="Q764" s="241">
        <f t="shared" si="103"/>
        <v>1</v>
      </c>
      <c r="R764" s="241">
        <f t="shared" si="104"/>
        <v>0</v>
      </c>
      <c r="AD764" s="3"/>
      <c r="AE764" s="3"/>
    </row>
    <row r="765" spans="1:31" ht="15.75" customHeight="1" x14ac:dyDescent="0.25">
      <c r="A765" s="79">
        <v>2301</v>
      </c>
      <c r="B765" s="80"/>
      <c r="C765" s="80"/>
      <c r="D765" s="80"/>
      <c r="E765" s="80"/>
      <c r="F765" s="80"/>
      <c r="G765" s="80"/>
      <c r="H765" s="80"/>
      <c r="I765" s="80"/>
      <c r="J765" s="80">
        <v>32</v>
      </c>
      <c r="K765" s="116">
        <v>23</v>
      </c>
      <c r="L765" s="235"/>
      <c r="M765" s="134"/>
      <c r="N765" s="236"/>
      <c r="O765" s="133">
        <f>IF(J765=0,"",J765/I764)</f>
        <v>0.96969696969696972</v>
      </c>
      <c r="P765" s="91">
        <v>35</v>
      </c>
      <c r="Q765" s="133">
        <f t="shared" si="103"/>
        <v>1</v>
      </c>
      <c r="R765" s="133">
        <f t="shared" si="104"/>
        <v>0</v>
      </c>
      <c r="AD765" s="3"/>
      <c r="AE765" s="3"/>
    </row>
    <row r="766" spans="1:31" ht="15.75" customHeight="1" x14ac:dyDescent="0.25">
      <c r="A766" s="79">
        <v>2302</v>
      </c>
      <c r="B766" s="80"/>
      <c r="C766" s="80"/>
      <c r="D766" s="80"/>
      <c r="E766" s="80"/>
      <c r="F766" s="80"/>
      <c r="G766" s="80"/>
      <c r="H766" s="80"/>
      <c r="I766" s="80"/>
      <c r="J766" s="80">
        <v>7</v>
      </c>
      <c r="K766" s="116">
        <v>6</v>
      </c>
      <c r="L766" s="235"/>
      <c r="M766" s="134"/>
      <c r="N766" s="237"/>
      <c r="O766" s="193"/>
      <c r="P766" s="91">
        <v>10</v>
      </c>
      <c r="Q766" s="193"/>
      <c r="R766" s="264"/>
      <c r="AD766" s="3"/>
      <c r="AE766" s="3"/>
    </row>
    <row r="767" spans="1:31" ht="15.75" customHeight="1" x14ac:dyDescent="0.25">
      <c r="A767" s="79">
        <v>2401</v>
      </c>
      <c r="B767" s="80"/>
      <c r="C767" s="80"/>
      <c r="D767" s="80"/>
      <c r="E767" s="80"/>
      <c r="F767" s="80"/>
      <c r="G767" s="80"/>
      <c r="H767" s="80"/>
      <c r="I767" s="80"/>
      <c r="J767" s="80">
        <v>3</v>
      </c>
      <c r="K767" s="116">
        <v>4</v>
      </c>
      <c r="L767" s="235"/>
      <c r="M767" s="134"/>
      <c r="N767" s="237"/>
      <c r="O767" s="246"/>
      <c r="P767" s="96">
        <v>5</v>
      </c>
      <c r="Q767" s="247"/>
      <c r="R767" s="246"/>
      <c r="AD767" s="3"/>
      <c r="AE767" s="3"/>
    </row>
    <row r="768" spans="1:31" ht="15.75" customHeight="1" x14ac:dyDescent="0.25">
      <c r="A768" s="79">
        <v>2402</v>
      </c>
      <c r="B768" s="80"/>
      <c r="C768" s="80"/>
      <c r="D768" s="80"/>
      <c r="E768" s="80"/>
      <c r="F768" s="80"/>
      <c r="G768" s="80"/>
      <c r="H768" s="80"/>
      <c r="I768" s="80"/>
      <c r="J768" s="80">
        <v>1</v>
      </c>
      <c r="K768" s="116">
        <v>1</v>
      </c>
      <c r="L768" s="235"/>
      <c r="M768" s="134"/>
      <c r="N768" s="237"/>
      <c r="O768" s="246"/>
      <c r="P768" s="96">
        <v>1</v>
      </c>
      <c r="Q768" s="247"/>
      <c r="R768" s="246"/>
      <c r="AD768" s="3"/>
      <c r="AE768" s="3"/>
    </row>
    <row r="769" spans="1:31" ht="15.75" customHeight="1" x14ac:dyDescent="0.25">
      <c r="A769" s="79">
        <v>2501</v>
      </c>
      <c r="B769" s="80"/>
      <c r="C769" s="80"/>
      <c r="D769" s="80"/>
      <c r="E769" s="80"/>
      <c r="F769" s="80"/>
      <c r="G769" s="80"/>
      <c r="H769" s="80"/>
      <c r="I769" s="80"/>
      <c r="J769" s="80"/>
      <c r="K769" s="116"/>
      <c r="L769" s="235"/>
      <c r="M769" s="134"/>
      <c r="N769" s="237"/>
      <c r="O769" s="134"/>
      <c r="P769" s="237"/>
      <c r="Q769" s="256"/>
      <c r="R769" s="246"/>
      <c r="AD769" s="3"/>
      <c r="AE769" s="3"/>
    </row>
    <row r="770" spans="1:31" ht="15.75" customHeight="1" x14ac:dyDescent="0.25">
      <c r="A770" s="79">
        <v>2502</v>
      </c>
      <c r="B770" s="80"/>
      <c r="C770" s="80"/>
      <c r="D770" s="80"/>
      <c r="E770" s="80"/>
      <c r="F770" s="80"/>
      <c r="G770" s="80"/>
      <c r="H770" s="80"/>
      <c r="I770" s="80"/>
      <c r="J770" s="80"/>
      <c r="K770" s="116"/>
      <c r="L770" s="235"/>
      <c r="M770" s="134"/>
      <c r="N770" s="237"/>
      <c r="O770" s="228" t="s">
        <v>80</v>
      </c>
      <c r="P770" s="102">
        <v>30</v>
      </c>
      <c r="Q770" s="103">
        <f>K773</f>
        <v>34</v>
      </c>
      <c r="R770" s="230" t="s">
        <v>10</v>
      </c>
      <c r="AD770" s="3"/>
      <c r="AE770" s="3"/>
    </row>
    <row r="771" spans="1:31" ht="15.75" customHeight="1" x14ac:dyDescent="0.25">
      <c r="A771" s="79">
        <v>2601</v>
      </c>
      <c r="B771" s="80"/>
      <c r="C771" s="80"/>
      <c r="D771" s="80"/>
      <c r="E771" s="80"/>
      <c r="F771" s="80"/>
      <c r="G771" s="80"/>
      <c r="H771" s="80"/>
      <c r="I771" s="80"/>
      <c r="J771" s="80"/>
      <c r="K771" s="116"/>
      <c r="L771" s="235"/>
      <c r="M771" s="134"/>
      <c r="N771" s="237"/>
      <c r="O771" s="229" t="s">
        <v>81</v>
      </c>
      <c r="P771" s="104">
        <f>IF(P770/B757=0,"",P770/B757)</f>
        <v>0.51724137931034486</v>
      </c>
      <c r="Q771" s="105">
        <f>IF(P770/Q770=0,"",P770/Q770)</f>
        <v>0.88235294117647056</v>
      </c>
      <c r="R771" s="231" t="s">
        <v>82</v>
      </c>
      <c r="AD771" s="3"/>
      <c r="AE771" s="3"/>
    </row>
    <row r="772" spans="1:31" ht="15.75" customHeight="1" x14ac:dyDescent="0.25">
      <c r="A772" s="79">
        <v>2602</v>
      </c>
      <c r="B772" s="80"/>
      <c r="C772" s="80"/>
      <c r="D772" s="80"/>
      <c r="E772" s="80"/>
      <c r="F772" s="80"/>
      <c r="G772" s="80"/>
      <c r="H772" s="80"/>
      <c r="I772" s="80"/>
      <c r="J772" s="80"/>
      <c r="K772" s="116"/>
      <c r="L772" s="238"/>
      <c r="M772" s="239"/>
      <c r="N772" s="240"/>
      <c r="O772" s="109"/>
      <c r="P772" s="110"/>
      <c r="Q772" s="110"/>
      <c r="R772" s="111"/>
      <c r="AD772" s="3"/>
      <c r="AE772" s="3"/>
    </row>
    <row r="773" spans="1:31" ht="18" customHeight="1" x14ac:dyDescent="0.25">
      <c r="A773" s="33"/>
      <c r="B773" s="327" t="s">
        <v>108</v>
      </c>
      <c r="C773" s="327"/>
      <c r="D773" s="327"/>
      <c r="E773" s="327"/>
      <c r="F773" s="327"/>
      <c r="G773" s="327"/>
      <c r="H773" s="327"/>
      <c r="I773" s="327"/>
      <c r="J773" s="327"/>
      <c r="K773" s="112">
        <f>SUM(K757:K769)</f>
        <v>34</v>
      </c>
      <c r="L773" s="113">
        <f>IF(K765=0,"",K765/B757)</f>
        <v>0.39655172413793105</v>
      </c>
      <c r="M773" s="113">
        <f>IF(K773=0,"",K773/B757)</f>
        <v>0.58620689655172409</v>
      </c>
      <c r="N773" s="113">
        <f>IF(K765=0,"",M773-L773)</f>
        <v>0.18965517241379304</v>
      </c>
      <c r="O773" s="5"/>
      <c r="P773" s="25"/>
      <c r="Q773" s="24"/>
      <c r="R773" s="5"/>
      <c r="AD773" s="3"/>
      <c r="AE773" s="3"/>
    </row>
    <row r="774" spans="1:31" ht="12.75" customHeight="1" x14ac:dyDescent="0.2">
      <c r="L774" s="5"/>
      <c r="M774" s="5"/>
      <c r="O774" s="5"/>
      <c r="P774" s="6"/>
      <c r="Q774" s="6"/>
      <c r="R774" s="5"/>
      <c r="AD774" s="3"/>
      <c r="AE774" s="3"/>
    </row>
    <row r="775" spans="1:31" ht="12.75" customHeight="1" x14ac:dyDescent="0.2">
      <c r="L775" s="5"/>
      <c r="M775" s="5"/>
      <c r="O775" s="5"/>
      <c r="P775" s="6"/>
      <c r="Q775" s="6"/>
      <c r="R775" s="5"/>
      <c r="AD775" s="3"/>
      <c r="AE775" s="3"/>
    </row>
    <row r="776" spans="1:31" ht="26.25" customHeight="1" x14ac:dyDescent="0.4">
      <c r="B776" s="318" t="s">
        <v>96</v>
      </c>
      <c r="C776" s="331"/>
      <c r="D776" s="331"/>
      <c r="E776" s="331"/>
      <c r="F776" s="331"/>
      <c r="G776" s="331"/>
      <c r="H776" s="331"/>
      <c r="I776" s="331"/>
      <c r="J776" s="331"/>
      <c r="K776" s="201" t="s">
        <v>116</v>
      </c>
      <c r="L776" s="5"/>
      <c r="M776" s="5"/>
      <c r="N776" s="25"/>
      <c r="O776" s="5"/>
      <c r="P776" s="25"/>
      <c r="Q776" s="25"/>
      <c r="R776" s="25"/>
      <c r="AD776" s="3"/>
      <c r="AE776" s="3"/>
    </row>
    <row r="777" spans="1:31" ht="20.25" customHeight="1" x14ac:dyDescent="0.2">
      <c r="A777" s="330" t="s">
        <v>9</v>
      </c>
      <c r="B777" s="311" t="s">
        <v>97</v>
      </c>
      <c r="C777" s="312"/>
      <c r="D777" s="312"/>
      <c r="E777" s="312"/>
      <c r="F777" s="312"/>
      <c r="G777" s="312"/>
      <c r="H777" s="312"/>
      <c r="I777" s="312"/>
      <c r="J777" s="313"/>
      <c r="K777" s="314" t="s">
        <v>10</v>
      </c>
      <c r="L777" s="307" t="s">
        <v>2</v>
      </c>
      <c r="M777" s="307" t="s">
        <v>3</v>
      </c>
      <c r="N777" s="316" t="s">
        <v>4</v>
      </c>
      <c r="O777" s="307" t="s">
        <v>5</v>
      </c>
      <c r="P777" s="317" t="s">
        <v>6</v>
      </c>
      <c r="Q777" s="317" t="s">
        <v>7</v>
      </c>
      <c r="R777" s="307" t="s">
        <v>8</v>
      </c>
      <c r="AD777" s="3"/>
      <c r="AE777" s="3"/>
    </row>
    <row r="778" spans="1:31" ht="15.75" customHeight="1" x14ac:dyDescent="0.25">
      <c r="A778" s="308"/>
      <c r="B778" s="79" t="s">
        <v>98</v>
      </c>
      <c r="C778" s="79" t="s">
        <v>99</v>
      </c>
      <c r="D778" s="79" t="s">
        <v>100</v>
      </c>
      <c r="E778" s="79" t="s">
        <v>101</v>
      </c>
      <c r="F778" s="79" t="s">
        <v>102</v>
      </c>
      <c r="G778" s="79" t="s">
        <v>103</v>
      </c>
      <c r="H778" s="79" t="s">
        <v>104</v>
      </c>
      <c r="I778" s="79" t="s">
        <v>105</v>
      </c>
      <c r="J778" s="79" t="s">
        <v>106</v>
      </c>
      <c r="K778" s="315"/>
      <c r="L778" s="308"/>
      <c r="M778" s="308"/>
      <c r="N778" s="308"/>
      <c r="O778" s="308"/>
      <c r="P778" s="308"/>
      <c r="Q778" s="308"/>
      <c r="R778" s="308"/>
      <c r="AD778" s="3"/>
      <c r="AE778" s="3"/>
    </row>
    <row r="779" spans="1:31" ht="15.75" customHeight="1" x14ac:dyDescent="0.25">
      <c r="A779" s="79">
        <v>1902</v>
      </c>
      <c r="B779" s="80">
        <v>72</v>
      </c>
      <c r="C779" s="80"/>
      <c r="D779" s="80"/>
      <c r="E779" s="80"/>
      <c r="F779" s="80"/>
      <c r="G779" s="80"/>
      <c r="H779" s="80"/>
      <c r="I779" s="80"/>
      <c r="J779" s="80"/>
      <c r="K779" s="116"/>
      <c r="L779" s="232"/>
      <c r="M779" s="233"/>
      <c r="N779" s="234"/>
      <c r="O779" s="242"/>
      <c r="P779" s="85">
        <f>B779</f>
        <v>72</v>
      </c>
      <c r="Q779" s="243"/>
      <c r="R779" s="242"/>
      <c r="AD779" s="3"/>
      <c r="AE779" s="3"/>
    </row>
    <row r="780" spans="1:31" ht="15.75" customHeight="1" x14ac:dyDescent="0.25">
      <c r="A780" s="79">
        <v>2001</v>
      </c>
      <c r="B780" s="80"/>
      <c r="C780" s="80">
        <v>60</v>
      </c>
      <c r="D780" s="80"/>
      <c r="E780" s="80"/>
      <c r="F780" s="80"/>
      <c r="G780" s="80"/>
      <c r="H780" s="80"/>
      <c r="I780" s="80"/>
      <c r="J780" s="80"/>
      <c r="K780" s="116"/>
      <c r="L780" s="235"/>
      <c r="M780" s="134"/>
      <c r="N780" s="236"/>
      <c r="O780" s="90">
        <f>IF(C780=0,"",C780/B779)</f>
        <v>0.83333333333333337</v>
      </c>
      <c r="P780" s="91">
        <v>67</v>
      </c>
      <c r="Q780" s="241">
        <f t="shared" ref="Q780:Q787" si="105">IF(P780=0,"",P780/P779)</f>
        <v>0.93055555555555558</v>
      </c>
      <c r="R780" s="241">
        <f t="shared" ref="R780:R787" si="106">IF(P780=0,"",100%-Q780)</f>
        <v>6.944444444444442E-2</v>
      </c>
      <c r="AD780" s="3"/>
      <c r="AE780" s="3"/>
    </row>
    <row r="781" spans="1:31" ht="15.75" customHeight="1" x14ac:dyDescent="0.25">
      <c r="A781" s="79">
        <v>2002</v>
      </c>
      <c r="B781" s="80"/>
      <c r="C781" s="80"/>
      <c r="D781" s="80">
        <v>58</v>
      </c>
      <c r="E781" s="80"/>
      <c r="F781" s="80"/>
      <c r="G781" s="80"/>
      <c r="H781" s="80"/>
      <c r="I781" s="80"/>
      <c r="J781" s="80"/>
      <c r="K781" s="116"/>
      <c r="L781" s="235"/>
      <c r="M781" s="134"/>
      <c r="N781" s="236"/>
      <c r="O781" s="90">
        <f>IF(D781=0,"",D781/C780)</f>
        <v>0.96666666666666667</v>
      </c>
      <c r="P781" s="91">
        <v>59</v>
      </c>
      <c r="Q781" s="241">
        <f t="shared" si="105"/>
        <v>0.88059701492537312</v>
      </c>
      <c r="R781" s="241">
        <f t="shared" si="106"/>
        <v>0.11940298507462688</v>
      </c>
      <c r="S781" s="11">
        <f>P781/P779</f>
        <v>0.81944444444444442</v>
      </c>
      <c r="AD781" s="3"/>
      <c r="AE781" s="3"/>
    </row>
    <row r="782" spans="1:31" ht="15.75" customHeight="1" x14ac:dyDescent="0.25">
      <c r="A782" s="79">
        <v>2101</v>
      </c>
      <c r="B782" s="80"/>
      <c r="C782" s="80"/>
      <c r="D782" s="80"/>
      <c r="E782" s="80">
        <v>56</v>
      </c>
      <c r="F782" s="80"/>
      <c r="G782" s="80"/>
      <c r="H782" s="80"/>
      <c r="I782" s="80"/>
      <c r="J782" s="80"/>
      <c r="K782" s="116"/>
      <c r="L782" s="235"/>
      <c r="M782" s="134"/>
      <c r="N782" s="236"/>
      <c r="O782" s="90">
        <f>IF(E782=0,"",E782/D781)</f>
        <v>0.96551724137931039</v>
      </c>
      <c r="P782" s="91">
        <v>56</v>
      </c>
      <c r="Q782" s="241">
        <f t="shared" si="105"/>
        <v>0.94915254237288138</v>
      </c>
      <c r="R782" s="241">
        <f t="shared" si="106"/>
        <v>5.084745762711862E-2</v>
      </c>
      <c r="AD782" s="3"/>
      <c r="AE782" s="3"/>
    </row>
    <row r="783" spans="1:31" ht="15.75" customHeight="1" x14ac:dyDescent="0.25">
      <c r="A783" s="79">
        <v>2102</v>
      </c>
      <c r="B783" s="80"/>
      <c r="C783" s="80"/>
      <c r="D783" s="80"/>
      <c r="E783" s="80"/>
      <c r="F783" s="80">
        <v>51</v>
      </c>
      <c r="G783" s="80"/>
      <c r="H783" s="80"/>
      <c r="I783" s="80"/>
      <c r="J783" s="80"/>
      <c r="K783" s="116"/>
      <c r="L783" s="235"/>
      <c r="M783" s="134"/>
      <c r="N783" s="236"/>
      <c r="O783" s="90">
        <f>IF(F783=0,"",F783/E782)</f>
        <v>0.9107142857142857</v>
      </c>
      <c r="P783" s="91">
        <v>52</v>
      </c>
      <c r="Q783" s="241">
        <f t="shared" si="105"/>
        <v>0.9285714285714286</v>
      </c>
      <c r="R783" s="241">
        <f t="shared" si="106"/>
        <v>7.1428571428571397E-2</v>
      </c>
      <c r="AD783" s="3"/>
      <c r="AE783" s="3"/>
    </row>
    <row r="784" spans="1:31" ht="15.75" customHeight="1" x14ac:dyDescent="0.25">
      <c r="A784" s="79">
        <v>2201</v>
      </c>
      <c r="B784" s="80"/>
      <c r="C784" s="80"/>
      <c r="D784" s="80"/>
      <c r="E784" s="80"/>
      <c r="F784" s="80"/>
      <c r="G784" s="80">
        <v>49</v>
      </c>
      <c r="H784" s="80"/>
      <c r="I784" s="80"/>
      <c r="J784" s="80"/>
      <c r="K784" s="116"/>
      <c r="L784" s="235"/>
      <c r="M784" s="134"/>
      <c r="N784" s="236"/>
      <c r="O784" s="90">
        <f>IF(G784=0,"",G784/F783)</f>
        <v>0.96078431372549022</v>
      </c>
      <c r="P784" s="91">
        <v>51</v>
      </c>
      <c r="Q784" s="241">
        <f t="shared" si="105"/>
        <v>0.98076923076923073</v>
      </c>
      <c r="R784" s="241">
        <f t="shared" si="106"/>
        <v>1.9230769230769273E-2</v>
      </c>
      <c r="AD784" s="3"/>
      <c r="AE784" s="3"/>
    </row>
    <row r="785" spans="1:31" ht="15.75" customHeight="1" x14ac:dyDescent="0.25">
      <c r="A785" s="79">
        <v>2202</v>
      </c>
      <c r="B785" s="80"/>
      <c r="C785" s="80"/>
      <c r="D785" s="80"/>
      <c r="E785" s="80"/>
      <c r="F785" s="80"/>
      <c r="G785" s="80"/>
      <c r="H785" s="80">
        <v>47</v>
      </c>
      <c r="I785" s="80"/>
      <c r="J785" s="80"/>
      <c r="K785" s="116"/>
      <c r="L785" s="235"/>
      <c r="M785" s="134"/>
      <c r="N785" s="236"/>
      <c r="O785" s="90">
        <f>IF(H785=0,"",H785/G784)</f>
        <v>0.95918367346938771</v>
      </c>
      <c r="P785" s="91">
        <v>50</v>
      </c>
      <c r="Q785" s="241">
        <f t="shared" si="105"/>
        <v>0.98039215686274506</v>
      </c>
      <c r="R785" s="241">
        <f t="shared" si="106"/>
        <v>1.9607843137254943E-2</v>
      </c>
      <c r="AD785" s="3"/>
      <c r="AE785" s="3"/>
    </row>
    <row r="786" spans="1:31" ht="15.75" customHeight="1" x14ac:dyDescent="0.25">
      <c r="A786" s="79">
        <v>2301</v>
      </c>
      <c r="B786" s="80"/>
      <c r="C786" s="80"/>
      <c r="D786" s="80"/>
      <c r="E786" s="80"/>
      <c r="F786" s="80"/>
      <c r="G786" s="80"/>
      <c r="H786" s="80"/>
      <c r="I786" s="80">
        <v>41</v>
      </c>
      <c r="J786" s="80"/>
      <c r="K786" s="116"/>
      <c r="L786" s="235"/>
      <c r="M786" s="134"/>
      <c r="N786" s="236"/>
      <c r="O786" s="90">
        <f>IF(I786=0,"",I786/H785)</f>
        <v>0.87234042553191493</v>
      </c>
      <c r="P786" s="91">
        <v>50</v>
      </c>
      <c r="Q786" s="241">
        <f t="shared" si="105"/>
        <v>1</v>
      </c>
      <c r="R786" s="241">
        <f t="shared" si="106"/>
        <v>0</v>
      </c>
      <c r="AD786" s="3"/>
      <c r="AE786" s="3"/>
    </row>
    <row r="787" spans="1:31" ht="15.75" customHeight="1" x14ac:dyDescent="0.25">
      <c r="A787" s="79">
        <v>2302</v>
      </c>
      <c r="B787" s="80"/>
      <c r="C787" s="80"/>
      <c r="D787" s="80"/>
      <c r="E787" s="80"/>
      <c r="F787" s="80"/>
      <c r="G787" s="80"/>
      <c r="H787" s="80"/>
      <c r="I787" s="80"/>
      <c r="J787" s="80">
        <v>40</v>
      </c>
      <c r="K787" s="116">
        <v>32</v>
      </c>
      <c r="L787" s="235"/>
      <c r="M787" s="134"/>
      <c r="N787" s="236"/>
      <c r="O787" s="133">
        <f>IF(J787=0,"",J787/I786)</f>
        <v>0.97560975609756095</v>
      </c>
      <c r="P787" s="91">
        <v>50</v>
      </c>
      <c r="Q787" s="133">
        <f t="shared" si="105"/>
        <v>1</v>
      </c>
      <c r="R787" s="133">
        <f t="shared" si="106"/>
        <v>0</v>
      </c>
      <c r="AD787" s="3"/>
      <c r="AE787" s="3"/>
    </row>
    <row r="788" spans="1:31" ht="15.75" customHeight="1" x14ac:dyDescent="0.25">
      <c r="A788" s="79">
        <v>2401</v>
      </c>
      <c r="B788" s="80"/>
      <c r="C788" s="80"/>
      <c r="D788" s="80"/>
      <c r="E788" s="80"/>
      <c r="F788" s="80"/>
      <c r="G788" s="80"/>
      <c r="H788" s="80"/>
      <c r="I788" s="80"/>
      <c r="J788" s="80">
        <v>9</v>
      </c>
      <c r="K788" s="116">
        <v>6</v>
      </c>
      <c r="L788" s="235"/>
      <c r="M788" s="134"/>
      <c r="N788" s="237"/>
      <c r="O788" s="193"/>
      <c r="P788" s="91">
        <v>14</v>
      </c>
      <c r="Q788" s="193"/>
      <c r="R788" s="264"/>
      <c r="AD788" s="3"/>
      <c r="AE788" s="3"/>
    </row>
    <row r="789" spans="1:31" ht="15.75" customHeight="1" x14ac:dyDescent="0.25">
      <c r="A789" s="79">
        <v>2402</v>
      </c>
      <c r="B789" s="80"/>
      <c r="C789" s="80"/>
      <c r="D789" s="80"/>
      <c r="E789" s="80"/>
      <c r="F789" s="80"/>
      <c r="G789" s="80"/>
      <c r="H789" s="80"/>
      <c r="I789" s="80"/>
      <c r="J789" s="80">
        <v>4</v>
      </c>
      <c r="K789" s="116">
        <v>4</v>
      </c>
      <c r="L789" s="235"/>
      <c r="M789" s="134"/>
      <c r="N789" s="237"/>
      <c r="O789" s="246"/>
      <c r="P789" s="96">
        <v>7</v>
      </c>
      <c r="Q789" s="247"/>
      <c r="R789" s="246"/>
      <c r="AD789" s="3"/>
      <c r="AE789" s="3"/>
    </row>
    <row r="790" spans="1:31" ht="15.75" customHeight="1" x14ac:dyDescent="0.25">
      <c r="A790" s="79">
        <v>2501</v>
      </c>
      <c r="B790" s="80"/>
      <c r="C790" s="80"/>
      <c r="D790" s="80"/>
      <c r="E790" s="80"/>
      <c r="F790" s="80"/>
      <c r="G790" s="80"/>
      <c r="H790" s="80"/>
      <c r="I790" s="80"/>
      <c r="J790" s="80">
        <v>1</v>
      </c>
      <c r="K790" s="116">
        <v>1</v>
      </c>
      <c r="L790" s="235"/>
      <c r="M790" s="134"/>
      <c r="N790" s="237"/>
      <c r="O790" s="246"/>
      <c r="P790" s="96">
        <v>1</v>
      </c>
      <c r="Q790" s="247"/>
      <c r="R790" s="246"/>
      <c r="AD790" s="3"/>
      <c r="AE790" s="3"/>
    </row>
    <row r="791" spans="1:31" ht="15.75" customHeight="1" x14ac:dyDescent="0.25">
      <c r="A791" s="79">
        <v>2502</v>
      </c>
      <c r="B791" s="80"/>
      <c r="C791" s="80"/>
      <c r="D791" s="80"/>
      <c r="E791" s="80"/>
      <c r="F791" s="80"/>
      <c r="G791" s="80"/>
      <c r="H791" s="80"/>
      <c r="I791" s="80"/>
      <c r="J791" s="80"/>
      <c r="K791" s="116"/>
      <c r="L791" s="235"/>
      <c r="M791" s="134"/>
      <c r="N791" s="237"/>
      <c r="O791" s="134"/>
      <c r="P791" s="237"/>
      <c r="Q791" s="256"/>
      <c r="R791" s="246"/>
      <c r="AD791" s="3"/>
      <c r="AE791" s="3"/>
    </row>
    <row r="792" spans="1:31" ht="15.75" customHeight="1" x14ac:dyDescent="0.25">
      <c r="A792" s="79">
        <v>2601</v>
      </c>
      <c r="B792" s="80"/>
      <c r="C792" s="80"/>
      <c r="D792" s="80"/>
      <c r="E792" s="80"/>
      <c r="F792" s="80"/>
      <c r="G792" s="80"/>
      <c r="H792" s="80"/>
      <c r="I792" s="80"/>
      <c r="J792" s="80"/>
      <c r="K792" s="116"/>
      <c r="L792" s="235"/>
      <c r="M792" s="134"/>
      <c r="N792" s="237"/>
      <c r="O792" s="228" t="s">
        <v>80</v>
      </c>
      <c r="P792" s="102">
        <v>22</v>
      </c>
      <c r="Q792" s="103">
        <f>K795</f>
        <v>43</v>
      </c>
      <c r="R792" s="230" t="s">
        <v>10</v>
      </c>
      <c r="AD792" s="3"/>
      <c r="AE792" s="3"/>
    </row>
    <row r="793" spans="1:31" ht="15.75" customHeight="1" x14ac:dyDescent="0.25">
      <c r="A793" s="79">
        <v>2602</v>
      </c>
      <c r="B793" s="80"/>
      <c r="C793" s="80"/>
      <c r="D793" s="80"/>
      <c r="E793" s="80"/>
      <c r="F793" s="80"/>
      <c r="G793" s="80"/>
      <c r="H793" s="80"/>
      <c r="I793" s="80"/>
      <c r="J793" s="80"/>
      <c r="K793" s="116"/>
      <c r="L793" s="235"/>
      <c r="M793" s="134"/>
      <c r="N793" s="237"/>
      <c r="O793" s="229" t="s">
        <v>81</v>
      </c>
      <c r="P793" s="104">
        <f>IF(P792/B779=0,"",P792/B779)</f>
        <v>0.30555555555555558</v>
      </c>
      <c r="Q793" s="105">
        <f>IF(P792/Q792=0,"",P792/Q792)</f>
        <v>0.51162790697674421</v>
      </c>
      <c r="R793" s="231" t="s">
        <v>82</v>
      </c>
      <c r="AD793" s="3"/>
      <c r="AE793" s="3"/>
    </row>
    <row r="794" spans="1:31" ht="15.75" customHeight="1" x14ac:dyDescent="0.25">
      <c r="A794" s="79">
        <v>2701</v>
      </c>
      <c r="B794" s="80"/>
      <c r="C794" s="80"/>
      <c r="D794" s="80"/>
      <c r="E794" s="80"/>
      <c r="F794" s="80"/>
      <c r="G794" s="80"/>
      <c r="H794" s="80"/>
      <c r="I794" s="80"/>
      <c r="J794" s="80"/>
      <c r="K794" s="116"/>
      <c r="L794" s="238"/>
      <c r="M794" s="239"/>
      <c r="N794" s="240"/>
      <c r="O794" s="109"/>
      <c r="P794" s="110"/>
      <c r="Q794" s="110"/>
      <c r="R794" s="111"/>
      <c r="AD794" s="3"/>
      <c r="AE794" s="3"/>
    </row>
    <row r="795" spans="1:31" ht="18" customHeight="1" x14ac:dyDescent="0.25">
      <c r="A795" s="33"/>
      <c r="B795" s="327" t="s">
        <v>108</v>
      </c>
      <c r="C795" s="327"/>
      <c r="D795" s="327"/>
      <c r="E795" s="327"/>
      <c r="F795" s="327"/>
      <c r="G795" s="327"/>
      <c r="H795" s="327"/>
      <c r="I795" s="327"/>
      <c r="J795" s="327"/>
      <c r="K795" s="112">
        <f>SUM(K779:K791)</f>
        <v>43</v>
      </c>
      <c r="L795" s="113">
        <f>IF(K787=0,"",K787/B779)</f>
        <v>0.44444444444444442</v>
      </c>
      <c r="M795" s="113">
        <f>IF(K795=0,"",K795/B779)</f>
        <v>0.59722222222222221</v>
      </c>
      <c r="N795" s="113">
        <f>IF(K787=0,"",M795-L795)</f>
        <v>0.15277777777777779</v>
      </c>
      <c r="O795" s="5"/>
      <c r="P795" s="25"/>
      <c r="Q795" s="24"/>
      <c r="R795" s="5"/>
      <c r="AD795" s="3"/>
      <c r="AE795" s="3"/>
    </row>
    <row r="796" spans="1:31" ht="12.75" customHeight="1" x14ac:dyDescent="0.2">
      <c r="L796" s="5"/>
      <c r="M796" s="5"/>
      <c r="O796" s="5"/>
      <c r="P796" s="6"/>
      <c r="Q796" s="6"/>
      <c r="R796" s="5"/>
      <c r="AD796" s="3"/>
      <c r="AE796" s="3"/>
    </row>
    <row r="797" spans="1:31" ht="12.75" customHeight="1" x14ac:dyDescent="0.2">
      <c r="L797" s="5"/>
      <c r="M797" s="5"/>
      <c r="O797" s="5"/>
      <c r="P797" s="6"/>
      <c r="Q797" s="6"/>
      <c r="R797" s="5"/>
      <c r="AD797" s="3"/>
      <c r="AE797" s="3"/>
    </row>
    <row r="798" spans="1:31" ht="26.25" customHeight="1" x14ac:dyDescent="0.4">
      <c r="B798" s="318" t="s">
        <v>96</v>
      </c>
      <c r="C798" s="331"/>
      <c r="D798" s="331"/>
      <c r="E798" s="331"/>
      <c r="F798" s="331"/>
      <c r="G798" s="331"/>
      <c r="H798" s="331"/>
      <c r="I798" s="331"/>
      <c r="J798" s="331"/>
      <c r="K798" s="201" t="s">
        <v>117</v>
      </c>
      <c r="L798" s="5"/>
      <c r="M798" s="5"/>
      <c r="N798" s="25"/>
      <c r="O798" s="5"/>
      <c r="P798" s="25"/>
      <c r="Q798" s="25"/>
      <c r="R798" s="25"/>
      <c r="AD798" s="3"/>
      <c r="AE798" s="3"/>
    </row>
    <row r="799" spans="1:31" ht="20.25" customHeight="1" x14ac:dyDescent="0.2">
      <c r="A799" s="330" t="s">
        <v>9</v>
      </c>
      <c r="B799" s="311" t="s">
        <v>97</v>
      </c>
      <c r="C799" s="312"/>
      <c r="D799" s="312"/>
      <c r="E799" s="312"/>
      <c r="F799" s="312"/>
      <c r="G799" s="312"/>
      <c r="H799" s="312"/>
      <c r="I799" s="312"/>
      <c r="J799" s="313"/>
      <c r="K799" s="314" t="s">
        <v>10</v>
      </c>
      <c r="L799" s="307" t="s">
        <v>2</v>
      </c>
      <c r="M799" s="307" t="s">
        <v>3</v>
      </c>
      <c r="N799" s="316" t="s">
        <v>4</v>
      </c>
      <c r="O799" s="307" t="s">
        <v>5</v>
      </c>
      <c r="P799" s="317" t="s">
        <v>6</v>
      </c>
      <c r="Q799" s="317" t="s">
        <v>7</v>
      </c>
      <c r="R799" s="307" t="s">
        <v>8</v>
      </c>
      <c r="AD799" s="3"/>
      <c r="AE799" s="3"/>
    </row>
    <row r="800" spans="1:31" ht="15.75" x14ac:dyDescent="0.25">
      <c r="A800" s="308"/>
      <c r="B800" s="79" t="s">
        <v>98</v>
      </c>
      <c r="C800" s="79" t="s">
        <v>99</v>
      </c>
      <c r="D800" s="79" t="s">
        <v>100</v>
      </c>
      <c r="E800" s="79" t="s">
        <v>101</v>
      </c>
      <c r="F800" s="79" t="s">
        <v>102</v>
      </c>
      <c r="G800" s="79" t="s">
        <v>103</v>
      </c>
      <c r="H800" s="79" t="s">
        <v>104</v>
      </c>
      <c r="I800" s="79" t="s">
        <v>105</v>
      </c>
      <c r="J800" s="79" t="s">
        <v>106</v>
      </c>
      <c r="K800" s="315"/>
      <c r="L800" s="308"/>
      <c r="M800" s="308"/>
      <c r="N800" s="308"/>
      <c r="O800" s="308"/>
      <c r="P800" s="308"/>
      <c r="Q800" s="308"/>
      <c r="R800" s="308"/>
      <c r="AD800" s="3"/>
      <c r="AE800" s="3"/>
    </row>
    <row r="801" spans="1:31" ht="15.75" customHeight="1" x14ac:dyDescent="0.25">
      <c r="A801" s="79">
        <v>2001</v>
      </c>
      <c r="B801" s="80">
        <v>72</v>
      </c>
      <c r="C801" s="80"/>
      <c r="D801" s="80"/>
      <c r="E801" s="80"/>
      <c r="F801" s="80"/>
      <c r="G801" s="80"/>
      <c r="H801" s="80"/>
      <c r="I801" s="80"/>
      <c r="J801" s="80"/>
      <c r="K801" s="116"/>
      <c r="L801" s="232"/>
      <c r="M801" s="233"/>
      <c r="N801" s="234"/>
      <c r="O801" s="242"/>
      <c r="P801" s="85">
        <f>B801</f>
        <v>72</v>
      </c>
      <c r="Q801" s="243"/>
      <c r="R801" s="242"/>
      <c r="AD801" s="3"/>
      <c r="AE801" s="3"/>
    </row>
    <row r="802" spans="1:31" ht="15.75" customHeight="1" x14ac:dyDescent="0.25">
      <c r="A802" s="79">
        <v>2002</v>
      </c>
      <c r="B802" s="80"/>
      <c r="C802" s="80">
        <v>59</v>
      </c>
      <c r="D802" s="80"/>
      <c r="E802" s="80"/>
      <c r="F802" s="80"/>
      <c r="G802" s="80"/>
      <c r="H802" s="80"/>
      <c r="I802" s="80"/>
      <c r="J802" s="80"/>
      <c r="K802" s="116"/>
      <c r="L802" s="235"/>
      <c r="M802" s="134"/>
      <c r="N802" s="236"/>
      <c r="O802" s="90">
        <f>IF(C802=0,"",C802/B801)</f>
        <v>0.81944444444444442</v>
      </c>
      <c r="P802" s="91">
        <v>59</v>
      </c>
      <c r="Q802" s="241">
        <f t="shared" ref="Q802:Q809" si="107">IF(P802=0,"",P802/P801)</f>
        <v>0.81944444444444442</v>
      </c>
      <c r="R802" s="241">
        <f t="shared" ref="R802:R809" si="108">IF(P802=0,"",100%-Q802)</f>
        <v>0.18055555555555558</v>
      </c>
      <c r="AD802" s="3"/>
      <c r="AE802" s="3"/>
    </row>
    <row r="803" spans="1:31" ht="15.75" customHeight="1" x14ac:dyDescent="0.25">
      <c r="A803" s="79">
        <v>2101</v>
      </c>
      <c r="B803" s="80"/>
      <c r="C803" s="80"/>
      <c r="D803" s="80">
        <v>49</v>
      </c>
      <c r="E803" s="80"/>
      <c r="F803" s="80"/>
      <c r="G803" s="80"/>
      <c r="H803" s="80"/>
      <c r="I803" s="80"/>
      <c r="J803" s="80"/>
      <c r="K803" s="116"/>
      <c r="L803" s="235"/>
      <c r="M803" s="134"/>
      <c r="N803" s="236"/>
      <c r="O803" s="90">
        <f>IF(D803=0,"",D803/C802)</f>
        <v>0.83050847457627119</v>
      </c>
      <c r="P803" s="91">
        <v>54</v>
      </c>
      <c r="Q803" s="241">
        <f t="shared" si="107"/>
        <v>0.9152542372881356</v>
      </c>
      <c r="R803" s="241">
        <f t="shared" si="108"/>
        <v>8.4745762711864403E-2</v>
      </c>
      <c r="S803" s="11">
        <f>P803/P801</f>
        <v>0.75</v>
      </c>
      <c r="AD803" s="3"/>
      <c r="AE803" s="3"/>
    </row>
    <row r="804" spans="1:31" ht="15.75" customHeight="1" x14ac:dyDescent="0.25">
      <c r="A804" s="79">
        <v>2102</v>
      </c>
      <c r="B804" s="80"/>
      <c r="C804" s="80"/>
      <c r="D804" s="80"/>
      <c r="E804" s="80">
        <v>44</v>
      </c>
      <c r="F804" s="80"/>
      <c r="G804" s="80"/>
      <c r="H804" s="80"/>
      <c r="I804" s="80"/>
      <c r="J804" s="80"/>
      <c r="K804" s="116"/>
      <c r="L804" s="235"/>
      <c r="M804" s="134"/>
      <c r="N804" s="236"/>
      <c r="O804" s="90">
        <f>IF(E804=0,"",E804/D803)</f>
        <v>0.89795918367346939</v>
      </c>
      <c r="P804" s="91">
        <v>46</v>
      </c>
      <c r="Q804" s="241">
        <f t="shared" si="107"/>
        <v>0.85185185185185186</v>
      </c>
      <c r="R804" s="241">
        <f t="shared" si="108"/>
        <v>0.14814814814814814</v>
      </c>
      <c r="AD804" s="3"/>
      <c r="AE804" s="3"/>
    </row>
    <row r="805" spans="1:31" ht="15.75" customHeight="1" x14ac:dyDescent="0.25">
      <c r="A805" s="79">
        <v>2201</v>
      </c>
      <c r="B805" s="80"/>
      <c r="C805" s="80"/>
      <c r="D805" s="80"/>
      <c r="E805" s="80"/>
      <c r="F805" s="80">
        <v>37</v>
      </c>
      <c r="G805" s="80"/>
      <c r="H805" s="80"/>
      <c r="I805" s="80"/>
      <c r="J805" s="80"/>
      <c r="K805" s="116"/>
      <c r="L805" s="235"/>
      <c r="M805" s="134"/>
      <c r="N805" s="236"/>
      <c r="O805" s="90">
        <f>IF(F805=0,"",F805/E804)</f>
        <v>0.84090909090909094</v>
      </c>
      <c r="P805" s="91">
        <v>41</v>
      </c>
      <c r="Q805" s="241">
        <f t="shared" si="107"/>
        <v>0.89130434782608692</v>
      </c>
      <c r="R805" s="241">
        <f t="shared" si="108"/>
        <v>0.10869565217391308</v>
      </c>
      <c r="AD805" s="3"/>
      <c r="AE805" s="3"/>
    </row>
    <row r="806" spans="1:31" ht="15.75" customHeight="1" x14ac:dyDescent="0.25">
      <c r="A806" s="79">
        <v>2202</v>
      </c>
      <c r="B806" s="80"/>
      <c r="C806" s="80"/>
      <c r="D806" s="80"/>
      <c r="E806" s="80"/>
      <c r="F806" s="80"/>
      <c r="G806" s="80">
        <v>33</v>
      </c>
      <c r="H806" s="80"/>
      <c r="I806" s="80"/>
      <c r="J806" s="80"/>
      <c r="K806" s="116"/>
      <c r="L806" s="235"/>
      <c r="M806" s="134"/>
      <c r="N806" s="236"/>
      <c r="O806" s="90">
        <f>IF(G806=0,"",G806/F805)</f>
        <v>0.89189189189189189</v>
      </c>
      <c r="P806" s="91">
        <v>36</v>
      </c>
      <c r="Q806" s="241">
        <f t="shared" si="107"/>
        <v>0.87804878048780488</v>
      </c>
      <c r="R806" s="241">
        <f t="shared" si="108"/>
        <v>0.12195121951219512</v>
      </c>
      <c r="AD806" s="3"/>
      <c r="AE806" s="3"/>
    </row>
    <row r="807" spans="1:31" ht="15.75" customHeight="1" x14ac:dyDescent="0.25">
      <c r="A807" s="79">
        <v>2301</v>
      </c>
      <c r="B807" s="80"/>
      <c r="C807" s="80"/>
      <c r="D807" s="80"/>
      <c r="E807" s="80"/>
      <c r="F807" s="80"/>
      <c r="G807" s="80"/>
      <c r="H807" s="80">
        <v>30</v>
      </c>
      <c r="I807" s="80"/>
      <c r="J807" s="80"/>
      <c r="K807" s="116"/>
      <c r="L807" s="235"/>
      <c r="M807" s="134"/>
      <c r="N807" s="236"/>
      <c r="O807" s="90">
        <f>IF(H807=0,"",H807/G806)</f>
        <v>0.90909090909090906</v>
      </c>
      <c r="P807" s="91">
        <v>35</v>
      </c>
      <c r="Q807" s="241">
        <f t="shared" si="107"/>
        <v>0.97222222222222221</v>
      </c>
      <c r="R807" s="241">
        <f t="shared" si="108"/>
        <v>2.777777777777779E-2</v>
      </c>
      <c r="AD807" s="3"/>
      <c r="AE807" s="3"/>
    </row>
    <row r="808" spans="1:31" ht="15.75" customHeight="1" x14ac:dyDescent="0.25">
      <c r="A808" s="79">
        <v>2302</v>
      </c>
      <c r="B808" s="80"/>
      <c r="C808" s="80"/>
      <c r="D808" s="80"/>
      <c r="E808" s="80"/>
      <c r="F808" s="80"/>
      <c r="G808" s="80"/>
      <c r="H808" s="80"/>
      <c r="I808" s="80">
        <v>28</v>
      </c>
      <c r="J808" s="80"/>
      <c r="K808" s="116"/>
      <c r="L808" s="235"/>
      <c r="M808" s="134"/>
      <c r="N808" s="236"/>
      <c r="O808" s="90">
        <f>IF(I808=0,"",I808/H807)</f>
        <v>0.93333333333333335</v>
      </c>
      <c r="P808" s="91">
        <v>34</v>
      </c>
      <c r="Q808" s="241">
        <f t="shared" si="107"/>
        <v>0.97142857142857142</v>
      </c>
      <c r="R808" s="241">
        <f t="shared" si="108"/>
        <v>2.8571428571428581E-2</v>
      </c>
      <c r="AD808" s="3"/>
      <c r="AE808" s="3"/>
    </row>
    <row r="809" spans="1:31" ht="15.75" customHeight="1" x14ac:dyDescent="0.25">
      <c r="A809" s="79">
        <v>2401</v>
      </c>
      <c r="B809" s="80"/>
      <c r="C809" s="80"/>
      <c r="D809" s="80"/>
      <c r="E809" s="80"/>
      <c r="F809" s="80"/>
      <c r="G809" s="80"/>
      <c r="H809" s="80"/>
      <c r="I809" s="80"/>
      <c r="J809" s="80">
        <v>24</v>
      </c>
      <c r="K809" s="116">
        <v>17</v>
      </c>
      <c r="L809" s="235"/>
      <c r="M809" s="134"/>
      <c r="N809" s="236"/>
      <c r="O809" s="133">
        <f>IF(J809=0,"",J809/I808)</f>
        <v>0.8571428571428571</v>
      </c>
      <c r="P809" s="91">
        <v>33</v>
      </c>
      <c r="Q809" s="133">
        <f t="shared" si="107"/>
        <v>0.97058823529411764</v>
      </c>
      <c r="R809" s="133">
        <f t="shared" si="108"/>
        <v>2.9411764705882359E-2</v>
      </c>
      <c r="AD809" s="3"/>
      <c r="AE809" s="3"/>
    </row>
    <row r="810" spans="1:31" ht="15.75" customHeight="1" x14ac:dyDescent="0.25">
      <c r="A810" s="79">
        <v>2402</v>
      </c>
      <c r="B810" s="80"/>
      <c r="C810" s="80"/>
      <c r="D810" s="80"/>
      <c r="E810" s="80"/>
      <c r="F810" s="80"/>
      <c r="G810" s="80"/>
      <c r="H810" s="80"/>
      <c r="I810" s="80"/>
      <c r="J810" s="80">
        <v>9</v>
      </c>
      <c r="K810" s="116">
        <v>9</v>
      </c>
      <c r="L810" s="235"/>
      <c r="M810" s="134"/>
      <c r="N810" s="237"/>
      <c r="O810" s="193"/>
      <c r="P810" s="91">
        <v>18</v>
      </c>
      <c r="Q810" s="193"/>
      <c r="R810" s="264"/>
      <c r="AD810" s="3"/>
      <c r="AE810" s="3"/>
    </row>
    <row r="811" spans="1:31" ht="15.75" customHeight="1" x14ac:dyDescent="0.25">
      <c r="A811" s="79">
        <v>2501</v>
      </c>
      <c r="B811" s="80"/>
      <c r="C811" s="80"/>
      <c r="D811" s="80"/>
      <c r="E811" s="80"/>
      <c r="F811" s="80"/>
      <c r="G811" s="80"/>
      <c r="H811" s="80"/>
      <c r="I811" s="80"/>
      <c r="J811" s="80">
        <v>4</v>
      </c>
      <c r="K811" s="116">
        <v>3</v>
      </c>
      <c r="L811" s="235"/>
      <c r="M811" s="134"/>
      <c r="N811" s="237"/>
      <c r="O811" s="246"/>
      <c r="P811" s="96">
        <v>7</v>
      </c>
      <c r="Q811" s="247"/>
      <c r="R811" s="246"/>
      <c r="AD811" s="3"/>
      <c r="AE811" s="3"/>
    </row>
    <row r="812" spans="1:31" ht="15.75" customHeight="1" x14ac:dyDescent="0.25">
      <c r="A812" s="79">
        <v>2502</v>
      </c>
      <c r="B812" s="80"/>
      <c r="C812" s="80"/>
      <c r="D812" s="80"/>
      <c r="E812" s="80"/>
      <c r="F812" s="80"/>
      <c r="G812" s="80"/>
      <c r="H812" s="80"/>
      <c r="I812" s="80"/>
      <c r="J812" s="80">
        <v>2</v>
      </c>
      <c r="K812" s="116">
        <v>1</v>
      </c>
      <c r="L812" s="235"/>
      <c r="M812" s="134"/>
      <c r="N812" s="237"/>
      <c r="O812" s="246"/>
      <c r="P812" s="96">
        <v>3</v>
      </c>
      <c r="Q812" s="247"/>
      <c r="R812" s="246"/>
      <c r="AD812" s="3"/>
      <c r="AE812" s="3"/>
    </row>
    <row r="813" spans="1:31" ht="15.75" customHeight="1" x14ac:dyDescent="0.25">
      <c r="A813" s="79">
        <v>2601</v>
      </c>
      <c r="B813" s="80"/>
      <c r="C813" s="80"/>
      <c r="D813" s="80"/>
      <c r="E813" s="80"/>
      <c r="F813" s="80"/>
      <c r="G813" s="80"/>
      <c r="H813" s="80"/>
      <c r="I813" s="80"/>
      <c r="J813" s="80"/>
      <c r="K813" s="116"/>
      <c r="L813" s="235"/>
      <c r="M813" s="134"/>
      <c r="N813" s="237"/>
      <c r="O813" s="134"/>
      <c r="P813" s="237"/>
      <c r="Q813" s="256"/>
      <c r="R813" s="246"/>
      <c r="AD813" s="3"/>
      <c r="AE813" s="3"/>
    </row>
    <row r="814" spans="1:31" ht="15.75" customHeight="1" x14ac:dyDescent="0.25">
      <c r="A814" s="79">
        <v>2602</v>
      </c>
      <c r="B814" s="80"/>
      <c r="C814" s="80"/>
      <c r="D814" s="80"/>
      <c r="E814" s="80"/>
      <c r="F814" s="80"/>
      <c r="G814" s="80"/>
      <c r="H814" s="80"/>
      <c r="I814" s="80"/>
      <c r="J814" s="80"/>
      <c r="K814" s="116"/>
      <c r="L814" s="235"/>
      <c r="M814" s="134"/>
      <c r="N814" s="237"/>
      <c r="O814" s="228" t="s">
        <v>80</v>
      </c>
      <c r="P814" s="102"/>
      <c r="Q814" s="103">
        <f>K817</f>
        <v>30</v>
      </c>
      <c r="R814" s="230" t="s">
        <v>10</v>
      </c>
      <c r="AD814" s="3"/>
      <c r="AE814" s="3"/>
    </row>
    <row r="815" spans="1:31" ht="15.75" customHeight="1" x14ac:dyDescent="0.25">
      <c r="A815" s="79">
        <v>2701</v>
      </c>
      <c r="B815" s="80"/>
      <c r="C815" s="80"/>
      <c r="D815" s="80"/>
      <c r="E815" s="80"/>
      <c r="F815" s="80"/>
      <c r="G815" s="80"/>
      <c r="H815" s="80"/>
      <c r="I815" s="80"/>
      <c r="J815" s="80"/>
      <c r="K815" s="116"/>
      <c r="L815" s="235"/>
      <c r="M815" s="134"/>
      <c r="N815" s="237"/>
      <c r="O815" s="229" t="s">
        <v>81</v>
      </c>
      <c r="P815" s="104" t="str">
        <f>IF(P814/B801=0,"",P814/B801)</f>
        <v/>
      </c>
      <c r="Q815" s="105" t="str">
        <f>IF(P814/Q814=0,"",P814/Q814)</f>
        <v/>
      </c>
      <c r="R815" s="231" t="s">
        <v>82</v>
      </c>
      <c r="AD815" s="3"/>
      <c r="AE815" s="3"/>
    </row>
    <row r="816" spans="1:31" ht="15.75" customHeight="1" x14ac:dyDescent="0.25">
      <c r="A816" s="79">
        <v>2702</v>
      </c>
      <c r="B816" s="80"/>
      <c r="C816" s="80"/>
      <c r="D816" s="80"/>
      <c r="E816" s="80"/>
      <c r="F816" s="80"/>
      <c r="G816" s="80"/>
      <c r="H816" s="80"/>
      <c r="I816" s="80"/>
      <c r="J816" s="80"/>
      <c r="K816" s="116"/>
      <c r="L816" s="238"/>
      <c r="M816" s="239"/>
      <c r="N816" s="240"/>
      <c r="O816" s="109"/>
      <c r="P816" s="110"/>
      <c r="Q816" s="110"/>
      <c r="R816" s="111"/>
      <c r="AD816" s="3"/>
      <c r="AE816" s="3"/>
    </row>
    <row r="817" spans="1:31" ht="18" customHeight="1" x14ac:dyDescent="0.25">
      <c r="A817" s="33"/>
      <c r="B817" s="327" t="s">
        <v>108</v>
      </c>
      <c r="C817" s="327"/>
      <c r="D817" s="327"/>
      <c r="E817" s="327"/>
      <c r="F817" s="327"/>
      <c r="G817" s="327"/>
      <c r="H817" s="327"/>
      <c r="I817" s="327"/>
      <c r="J817" s="327"/>
      <c r="K817" s="112">
        <f>SUM(K801:K813)</f>
        <v>30</v>
      </c>
      <c r="L817" s="113">
        <f>IF(K809=0,"",K809/B801)</f>
        <v>0.2361111111111111</v>
      </c>
      <c r="M817" s="113">
        <f>IF(K817=0,"",K817/B801)</f>
        <v>0.41666666666666669</v>
      </c>
      <c r="N817" s="113">
        <f>IF(K809=0,"",M817-L817)</f>
        <v>0.18055555555555558</v>
      </c>
      <c r="O817" s="5"/>
      <c r="P817" s="25"/>
      <c r="Q817" s="24"/>
      <c r="R817" s="5"/>
      <c r="AD817" s="3"/>
      <c r="AE817" s="3"/>
    </row>
    <row r="818" spans="1:31" ht="12.75" customHeight="1" x14ac:dyDescent="0.2">
      <c r="L818" s="5"/>
      <c r="M818" s="5"/>
      <c r="O818" s="5"/>
      <c r="P818" s="6"/>
      <c r="Q818" s="6"/>
      <c r="R818" s="5"/>
      <c r="AD818" s="3"/>
      <c r="AE818" s="3"/>
    </row>
    <row r="819" spans="1:31" ht="12.75" customHeight="1" x14ac:dyDescent="0.2">
      <c r="L819" s="5"/>
      <c r="M819" s="5"/>
      <c r="O819" s="5"/>
      <c r="P819" s="6"/>
      <c r="Q819" s="6"/>
      <c r="R819" s="5"/>
      <c r="AD819" s="3"/>
      <c r="AE819" s="3"/>
    </row>
    <row r="820" spans="1:31" ht="26.25" customHeight="1" x14ac:dyDescent="0.4">
      <c r="B820" s="318" t="s">
        <v>96</v>
      </c>
      <c r="C820" s="331"/>
      <c r="D820" s="331"/>
      <c r="E820" s="331"/>
      <c r="F820" s="331"/>
      <c r="G820" s="331"/>
      <c r="H820" s="331"/>
      <c r="I820" s="331"/>
      <c r="J820" s="331"/>
      <c r="K820" s="201" t="s">
        <v>118</v>
      </c>
      <c r="L820" s="5"/>
      <c r="M820" s="5"/>
      <c r="N820" s="25"/>
      <c r="O820" s="5"/>
      <c r="P820" s="25"/>
      <c r="Q820" s="25"/>
      <c r="R820" s="25"/>
      <c r="AD820" s="3"/>
      <c r="AE820" s="3"/>
    </row>
    <row r="821" spans="1:31" ht="20.25" customHeight="1" x14ac:dyDescent="0.2">
      <c r="A821" s="330" t="s">
        <v>9</v>
      </c>
      <c r="B821" s="311" t="s">
        <v>97</v>
      </c>
      <c r="C821" s="312"/>
      <c r="D821" s="312"/>
      <c r="E821" s="312"/>
      <c r="F821" s="312"/>
      <c r="G821" s="312"/>
      <c r="H821" s="312"/>
      <c r="I821" s="312"/>
      <c r="J821" s="313"/>
      <c r="K821" s="314" t="s">
        <v>10</v>
      </c>
      <c r="L821" s="307" t="s">
        <v>2</v>
      </c>
      <c r="M821" s="307" t="s">
        <v>3</v>
      </c>
      <c r="N821" s="316" t="s">
        <v>4</v>
      </c>
      <c r="O821" s="307" t="s">
        <v>5</v>
      </c>
      <c r="P821" s="317" t="s">
        <v>6</v>
      </c>
      <c r="Q821" s="317" t="s">
        <v>7</v>
      </c>
      <c r="R821" s="307" t="s">
        <v>8</v>
      </c>
      <c r="AD821" s="3"/>
      <c r="AE821" s="3"/>
    </row>
    <row r="822" spans="1:31" ht="15.75" customHeight="1" x14ac:dyDescent="0.25">
      <c r="A822" s="308"/>
      <c r="B822" s="79" t="s">
        <v>98</v>
      </c>
      <c r="C822" s="79" t="s">
        <v>99</v>
      </c>
      <c r="D822" s="79" t="s">
        <v>100</v>
      </c>
      <c r="E822" s="79" t="s">
        <v>101</v>
      </c>
      <c r="F822" s="79" t="s">
        <v>102</v>
      </c>
      <c r="G822" s="79" t="s">
        <v>103</v>
      </c>
      <c r="H822" s="79" t="s">
        <v>104</v>
      </c>
      <c r="I822" s="79" t="s">
        <v>105</v>
      </c>
      <c r="J822" s="79" t="s">
        <v>106</v>
      </c>
      <c r="K822" s="315"/>
      <c r="L822" s="308"/>
      <c r="M822" s="308"/>
      <c r="N822" s="308"/>
      <c r="O822" s="308"/>
      <c r="P822" s="308"/>
      <c r="Q822" s="308"/>
      <c r="R822" s="308"/>
      <c r="AD822" s="3"/>
      <c r="AE822" s="3"/>
    </row>
    <row r="823" spans="1:31" ht="15.75" customHeight="1" x14ac:dyDescent="0.25">
      <c r="A823" s="79">
        <v>2002</v>
      </c>
      <c r="B823" s="80">
        <v>77</v>
      </c>
      <c r="C823" s="80"/>
      <c r="D823" s="80"/>
      <c r="E823" s="80"/>
      <c r="F823" s="80"/>
      <c r="G823" s="80"/>
      <c r="H823" s="80"/>
      <c r="I823" s="80"/>
      <c r="J823" s="80"/>
      <c r="K823" s="116"/>
      <c r="L823" s="232"/>
      <c r="M823" s="233"/>
      <c r="N823" s="234"/>
      <c r="O823" s="242"/>
      <c r="P823" s="85">
        <f>B823</f>
        <v>77</v>
      </c>
      <c r="Q823" s="243"/>
      <c r="R823" s="242"/>
      <c r="AD823" s="3"/>
      <c r="AE823" s="3"/>
    </row>
    <row r="824" spans="1:31" ht="15.75" customHeight="1" x14ac:dyDescent="0.25">
      <c r="A824" s="79">
        <v>2101</v>
      </c>
      <c r="B824" s="80"/>
      <c r="C824" s="80">
        <v>67</v>
      </c>
      <c r="D824" s="80"/>
      <c r="E824" s="80"/>
      <c r="F824" s="80"/>
      <c r="G824" s="80"/>
      <c r="H824" s="80"/>
      <c r="I824" s="80"/>
      <c r="J824" s="80"/>
      <c r="K824" s="116"/>
      <c r="L824" s="235"/>
      <c r="M824" s="134"/>
      <c r="N824" s="236"/>
      <c r="O824" s="90">
        <f>IF(C824=0,"",C824/B823)</f>
        <v>0.87012987012987009</v>
      </c>
      <c r="P824" s="91">
        <v>67</v>
      </c>
      <c r="Q824" s="241">
        <f t="shared" ref="Q824:Q831" si="109">IF(P824=0,"",P824/P823)</f>
        <v>0.87012987012987009</v>
      </c>
      <c r="R824" s="241">
        <f t="shared" ref="R824:R831" si="110">IF(P824=0,"",100%-Q824)</f>
        <v>0.12987012987012991</v>
      </c>
      <c r="AD824" s="3"/>
      <c r="AE824" s="3"/>
    </row>
    <row r="825" spans="1:31" ht="15.75" customHeight="1" x14ac:dyDescent="0.25">
      <c r="A825" s="79">
        <v>2102</v>
      </c>
      <c r="B825" s="80"/>
      <c r="C825" s="80"/>
      <c r="D825" s="80">
        <v>60</v>
      </c>
      <c r="E825" s="80"/>
      <c r="F825" s="80"/>
      <c r="G825" s="80"/>
      <c r="H825" s="80"/>
      <c r="I825" s="80"/>
      <c r="J825" s="80"/>
      <c r="K825" s="116"/>
      <c r="L825" s="235"/>
      <c r="M825" s="134"/>
      <c r="N825" s="236"/>
      <c r="O825" s="90">
        <f>IF(D825=0,"",D825/C824)</f>
        <v>0.89552238805970152</v>
      </c>
      <c r="P825" s="91">
        <v>63</v>
      </c>
      <c r="Q825" s="241">
        <f t="shared" si="109"/>
        <v>0.94029850746268662</v>
      </c>
      <c r="R825" s="241">
        <f t="shared" si="110"/>
        <v>5.9701492537313383E-2</v>
      </c>
      <c r="S825" s="11">
        <f>P825/P823</f>
        <v>0.81818181818181823</v>
      </c>
      <c r="AD825" s="3"/>
      <c r="AE825" s="3"/>
    </row>
    <row r="826" spans="1:31" ht="15.75" customHeight="1" x14ac:dyDescent="0.25">
      <c r="A826" s="79">
        <v>2201</v>
      </c>
      <c r="B826" s="80"/>
      <c r="C826" s="80"/>
      <c r="D826" s="80"/>
      <c r="E826" s="80">
        <v>56</v>
      </c>
      <c r="F826" s="80"/>
      <c r="G826" s="80"/>
      <c r="H826" s="80"/>
      <c r="I826" s="80"/>
      <c r="J826" s="80"/>
      <c r="K826" s="116"/>
      <c r="L826" s="235"/>
      <c r="M826" s="134"/>
      <c r="N826" s="236"/>
      <c r="O826" s="90">
        <f>IF(E826=0,"",E826/D825)</f>
        <v>0.93333333333333335</v>
      </c>
      <c r="P826" s="91">
        <v>62</v>
      </c>
      <c r="Q826" s="241">
        <f t="shared" si="109"/>
        <v>0.98412698412698407</v>
      </c>
      <c r="R826" s="241">
        <f t="shared" si="110"/>
        <v>1.5873015873015928E-2</v>
      </c>
      <c r="AD826" s="3"/>
      <c r="AE826" s="3"/>
    </row>
    <row r="827" spans="1:31" ht="15.75" customHeight="1" x14ac:dyDescent="0.25">
      <c r="A827" s="79">
        <v>2202</v>
      </c>
      <c r="B827" s="80"/>
      <c r="C827" s="80"/>
      <c r="D827" s="80"/>
      <c r="E827" s="80"/>
      <c r="F827" s="80">
        <v>45</v>
      </c>
      <c r="G827" s="80"/>
      <c r="H827" s="80"/>
      <c r="I827" s="80"/>
      <c r="J827" s="80"/>
      <c r="K827" s="116"/>
      <c r="L827" s="235"/>
      <c r="M827" s="134"/>
      <c r="N827" s="236"/>
      <c r="O827" s="90">
        <f>IF(F827=0,"",F827/E826)</f>
        <v>0.8035714285714286</v>
      </c>
      <c r="P827" s="91">
        <v>54</v>
      </c>
      <c r="Q827" s="241">
        <f t="shared" si="109"/>
        <v>0.87096774193548387</v>
      </c>
      <c r="R827" s="241">
        <f t="shared" si="110"/>
        <v>0.12903225806451613</v>
      </c>
      <c r="AD827" s="3"/>
      <c r="AE827" s="3"/>
    </row>
    <row r="828" spans="1:31" ht="15.75" customHeight="1" x14ac:dyDescent="0.25">
      <c r="A828" s="79">
        <v>2301</v>
      </c>
      <c r="B828" s="80"/>
      <c r="C828" s="80"/>
      <c r="D828" s="80"/>
      <c r="E828" s="80"/>
      <c r="F828" s="80"/>
      <c r="G828" s="80">
        <v>44</v>
      </c>
      <c r="H828" s="80"/>
      <c r="I828" s="80"/>
      <c r="J828" s="80"/>
      <c r="K828" s="116"/>
      <c r="L828" s="235"/>
      <c r="M828" s="134"/>
      <c r="N828" s="236"/>
      <c r="O828" s="90">
        <f>IF(G828=0,"",G828/F827)</f>
        <v>0.97777777777777775</v>
      </c>
      <c r="P828" s="91">
        <v>48</v>
      </c>
      <c r="Q828" s="241">
        <f t="shared" si="109"/>
        <v>0.88888888888888884</v>
      </c>
      <c r="R828" s="241">
        <f t="shared" si="110"/>
        <v>0.11111111111111116</v>
      </c>
      <c r="AD828" s="3"/>
      <c r="AE828" s="3"/>
    </row>
    <row r="829" spans="1:31" ht="15.75" customHeight="1" x14ac:dyDescent="0.25">
      <c r="A829" s="79">
        <v>2302</v>
      </c>
      <c r="B829" s="80"/>
      <c r="C829" s="80"/>
      <c r="D829" s="80"/>
      <c r="E829" s="80"/>
      <c r="F829" s="80"/>
      <c r="G829" s="80"/>
      <c r="H829" s="80">
        <v>40</v>
      </c>
      <c r="I829" s="80"/>
      <c r="J829" s="80"/>
      <c r="K829" s="116"/>
      <c r="L829" s="235"/>
      <c r="M829" s="134"/>
      <c r="N829" s="236"/>
      <c r="O829" s="90">
        <f>IF(H829=0,"",H829/G828)</f>
        <v>0.90909090909090906</v>
      </c>
      <c r="P829" s="91">
        <v>48</v>
      </c>
      <c r="Q829" s="241">
        <f t="shared" si="109"/>
        <v>1</v>
      </c>
      <c r="R829" s="241">
        <f t="shared" si="110"/>
        <v>0</v>
      </c>
      <c r="AD829" s="3"/>
      <c r="AE829" s="3"/>
    </row>
    <row r="830" spans="1:31" ht="15.75" customHeight="1" x14ac:dyDescent="0.25">
      <c r="A830" s="79">
        <v>2401</v>
      </c>
      <c r="B830" s="80"/>
      <c r="C830" s="80"/>
      <c r="D830" s="80"/>
      <c r="E830" s="80"/>
      <c r="F830" s="80"/>
      <c r="G830" s="80"/>
      <c r="H830" s="80"/>
      <c r="I830" s="80">
        <v>40</v>
      </c>
      <c r="J830" s="80"/>
      <c r="K830" s="116"/>
      <c r="L830" s="235"/>
      <c r="M830" s="134"/>
      <c r="N830" s="236"/>
      <c r="O830" s="90">
        <f>IF(I830=0,"",I830/H829)</f>
        <v>1</v>
      </c>
      <c r="P830" s="91">
        <v>46</v>
      </c>
      <c r="Q830" s="241">
        <f t="shared" si="109"/>
        <v>0.95833333333333337</v>
      </c>
      <c r="R830" s="241">
        <f t="shared" si="110"/>
        <v>4.166666666666663E-2</v>
      </c>
      <c r="AD830" s="3"/>
      <c r="AE830" s="3"/>
    </row>
    <row r="831" spans="1:31" ht="15.75" customHeight="1" x14ac:dyDescent="0.25">
      <c r="A831" s="79">
        <v>2402</v>
      </c>
      <c r="B831" s="80"/>
      <c r="C831" s="80"/>
      <c r="D831" s="80"/>
      <c r="E831" s="80"/>
      <c r="F831" s="80"/>
      <c r="G831" s="80"/>
      <c r="H831" s="80"/>
      <c r="I831" s="80"/>
      <c r="J831" s="80">
        <v>35</v>
      </c>
      <c r="K831" s="116">
        <v>28</v>
      </c>
      <c r="L831" s="235"/>
      <c r="M831" s="134"/>
      <c r="N831" s="236"/>
      <c r="O831" s="133">
        <f>IF(J831=0,"",J831/I830)</f>
        <v>0.875</v>
      </c>
      <c r="P831" s="91">
        <v>44</v>
      </c>
      <c r="Q831" s="133">
        <f t="shared" si="109"/>
        <v>0.95652173913043481</v>
      </c>
      <c r="R831" s="133">
        <f t="shared" si="110"/>
        <v>4.3478260869565188E-2</v>
      </c>
      <c r="AD831" s="3"/>
      <c r="AE831" s="3"/>
    </row>
    <row r="832" spans="1:31" ht="15.75" customHeight="1" x14ac:dyDescent="0.25">
      <c r="A832" s="79">
        <v>2501</v>
      </c>
      <c r="B832" s="80"/>
      <c r="C832" s="80"/>
      <c r="D832" s="80"/>
      <c r="E832" s="80"/>
      <c r="F832" s="80"/>
      <c r="G832" s="80"/>
      <c r="H832" s="80"/>
      <c r="I832" s="80"/>
      <c r="J832" s="80">
        <v>10</v>
      </c>
      <c r="K832" s="116">
        <v>8</v>
      </c>
      <c r="L832" s="235"/>
      <c r="M832" s="134"/>
      <c r="N832" s="237"/>
      <c r="O832" s="193"/>
      <c r="P832" s="91">
        <v>16</v>
      </c>
      <c r="Q832" s="193"/>
      <c r="R832" s="264"/>
      <c r="AD832" s="3"/>
      <c r="AE832" s="3"/>
    </row>
    <row r="833" spans="1:31" ht="15.75" customHeight="1" x14ac:dyDescent="0.25">
      <c r="A833" s="79">
        <v>2502</v>
      </c>
      <c r="B833" s="80"/>
      <c r="C833" s="80"/>
      <c r="D833" s="80"/>
      <c r="E833" s="80"/>
      <c r="F833" s="80"/>
      <c r="G833" s="80"/>
      <c r="H833" s="80"/>
      <c r="I833" s="80"/>
      <c r="J833" s="80">
        <v>5</v>
      </c>
      <c r="K833" s="116">
        <v>5</v>
      </c>
      <c r="L833" s="235"/>
      <c r="M833" s="134"/>
      <c r="N833" s="237"/>
      <c r="O833" s="246"/>
      <c r="P833" s="96">
        <v>9</v>
      </c>
      <c r="Q833" s="247"/>
      <c r="R833" s="246"/>
      <c r="AD833" s="3"/>
      <c r="AE833" s="3"/>
    </row>
    <row r="834" spans="1:31" ht="15.75" customHeight="1" x14ac:dyDescent="0.25">
      <c r="A834" s="79">
        <v>2601</v>
      </c>
      <c r="B834" s="80"/>
      <c r="C834" s="80"/>
      <c r="D834" s="80"/>
      <c r="E834" s="80"/>
      <c r="F834" s="80"/>
      <c r="G834" s="80"/>
      <c r="H834" s="80"/>
      <c r="I834" s="80"/>
      <c r="J834" s="80"/>
      <c r="K834" s="116"/>
      <c r="L834" s="235"/>
      <c r="M834" s="134"/>
      <c r="N834" s="237"/>
      <c r="O834" s="246"/>
      <c r="P834" s="96"/>
      <c r="Q834" s="247"/>
      <c r="R834" s="246"/>
      <c r="AD834" s="3"/>
      <c r="AE834" s="3"/>
    </row>
    <row r="835" spans="1:31" ht="15.75" customHeight="1" x14ac:dyDescent="0.25">
      <c r="A835" s="79">
        <v>2602</v>
      </c>
      <c r="B835" s="80"/>
      <c r="C835" s="80"/>
      <c r="D835" s="80"/>
      <c r="E835" s="80"/>
      <c r="F835" s="80"/>
      <c r="G835" s="80"/>
      <c r="H835" s="80"/>
      <c r="I835" s="80"/>
      <c r="J835" s="80"/>
      <c r="K835" s="116"/>
      <c r="L835" s="235"/>
      <c r="M835" s="134"/>
      <c r="N835" s="237"/>
      <c r="O835" s="134"/>
      <c r="P835" s="237"/>
      <c r="Q835" s="256"/>
      <c r="R835" s="246"/>
      <c r="AD835" s="3"/>
      <c r="AE835" s="3"/>
    </row>
    <row r="836" spans="1:31" ht="15.75" customHeight="1" x14ac:dyDescent="0.25">
      <c r="A836" s="79">
        <v>2701</v>
      </c>
      <c r="B836" s="80"/>
      <c r="C836" s="80"/>
      <c r="D836" s="80"/>
      <c r="E836" s="80"/>
      <c r="F836" s="80"/>
      <c r="G836" s="80"/>
      <c r="H836" s="80"/>
      <c r="I836" s="80"/>
      <c r="J836" s="80"/>
      <c r="K836" s="116"/>
      <c r="L836" s="235"/>
      <c r="M836" s="134"/>
      <c r="N836" s="237"/>
      <c r="O836" s="228" t="s">
        <v>80</v>
      </c>
      <c r="P836" s="102">
        <v>8</v>
      </c>
      <c r="Q836" s="103">
        <f>IF(SUM(K826:K833)=0,"",SUM(K826:K833))</f>
        <v>41</v>
      </c>
      <c r="R836" s="230" t="s">
        <v>10</v>
      </c>
      <c r="AD836" s="3"/>
      <c r="AE836" s="3"/>
    </row>
    <row r="837" spans="1:31" ht="15.75" customHeight="1" x14ac:dyDescent="0.25">
      <c r="A837" s="79">
        <v>2702</v>
      </c>
      <c r="B837" s="80"/>
      <c r="C837" s="80"/>
      <c r="D837" s="80"/>
      <c r="E837" s="80"/>
      <c r="F837" s="80"/>
      <c r="G837" s="80"/>
      <c r="H837" s="80"/>
      <c r="I837" s="80"/>
      <c r="J837" s="80"/>
      <c r="K837" s="116"/>
      <c r="L837" s="235"/>
      <c r="M837" s="134"/>
      <c r="N837" s="237"/>
      <c r="O837" s="229" t="s">
        <v>81</v>
      </c>
      <c r="P837" s="104">
        <f>IF(P836/B823=0,"",P836/B823)</f>
        <v>0.1038961038961039</v>
      </c>
      <c r="Q837" s="105">
        <f>IF(P836/Q836=0,"",P836/Q836)</f>
        <v>0.1951219512195122</v>
      </c>
      <c r="R837" s="231" t="s">
        <v>82</v>
      </c>
      <c r="AD837" s="3"/>
      <c r="AE837" s="3"/>
    </row>
    <row r="838" spans="1:31" ht="15.75" customHeight="1" x14ac:dyDescent="0.25">
      <c r="A838" s="79">
        <v>2801</v>
      </c>
      <c r="B838" s="80"/>
      <c r="C838" s="80"/>
      <c r="D838" s="80"/>
      <c r="E838" s="80"/>
      <c r="F838" s="80"/>
      <c r="G838" s="80"/>
      <c r="H838" s="80"/>
      <c r="I838" s="80"/>
      <c r="J838" s="80"/>
      <c r="K838" s="116"/>
      <c r="L838" s="238"/>
      <c r="M838" s="239"/>
      <c r="N838" s="240"/>
      <c r="O838" s="109"/>
      <c r="P838" s="110"/>
      <c r="Q838" s="110"/>
      <c r="R838" s="111"/>
      <c r="AD838" s="3"/>
      <c r="AE838" s="3"/>
    </row>
    <row r="839" spans="1:31" ht="18" customHeight="1" x14ac:dyDescent="0.25">
      <c r="A839" s="33"/>
      <c r="B839" s="327" t="s">
        <v>108</v>
      </c>
      <c r="C839" s="327"/>
      <c r="D839" s="327"/>
      <c r="E839" s="327"/>
      <c r="F839" s="327"/>
      <c r="G839" s="327"/>
      <c r="H839" s="327"/>
      <c r="I839" s="327"/>
      <c r="J839" s="327"/>
      <c r="K839" s="112">
        <f>SUM(K823:K835)</f>
        <v>41</v>
      </c>
      <c r="L839" s="113">
        <f>IF(K831=0,"",K831/B823)</f>
        <v>0.36363636363636365</v>
      </c>
      <c r="M839" s="113">
        <f>IF(K839=0,"",K839/B823)</f>
        <v>0.53246753246753242</v>
      </c>
      <c r="N839" s="113">
        <f>IF(K831=0,"",M839-L839)</f>
        <v>0.16883116883116878</v>
      </c>
      <c r="O839" s="5"/>
      <c r="P839" s="25"/>
      <c r="Q839" s="24"/>
      <c r="R839" s="5"/>
      <c r="AD839" s="3"/>
      <c r="AE839" s="3"/>
    </row>
    <row r="840" spans="1:31" ht="12.75" customHeight="1" x14ac:dyDescent="0.2">
      <c r="L840" s="5"/>
      <c r="M840" s="5"/>
      <c r="O840" s="5"/>
      <c r="P840" s="6"/>
      <c r="Q840" s="6"/>
      <c r="R840" s="5"/>
      <c r="AD840" s="3"/>
      <c r="AE840" s="3"/>
    </row>
    <row r="841" spans="1:31" ht="12.75" customHeight="1" x14ac:dyDescent="0.2">
      <c r="L841" s="5"/>
      <c r="M841" s="5"/>
      <c r="O841" s="5"/>
      <c r="P841" s="6"/>
      <c r="Q841" s="6"/>
      <c r="R841" s="5"/>
      <c r="AD841" s="3"/>
      <c r="AE841" s="3"/>
    </row>
    <row r="842" spans="1:31" ht="26.25" customHeight="1" x14ac:dyDescent="0.4">
      <c r="B842" s="318" t="s">
        <v>96</v>
      </c>
      <c r="C842" s="331"/>
      <c r="D842" s="331"/>
      <c r="E842" s="331"/>
      <c r="F842" s="331"/>
      <c r="G842" s="331"/>
      <c r="H842" s="331"/>
      <c r="I842" s="331"/>
      <c r="J842" s="331"/>
      <c r="K842" s="201" t="s">
        <v>119</v>
      </c>
      <c r="L842" s="5"/>
      <c r="M842" s="5"/>
      <c r="N842" s="25"/>
      <c r="O842" s="5"/>
      <c r="P842" s="25"/>
      <c r="Q842" s="25"/>
      <c r="R842" s="25"/>
      <c r="AD842" s="3"/>
      <c r="AE842" s="3"/>
    </row>
    <row r="843" spans="1:31" ht="20.25" customHeight="1" x14ac:dyDescent="0.2">
      <c r="A843" s="330" t="s">
        <v>9</v>
      </c>
      <c r="B843" s="311" t="s">
        <v>97</v>
      </c>
      <c r="C843" s="312"/>
      <c r="D843" s="312"/>
      <c r="E843" s="312"/>
      <c r="F843" s="312"/>
      <c r="G843" s="312"/>
      <c r="H843" s="312"/>
      <c r="I843" s="312"/>
      <c r="J843" s="313"/>
      <c r="K843" s="314" t="s">
        <v>10</v>
      </c>
      <c r="L843" s="307" t="s">
        <v>2</v>
      </c>
      <c r="M843" s="307" t="s">
        <v>3</v>
      </c>
      <c r="N843" s="316" t="s">
        <v>4</v>
      </c>
      <c r="O843" s="307" t="s">
        <v>5</v>
      </c>
      <c r="P843" s="317" t="s">
        <v>6</v>
      </c>
      <c r="Q843" s="317" t="s">
        <v>7</v>
      </c>
      <c r="R843" s="307" t="s">
        <v>8</v>
      </c>
      <c r="AD843" s="3"/>
      <c r="AE843" s="3"/>
    </row>
    <row r="844" spans="1:31" ht="15.75" customHeight="1" x14ac:dyDescent="0.25">
      <c r="A844" s="308"/>
      <c r="B844" s="79" t="s">
        <v>98</v>
      </c>
      <c r="C844" s="79" t="s">
        <v>99</v>
      </c>
      <c r="D844" s="79" t="s">
        <v>100</v>
      </c>
      <c r="E844" s="79" t="s">
        <v>101</v>
      </c>
      <c r="F844" s="79" t="s">
        <v>102</v>
      </c>
      <c r="G844" s="79" t="s">
        <v>103</v>
      </c>
      <c r="H844" s="79" t="s">
        <v>104</v>
      </c>
      <c r="I844" s="79" t="s">
        <v>105</v>
      </c>
      <c r="J844" s="79" t="s">
        <v>106</v>
      </c>
      <c r="K844" s="315"/>
      <c r="L844" s="308"/>
      <c r="M844" s="308"/>
      <c r="N844" s="308"/>
      <c r="O844" s="308"/>
      <c r="P844" s="308"/>
      <c r="Q844" s="308"/>
      <c r="R844" s="308"/>
      <c r="AD844" s="3"/>
      <c r="AE844" s="3"/>
    </row>
    <row r="845" spans="1:31" ht="15.75" customHeight="1" x14ac:dyDescent="0.25">
      <c r="A845" s="79">
        <v>2101</v>
      </c>
      <c r="B845" s="80">
        <v>70</v>
      </c>
      <c r="C845" s="80"/>
      <c r="D845" s="80"/>
      <c r="E845" s="80"/>
      <c r="F845" s="80"/>
      <c r="G845" s="80"/>
      <c r="H845" s="80"/>
      <c r="I845" s="80"/>
      <c r="J845" s="80"/>
      <c r="K845" s="116"/>
      <c r="L845" s="232"/>
      <c r="M845" s="233"/>
      <c r="N845" s="234"/>
      <c r="O845" s="242"/>
      <c r="P845" s="85">
        <f>B845</f>
        <v>70</v>
      </c>
      <c r="Q845" s="243"/>
      <c r="R845" s="242"/>
      <c r="AD845" s="3"/>
      <c r="AE845" s="3"/>
    </row>
    <row r="846" spans="1:31" ht="15.75" customHeight="1" x14ac:dyDescent="0.25">
      <c r="A846" s="79">
        <v>2102</v>
      </c>
      <c r="B846" s="80"/>
      <c r="C846" s="80">
        <v>52</v>
      </c>
      <c r="D846" s="80"/>
      <c r="E846" s="80"/>
      <c r="F846" s="80"/>
      <c r="G846" s="80"/>
      <c r="H846" s="80"/>
      <c r="I846" s="80"/>
      <c r="J846" s="80"/>
      <c r="K846" s="116"/>
      <c r="L846" s="235"/>
      <c r="M846" s="134"/>
      <c r="N846" s="236"/>
      <c r="O846" s="90">
        <f>IF(C846=0,"",C846/B845)</f>
        <v>0.74285714285714288</v>
      </c>
      <c r="P846" s="91">
        <v>52</v>
      </c>
      <c r="Q846" s="241">
        <f t="shared" ref="Q846:Q853" si="111">IF(P846=0,"",P846/P845)</f>
        <v>0.74285714285714288</v>
      </c>
      <c r="R846" s="241">
        <f t="shared" ref="R846:R853" si="112">IF(P846=0,"",100%-Q846)</f>
        <v>0.25714285714285712</v>
      </c>
      <c r="AD846" s="3"/>
      <c r="AE846" s="3"/>
    </row>
    <row r="847" spans="1:31" ht="15.75" customHeight="1" x14ac:dyDescent="0.25">
      <c r="A847" s="79">
        <v>2201</v>
      </c>
      <c r="B847" s="80"/>
      <c r="C847" s="80"/>
      <c r="D847" s="80">
        <v>47</v>
      </c>
      <c r="E847" s="80"/>
      <c r="F847" s="80"/>
      <c r="G847" s="80"/>
      <c r="H847" s="80"/>
      <c r="I847" s="80"/>
      <c r="J847" s="80"/>
      <c r="K847" s="116"/>
      <c r="L847" s="235"/>
      <c r="M847" s="134"/>
      <c r="N847" s="236"/>
      <c r="O847" s="90">
        <f>IF(D847=0,"",D847/C846)</f>
        <v>0.90384615384615385</v>
      </c>
      <c r="P847" s="91">
        <v>49</v>
      </c>
      <c r="Q847" s="241">
        <f t="shared" si="111"/>
        <v>0.94230769230769229</v>
      </c>
      <c r="R847" s="241">
        <f t="shared" si="112"/>
        <v>5.7692307692307709E-2</v>
      </c>
      <c r="S847" s="11">
        <f>P847/P845</f>
        <v>0.7</v>
      </c>
      <c r="AD847" s="3"/>
      <c r="AE847" s="3"/>
    </row>
    <row r="848" spans="1:31" ht="15.75" customHeight="1" x14ac:dyDescent="0.25">
      <c r="A848" s="79">
        <v>2202</v>
      </c>
      <c r="B848" s="80"/>
      <c r="C848" s="80"/>
      <c r="D848" s="80"/>
      <c r="E848" s="80">
        <v>42</v>
      </c>
      <c r="F848" s="80"/>
      <c r="G848" s="80"/>
      <c r="H848" s="80"/>
      <c r="I848" s="80"/>
      <c r="J848" s="80"/>
      <c r="K848" s="116"/>
      <c r="L848" s="235"/>
      <c r="M848" s="134"/>
      <c r="N848" s="236"/>
      <c r="O848" s="90">
        <f>IF(E848=0,"",E848/D847)</f>
        <v>0.8936170212765957</v>
      </c>
      <c r="P848" s="91">
        <v>46</v>
      </c>
      <c r="Q848" s="241">
        <f t="shared" si="111"/>
        <v>0.93877551020408168</v>
      </c>
      <c r="R848" s="241">
        <f t="shared" si="112"/>
        <v>6.1224489795918324E-2</v>
      </c>
      <c r="AD848" s="3"/>
      <c r="AE848" s="3"/>
    </row>
    <row r="849" spans="1:31" ht="15.75" customHeight="1" x14ac:dyDescent="0.25">
      <c r="A849" s="79">
        <v>2301</v>
      </c>
      <c r="B849" s="80"/>
      <c r="C849" s="80"/>
      <c r="D849" s="80"/>
      <c r="E849" s="80"/>
      <c r="F849" s="80">
        <v>40</v>
      </c>
      <c r="G849" s="80"/>
      <c r="H849" s="80"/>
      <c r="I849" s="80"/>
      <c r="J849" s="80"/>
      <c r="K849" s="116"/>
      <c r="L849" s="235"/>
      <c r="M849" s="134"/>
      <c r="N849" s="236"/>
      <c r="O849" s="90">
        <f>IF(F849=0,"",F849/E848)</f>
        <v>0.95238095238095233</v>
      </c>
      <c r="P849" s="91">
        <v>42</v>
      </c>
      <c r="Q849" s="241">
        <f t="shared" si="111"/>
        <v>0.91304347826086951</v>
      </c>
      <c r="R849" s="241">
        <f t="shared" si="112"/>
        <v>8.6956521739130488E-2</v>
      </c>
      <c r="AD849" s="3"/>
      <c r="AE849" s="3"/>
    </row>
    <row r="850" spans="1:31" ht="15.75" customHeight="1" x14ac:dyDescent="0.25">
      <c r="A850" s="79">
        <v>2302</v>
      </c>
      <c r="B850" s="80"/>
      <c r="C850" s="80"/>
      <c r="D850" s="80"/>
      <c r="E850" s="80"/>
      <c r="F850" s="80"/>
      <c r="G850" s="80">
        <v>36</v>
      </c>
      <c r="H850" s="80"/>
      <c r="I850" s="80"/>
      <c r="J850" s="80"/>
      <c r="K850" s="116"/>
      <c r="L850" s="235"/>
      <c r="M850" s="134"/>
      <c r="N850" s="236"/>
      <c r="O850" s="90">
        <f>IF(G850=0,"",G850/F849)</f>
        <v>0.9</v>
      </c>
      <c r="P850" s="91">
        <v>37</v>
      </c>
      <c r="Q850" s="241">
        <f t="shared" si="111"/>
        <v>0.88095238095238093</v>
      </c>
      <c r="R850" s="241">
        <f t="shared" si="112"/>
        <v>0.11904761904761907</v>
      </c>
      <c r="AD850" s="3"/>
      <c r="AE850" s="3"/>
    </row>
    <row r="851" spans="1:31" ht="15.75" customHeight="1" x14ac:dyDescent="0.25">
      <c r="A851" s="79">
        <v>2401</v>
      </c>
      <c r="B851" s="80"/>
      <c r="C851" s="80"/>
      <c r="D851" s="80"/>
      <c r="E851" s="80"/>
      <c r="F851" s="80"/>
      <c r="G851" s="80"/>
      <c r="H851" s="80">
        <v>33</v>
      </c>
      <c r="I851" s="80"/>
      <c r="J851" s="80"/>
      <c r="K851" s="116"/>
      <c r="L851" s="235"/>
      <c r="M851" s="134"/>
      <c r="N851" s="236"/>
      <c r="O851" s="90">
        <f>IF(H851=0,"",H851/G850)</f>
        <v>0.91666666666666663</v>
      </c>
      <c r="P851" s="91">
        <v>36</v>
      </c>
      <c r="Q851" s="241">
        <f t="shared" si="111"/>
        <v>0.97297297297297303</v>
      </c>
      <c r="R851" s="241">
        <f t="shared" si="112"/>
        <v>2.7027027027026973E-2</v>
      </c>
      <c r="AD851" s="3"/>
      <c r="AE851" s="3"/>
    </row>
    <row r="852" spans="1:31" ht="15.75" customHeight="1" x14ac:dyDescent="0.25">
      <c r="A852" s="79">
        <v>2402</v>
      </c>
      <c r="B852" s="80"/>
      <c r="C852" s="80"/>
      <c r="D852" s="80"/>
      <c r="E852" s="80"/>
      <c r="F852" s="80"/>
      <c r="G852" s="80"/>
      <c r="H852" s="80"/>
      <c r="I852" s="80">
        <v>31</v>
      </c>
      <c r="J852" s="80"/>
      <c r="K852" s="116"/>
      <c r="L852" s="235"/>
      <c r="M852" s="134"/>
      <c r="N852" s="236"/>
      <c r="O852" s="90">
        <f>IF(I852=0,"",I852/H851)</f>
        <v>0.93939393939393945</v>
      </c>
      <c r="P852" s="91">
        <v>36</v>
      </c>
      <c r="Q852" s="241">
        <f t="shared" si="111"/>
        <v>1</v>
      </c>
      <c r="R852" s="241">
        <f t="shared" si="112"/>
        <v>0</v>
      </c>
      <c r="AD852" s="3"/>
      <c r="AE852" s="3"/>
    </row>
    <row r="853" spans="1:31" ht="15.75" customHeight="1" x14ac:dyDescent="0.25">
      <c r="A853" s="79">
        <v>2501</v>
      </c>
      <c r="B853" s="80"/>
      <c r="C853" s="80"/>
      <c r="D853" s="80"/>
      <c r="E853" s="80"/>
      <c r="F853" s="80"/>
      <c r="G853" s="80"/>
      <c r="H853" s="80"/>
      <c r="I853" s="80"/>
      <c r="J853" s="80">
        <v>29</v>
      </c>
      <c r="K853" s="116">
        <v>20</v>
      </c>
      <c r="L853" s="235"/>
      <c r="M853" s="134"/>
      <c r="N853" s="236"/>
      <c r="O853" s="133">
        <f>IF(J853=0,"",J853/I852)</f>
        <v>0.93548387096774188</v>
      </c>
      <c r="P853" s="91">
        <v>33</v>
      </c>
      <c r="Q853" s="133">
        <f t="shared" si="111"/>
        <v>0.91666666666666663</v>
      </c>
      <c r="R853" s="133">
        <f t="shared" si="112"/>
        <v>8.333333333333337E-2</v>
      </c>
      <c r="AD853" s="3"/>
      <c r="AE853" s="3"/>
    </row>
    <row r="854" spans="1:31" ht="15.75" customHeight="1" x14ac:dyDescent="0.25">
      <c r="A854" s="79">
        <v>2502</v>
      </c>
      <c r="B854" s="80"/>
      <c r="C854" s="80"/>
      <c r="D854" s="80"/>
      <c r="E854" s="80"/>
      <c r="F854" s="80"/>
      <c r="G854" s="80"/>
      <c r="H854" s="80"/>
      <c r="I854" s="80"/>
      <c r="J854" s="80">
        <v>9</v>
      </c>
      <c r="K854" s="116">
        <v>4</v>
      </c>
      <c r="L854" s="235"/>
      <c r="M854" s="134"/>
      <c r="N854" s="237"/>
      <c r="O854" s="193"/>
      <c r="P854" s="91">
        <v>11</v>
      </c>
      <c r="Q854" s="193"/>
      <c r="R854" s="264"/>
      <c r="AD854" s="3"/>
      <c r="AE854" s="3"/>
    </row>
    <row r="855" spans="1:31" ht="15.75" customHeight="1" x14ac:dyDescent="0.25">
      <c r="A855" s="79">
        <v>2601</v>
      </c>
      <c r="B855" s="80"/>
      <c r="C855" s="80"/>
      <c r="D855" s="80"/>
      <c r="E855" s="80"/>
      <c r="F855" s="80"/>
      <c r="G855" s="80"/>
      <c r="H855" s="80"/>
      <c r="I855" s="80"/>
      <c r="J855" s="80"/>
      <c r="K855" s="116"/>
      <c r="L855" s="235"/>
      <c r="M855" s="134"/>
      <c r="N855" s="237"/>
      <c r="O855" s="246"/>
      <c r="P855" s="96"/>
      <c r="Q855" s="247"/>
      <c r="R855" s="246"/>
      <c r="AD855" s="3"/>
      <c r="AE855" s="3"/>
    </row>
    <row r="856" spans="1:31" ht="15.75" customHeight="1" x14ac:dyDescent="0.25">
      <c r="A856" s="79">
        <v>2602</v>
      </c>
      <c r="B856" s="80"/>
      <c r="C856" s="80"/>
      <c r="D856" s="80"/>
      <c r="E856" s="80"/>
      <c r="F856" s="80"/>
      <c r="G856" s="80"/>
      <c r="H856" s="80"/>
      <c r="I856" s="80"/>
      <c r="J856" s="80"/>
      <c r="K856" s="116"/>
      <c r="L856" s="235"/>
      <c r="M856" s="134"/>
      <c r="N856" s="237"/>
      <c r="O856" s="246"/>
      <c r="P856" s="96"/>
      <c r="Q856" s="247"/>
      <c r="R856" s="246"/>
      <c r="AD856" s="3"/>
      <c r="AE856" s="3"/>
    </row>
    <row r="857" spans="1:31" ht="15.75" customHeight="1" x14ac:dyDescent="0.25">
      <c r="A857" s="79">
        <v>2701</v>
      </c>
      <c r="B857" s="80"/>
      <c r="C857" s="80"/>
      <c r="D857" s="80"/>
      <c r="E857" s="80"/>
      <c r="F857" s="80"/>
      <c r="G857" s="80"/>
      <c r="H857" s="80"/>
      <c r="I857" s="80"/>
      <c r="J857" s="80"/>
      <c r="K857" s="116"/>
      <c r="L857" s="235"/>
      <c r="M857" s="134"/>
      <c r="N857" s="237"/>
      <c r="O857" s="134"/>
      <c r="P857" s="237"/>
      <c r="Q857" s="256"/>
      <c r="R857" s="246"/>
      <c r="AD857" s="3"/>
      <c r="AE857" s="3"/>
    </row>
    <row r="858" spans="1:31" ht="15.75" customHeight="1" x14ac:dyDescent="0.25">
      <c r="A858" s="79">
        <v>2702</v>
      </c>
      <c r="B858" s="80"/>
      <c r="C858" s="80"/>
      <c r="D858" s="80"/>
      <c r="E858" s="80"/>
      <c r="F858" s="80"/>
      <c r="G858" s="80"/>
      <c r="H858" s="80"/>
      <c r="I858" s="80"/>
      <c r="J858" s="80"/>
      <c r="K858" s="116"/>
      <c r="L858" s="235"/>
      <c r="M858" s="134"/>
      <c r="N858" s="237"/>
      <c r="O858" s="228" t="s">
        <v>80</v>
      </c>
      <c r="P858" s="102">
        <v>2</v>
      </c>
      <c r="Q858" s="103">
        <f>IF(SUM(K848:K855)=0,"",SUM(K848:K855))</f>
        <v>24</v>
      </c>
      <c r="R858" s="230" t="s">
        <v>10</v>
      </c>
      <c r="AD858" s="3"/>
      <c r="AE858" s="3"/>
    </row>
    <row r="859" spans="1:31" ht="15.75" customHeight="1" x14ac:dyDescent="0.25">
      <c r="A859" s="79">
        <v>2801</v>
      </c>
      <c r="B859" s="80"/>
      <c r="C859" s="80"/>
      <c r="D859" s="80"/>
      <c r="E859" s="80"/>
      <c r="F859" s="80"/>
      <c r="G859" s="80"/>
      <c r="H859" s="80"/>
      <c r="I859" s="80"/>
      <c r="J859" s="80"/>
      <c r="K859" s="116"/>
      <c r="L859" s="235"/>
      <c r="M859" s="134"/>
      <c r="N859" s="237"/>
      <c r="O859" s="229" t="s">
        <v>81</v>
      </c>
      <c r="P859" s="104">
        <f>IF(P858/B845=0,"",P858/B845)</f>
        <v>2.8571428571428571E-2</v>
      </c>
      <c r="Q859" s="105">
        <f>IF(P858/Q858=0,"",P858/Q858)</f>
        <v>8.3333333333333329E-2</v>
      </c>
      <c r="R859" s="231" t="s">
        <v>82</v>
      </c>
      <c r="AD859" s="3"/>
      <c r="AE859" s="3"/>
    </row>
    <row r="860" spans="1:31" ht="15.75" customHeight="1" x14ac:dyDescent="0.25">
      <c r="A860" s="79">
        <v>2802</v>
      </c>
      <c r="B860" s="80"/>
      <c r="C860" s="80"/>
      <c r="D860" s="80"/>
      <c r="E860" s="80"/>
      <c r="F860" s="80"/>
      <c r="G860" s="80"/>
      <c r="H860" s="80"/>
      <c r="I860" s="80"/>
      <c r="J860" s="80"/>
      <c r="K860" s="116"/>
      <c r="L860" s="238"/>
      <c r="M860" s="239"/>
      <c r="N860" s="240"/>
      <c r="O860" s="109"/>
      <c r="P860" s="110"/>
      <c r="Q860" s="110"/>
      <c r="R860" s="111"/>
      <c r="AD860" s="3"/>
      <c r="AE860" s="3"/>
    </row>
    <row r="861" spans="1:31" ht="18" customHeight="1" x14ac:dyDescent="0.25">
      <c r="A861" s="33"/>
      <c r="B861" s="327" t="s">
        <v>108</v>
      </c>
      <c r="C861" s="327"/>
      <c r="D861" s="327"/>
      <c r="E861" s="327"/>
      <c r="F861" s="327"/>
      <c r="G861" s="327"/>
      <c r="H861" s="327"/>
      <c r="I861" s="327"/>
      <c r="J861" s="327"/>
      <c r="K861" s="112">
        <f>SUM(K845:K857)</f>
        <v>24</v>
      </c>
      <c r="L861" s="113">
        <f>IF(K853=0,"",K853/B845)</f>
        <v>0.2857142857142857</v>
      </c>
      <c r="M861" s="113">
        <f>IF(K861=0,"",K861/B845)</f>
        <v>0.34285714285714286</v>
      </c>
      <c r="N861" s="113">
        <f>IF(K853=0,"",M861-L861)</f>
        <v>5.7142857142857162E-2</v>
      </c>
      <c r="O861" s="5"/>
      <c r="P861" s="25"/>
      <c r="Q861" s="24"/>
      <c r="R861" s="5"/>
      <c r="AD861" s="3"/>
      <c r="AE861" s="3"/>
    </row>
    <row r="862" spans="1:31" ht="12.75" customHeight="1" x14ac:dyDescent="0.2">
      <c r="L862" s="5"/>
      <c r="M862" s="5"/>
      <c r="O862" s="5"/>
      <c r="P862" s="6"/>
      <c r="Q862" s="6"/>
      <c r="R862" s="5"/>
      <c r="AD862" s="3"/>
      <c r="AE862" s="3"/>
    </row>
    <row r="863" spans="1:31" ht="12.75" customHeight="1" x14ac:dyDescent="0.2">
      <c r="L863" s="5"/>
      <c r="M863" s="5"/>
      <c r="O863" s="5"/>
      <c r="P863" s="6"/>
      <c r="Q863" s="6"/>
      <c r="R863" s="5"/>
      <c r="AD863" s="3"/>
      <c r="AE863" s="3"/>
    </row>
    <row r="864" spans="1:31" ht="26.25" customHeight="1" x14ac:dyDescent="0.4">
      <c r="B864" s="318" t="s">
        <v>96</v>
      </c>
      <c r="C864" s="331"/>
      <c r="D864" s="331"/>
      <c r="E864" s="331"/>
      <c r="F864" s="331"/>
      <c r="G864" s="331"/>
      <c r="H864" s="331"/>
      <c r="I864" s="331"/>
      <c r="J864" s="331"/>
      <c r="K864" s="201" t="s">
        <v>120</v>
      </c>
      <c r="L864" s="5"/>
      <c r="M864" s="5"/>
      <c r="N864" s="25"/>
      <c r="O864" s="5"/>
      <c r="P864" s="25"/>
      <c r="Q864" s="25"/>
      <c r="R864" s="25"/>
      <c r="V864" s="177">
        <f>AVERAGE(S847,S869)</f>
        <v>0.73666666666666658</v>
      </c>
      <c r="AD864" s="3"/>
      <c r="AE864" s="3"/>
    </row>
    <row r="865" spans="1:31" ht="20.25" customHeight="1" x14ac:dyDescent="0.2">
      <c r="A865" s="330" t="s">
        <v>9</v>
      </c>
      <c r="B865" s="311" t="s">
        <v>97</v>
      </c>
      <c r="C865" s="312"/>
      <c r="D865" s="312"/>
      <c r="E865" s="312"/>
      <c r="F865" s="312"/>
      <c r="G865" s="312"/>
      <c r="H865" s="312"/>
      <c r="I865" s="312"/>
      <c r="J865" s="313"/>
      <c r="K865" s="314" t="s">
        <v>10</v>
      </c>
      <c r="L865" s="307" t="s">
        <v>2</v>
      </c>
      <c r="M865" s="307" t="s">
        <v>3</v>
      </c>
      <c r="N865" s="316" t="s">
        <v>4</v>
      </c>
      <c r="O865" s="307" t="s">
        <v>5</v>
      </c>
      <c r="P865" s="317" t="s">
        <v>6</v>
      </c>
      <c r="Q865" s="317" t="s">
        <v>7</v>
      </c>
      <c r="R865" s="307" t="s">
        <v>8</v>
      </c>
      <c r="AD865" s="3"/>
      <c r="AE865" s="3"/>
    </row>
    <row r="866" spans="1:31" ht="15.75" customHeight="1" x14ac:dyDescent="0.25">
      <c r="A866" s="308"/>
      <c r="B866" s="79" t="s">
        <v>98</v>
      </c>
      <c r="C866" s="79" t="s">
        <v>99</v>
      </c>
      <c r="D866" s="79" t="s">
        <v>100</v>
      </c>
      <c r="E866" s="79" t="s">
        <v>101</v>
      </c>
      <c r="F866" s="79" t="s">
        <v>102</v>
      </c>
      <c r="G866" s="79" t="s">
        <v>103</v>
      </c>
      <c r="H866" s="79" t="s">
        <v>104</v>
      </c>
      <c r="I866" s="79" t="s">
        <v>105</v>
      </c>
      <c r="J866" s="79" t="s">
        <v>106</v>
      </c>
      <c r="K866" s="315"/>
      <c r="L866" s="308"/>
      <c r="M866" s="308"/>
      <c r="N866" s="308"/>
      <c r="O866" s="308"/>
      <c r="P866" s="308"/>
      <c r="Q866" s="308"/>
      <c r="R866" s="308"/>
      <c r="AD866" s="3"/>
      <c r="AE866" s="3"/>
    </row>
    <row r="867" spans="1:31" ht="15.75" customHeight="1" x14ac:dyDescent="0.25">
      <c r="A867" s="79">
        <v>2102</v>
      </c>
      <c r="B867" s="80">
        <v>75</v>
      </c>
      <c r="C867" s="80"/>
      <c r="D867" s="80"/>
      <c r="E867" s="80"/>
      <c r="F867" s="80"/>
      <c r="G867" s="80"/>
      <c r="H867" s="80"/>
      <c r="I867" s="80"/>
      <c r="J867" s="80"/>
      <c r="K867" s="116"/>
      <c r="L867" s="232"/>
      <c r="M867" s="233"/>
      <c r="N867" s="234"/>
      <c r="O867" s="242"/>
      <c r="P867" s="85">
        <f>B867</f>
        <v>75</v>
      </c>
      <c r="Q867" s="243"/>
      <c r="R867" s="242"/>
      <c r="AD867" s="3"/>
      <c r="AE867" s="3"/>
    </row>
    <row r="868" spans="1:31" ht="15.75" customHeight="1" x14ac:dyDescent="0.25">
      <c r="A868" s="79">
        <v>2201</v>
      </c>
      <c r="B868" s="80"/>
      <c r="C868" s="80">
        <v>64</v>
      </c>
      <c r="D868" s="80"/>
      <c r="E868" s="80"/>
      <c r="F868" s="80"/>
      <c r="G868" s="80"/>
      <c r="H868" s="80"/>
      <c r="I868" s="80"/>
      <c r="J868" s="80"/>
      <c r="K868" s="116"/>
      <c r="L868" s="235"/>
      <c r="M868" s="134"/>
      <c r="N868" s="236"/>
      <c r="O868" s="90">
        <f>IF(C868=0,"",C868/B867)</f>
        <v>0.85333333333333339</v>
      </c>
      <c r="P868" s="91">
        <v>64</v>
      </c>
      <c r="Q868" s="241">
        <f t="shared" ref="Q868:Q875" si="113">IF(P868=0,"",P868/P867)</f>
        <v>0.85333333333333339</v>
      </c>
      <c r="R868" s="241">
        <f t="shared" ref="R868:R875" si="114">IF(P868=0,"",100%-Q868)</f>
        <v>0.14666666666666661</v>
      </c>
      <c r="AD868" s="3"/>
      <c r="AE868" s="3"/>
    </row>
    <row r="869" spans="1:31" ht="15.75" customHeight="1" x14ac:dyDescent="0.25">
      <c r="A869" s="79">
        <v>2202</v>
      </c>
      <c r="B869" s="80"/>
      <c r="C869" s="80"/>
      <c r="D869" s="80">
        <v>52</v>
      </c>
      <c r="E869" s="80"/>
      <c r="F869" s="80"/>
      <c r="G869" s="80"/>
      <c r="H869" s="80"/>
      <c r="I869" s="80"/>
      <c r="J869" s="80"/>
      <c r="K869" s="116"/>
      <c r="L869" s="235"/>
      <c r="M869" s="134"/>
      <c r="N869" s="236"/>
      <c r="O869" s="90">
        <f>IF(D869=0,"",D869/C868)</f>
        <v>0.8125</v>
      </c>
      <c r="P869" s="91">
        <v>58</v>
      </c>
      <c r="Q869" s="241">
        <f t="shared" si="113"/>
        <v>0.90625</v>
      </c>
      <c r="R869" s="241">
        <f t="shared" si="114"/>
        <v>9.375E-2</v>
      </c>
      <c r="S869" s="11">
        <f>P869/P867</f>
        <v>0.77333333333333332</v>
      </c>
      <c r="AD869" s="3"/>
      <c r="AE869" s="3"/>
    </row>
    <row r="870" spans="1:31" ht="15.75" customHeight="1" x14ac:dyDescent="0.25">
      <c r="A870" s="79">
        <v>2301</v>
      </c>
      <c r="B870" s="80"/>
      <c r="C870" s="80"/>
      <c r="D870" s="80"/>
      <c r="E870" s="80">
        <v>50</v>
      </c>
      <c r="F870" s="80"/>
      <c r="G870" s="80"/>
      <c r="H870" s="80"/>
      <c r="I870" s="80"/>
      <c r="J870" s="80"/>
      <c r="K870" s="116"/>
      <c r="L870" s="235"/>
      <c r="M870" s="134"/>
      <c r="N870" s="236"/>
      <c r="O870" s="90">
        <f>IF(E870=0,"",E870/D869)</f>
        <v>0.96153846153846156</v>
      </c>
      <c r="P870" s="91">
        <v>53</v>
      </c>
      <c r="Q870" s="241">
        <f t="shared" si="113"/>
        <v>0.91379310344827591</v>
      </c>
      <c r="R870" s="241">
        <f t="shared" si="114"/>
        <v>8.6206896551724088E-2</v>
      </c>
      <c r="AD870" s="3"/>
      <c r="AE870" s="3"/>
    </row>
    <row r="871" spans="1:31" ht="15.75" customHeight="1" x14ac:dyDescent="0.25">
      <c r="A871" s="79">
        <v>2302</v>
      </c>
      <c r="B871" s="80"/>
      <c r="C871" s="80"/>
      <c r="D871" s="80"/>
      <c r="E871" s="80"/>
      <c r="F871" s="80">
        <v>47</v>
      </c>
      <c r="G871" s="80"/>
      <c r="H871" s="80"/>
      <c r="I871" s="80"/>
      <c r="J871" s="80"/>
      <c r="K871" s="116"/>
      <c r="L871" s="235"/>
      <c r="M871" s="134"/>
      <c r="N871" s="236"/>
      <c r="O871" s="90">
        <f>IF(F871=0,"",F871/E870)</f>
        <v>0.94</v>
      </c>
      <c r="P871" s="91">
        <v>53</v>
      </c>
      <c r="Q871" s="241">
        <f t="shared" si="113"/>
        <v>1</v>
      </c>
      <c r="R871" s="241">
        <f t="shared" si="114"/>
        <v>0</v>
      </c>
      <c r="AD871" s="3"/>
      <c r="AE871" s="3"/>
    </row>
    <row r="872" spans="1:31" ht="15.75" customHeight="1" x14ac:dyDescent="0.25">
      <c r="A872" s="79">
        <v>2401</v>
      </c>
      <c r="B872" s="80"/>
      <c r="C872" s="80"/>
      <c r="D872" s="80"/>
      <c r="E872" s="80"/>
      <c r="F872" s="80"/>
      <c r="G872" s="80">
        <v>47</v>
      </c>
      <c r="H872" s="80"/>
      <c r="I872" s="80"/>
      <c r="J872" s="80"/>
      <c r="K872" s="116"/>
      <c r="L872" s="235"/>
      <c r="M872" s="134"/>
      <c r="N872" s="236"/>
      <c r="O872" s="90">
        <f>IF(G872=0,"",G872/F871)</f>
        <v>1</v>
      </c>
      <c r="P872" s="91">
        <v>53</v>
      </c>
      <c r="Q872" s="241">
        <f t="shared" si="113"/>
        <v>1</v>
      </c>
      <c r="R872" s="241">
        <f t="shared" si="114"/>
        <v>0</v>
      </c>
      <c r="AD872" s="3"/>
      <c r="AE872" s="3"/>
    </row>
    <row r="873" spans="1:31" ht="15.75" customHeight="1" x14ac:dyDescent="0.25">
      <c r="A873" s="79">
        <v>2402</v>
      </c>
      <c r="B873" s="80"/>
      <c r="C873" s="80"/>
      <c r="D873" s="80"/>
      <c r="E873" s="80"/>
      <c r="F873" s="80"/>
      <c r="G873" s="80"/>
      <c r="H873" s="80">
        <v>45</v>
      </c>
      <c r="I873" s="80"/>
      <c r="J873" s="80"/>
      <c r="K873" s="116"/>
      <c r="L873" s="235"/>
      <c r="M873" s="134"/>
      <c r="N873" s="236"/>
      <c r="O873" s="90">
        <f>IF(H873=0,"",H873/G872)</f>
        <v>0.95744680851063835</v>
      </c>
      <c r="P873" s="91">
        <v>52</v>
      </c>
      <c r="Q873" s="241">
        <f t="shared" si="113"/>
        <v>0.98113207547169812</v>
      </c>
      <c r="R873" s="241">
        <f t="shared" si="114"/>
        <v>1.8867924528301883E-2</v>
      </c>
      <c r="AD873" s="3"/>
      <c r="AE873" s="3"/>
    </row>
    <row r="874" spans="1:31" ht="15.75" customHeight="1" x14ac:dyDescent="0.25">
      <c r="A874" s="79">
        <v>2501</v>
      </c>
      <c r="B874" s="80"/>
      <c r="C874" s="80"/>
      <c r="D874" s="80"/>
      <c r="E874" s="80"/>
      <c r="F874" s="80"/>
      <c r="G874" s="80"/>
      <c r="H874" s="80"/>
      <c r="I874" s="80">
        <v>42</v>
      </c>
      <c r="J874" s="80"/>
      <c r="K874" s="116"/>
      <c r="L874" s="235"/>
      <c r="M874" s="134"/>
      <c r="N874" s="236"/>
      <c r="O874" s="90">
        <f>IF(I874=0,"",I874/H873)</f>
        <v>0.93333333333333335</v>
      </c>
      <c r="P874" s="91">
        <v>49</v>
      </c>
      <c r="Q874" s="241">
        <f t="shared" si="113"/>
        <v>0.94230769230769229</v>
      </c>
      <c r="R874" s="241">
        <f t="shared" si="114"/>
        <v>5.7692307692307709E-2</v>
      </c>
      <c r="AD874" s="3"/>
      <c r="AE874" s="3"/>
    </row>
    <row r="875" spans="1:31" ht="15.75" customHeight="1" x14ac:dyDescent="0.25">
      <c r="A875" s="79">
        <v>2502</v>
      </c>
      <c r="B875" s="80"/>
      <c r="C875" s="80"/>
      <c r="D875" s="80"/>
      <c r="E875" s="80"/>
      <c r="F875" s="80"/>
      <c r="G875" s="80"/>
      <c r="H875" s="80"/>
      <c r="I875" s="80"/>
      <c r="J875" s="80">
        <v>39</v>
      </c>
      <c r="K875" s="116">
        <v>32</v>
      </c>
      <c r="L875" s="235"/>
      <c r="M875" s="134"/>
      <c r="N875" s="236"/>
      <c r="O875" s="133">
        <f>IF(J875=0,"",J875/I874)</f>
        <v>0.9285714285714286</v>
      </c>
      <c r="P875" s="91">
        <v>47</v>
      </c>
      <c r="Q875" s="133">
        <f t="shared" si="113"/>
        <v>0.95918367346938771</v>
      </c>
      <c r="R875" s="133">
        <f t="shared" si="114"/>
        <v>4.081632653061229E-2</v>
      </c>
      <c r="AD875" s="3"/>
      <c r="AE875" s="3"/>
    </row>
    <row r="876" spans="1:31" ht="15.75" customHeight="1" x14ac:dyDescent="0.25">
      <c r="A876" s="79">
        <v>2601</v>
      </c>
      <c r="B876" s="80"/>
      <c r="C876" s="80"/>
      <c r="D876" s="80"/>
      <c r="E876" s="80"/>
      <c r="F876" s="80"/>
      <c r="G876" s="80"/>
      <c r="H876" s="80"/>
      <c r="I876" s="80"/>
      <c r="J876" s="80"/>
      <c r="K876" s="116"/>
      <c r="L876" s="235"/>
      <c r="M876" s="134"/>
      <c r="N876" s="237"/>
      <c r="O876" s="193"/>
      <c r="P876" s="91"/>
      <c r="Q876" s="193"/>
      <c r="R876" s="264"/>
      <c r="AD876" s="3"/>
      <c r="AE876" s="3"/>
    </row>
    <row r="877" spans="1:31" ht="15.75" customHeight="1" x14ac:dyDescent="0.25">
      <c r="A877" s="79">
        <v>2602</v>
      </c>
      <c r="B877" s="80"/>
      <c r="C877" s="80"/>
      <c r="D877" s="80"/>
      <c r="E877" s="80"/>
      <c r="F877" s="80"/>
      <c r="G877" s="80"/>
      <c r="H877" s="80"/>
      <c r="I877" s="80"/>
      <c r="J877" s="80"/>
      <c r="K877" s="116"/>
      <c r="L877" s="235"/>
      <c r="M877" s="134"/>
      <c r="N877" s="237"/>
      <c r="O877" s="246"/>
      <c r="P877" s="96"/>
      <c r="Q877" s="247"/>
      <c r="R877" s="246"/>
      <c r="AD877" s="3"/>
      <c r="AE877" s="3"/>
    </row>
    <row r="878" spans="1:31" ht="15.75" customHeight="1" x14ac:dyDescent="0.25">
      <c r="A878" s="79">
        <v>2701</v>
      </c>
      <c r="B878" s="80"/>
      <c r="C878" s="80"/>
      <c r="D878" s="80"/>
      <c r="E878" s="80"/>
      <c r="F878" s="80"/>
      <c r="G878" s="80"/>
      <c r="H878" s="80"/>
      <c r="I878" s="80"/>
      <c r="J878" s="80"/>
      <c r="K878" s="116"/>
      <c r="L878" s="235"/>
      <c r="M878" s="134"/>
      <c r="N878" s="237"/>
      <c r="O878" s="246"/>
      <c r="P878" s="96"/>
      <c r="Q878" s="247"/>
      <c r="R878" s="246"/>
      <c r="AD878" s="3"/>
      <c r="AE878" s="3"/>
    </row>
    <row r="879" spans="1:31" ht="15.75" customHeight="1" x14ac:dyDescent="0.25">
      <c r="A879" s="79">
        <v>2702</v>
      </c>
      <c r="B879" s="80"/>
      <c r="C879" s="80"/>
      <c r="D879" s="80"/>
      <c r="E879" s="80"/>
      <c r="F879" s="80"/>
      <c r="G879" s="80"/>
      <c r="H879" s="80"/>
      <c r="I879" s="80"/>
      <c r="J879" s="80"/>
      <c r="K879" s="116"/>
      <c r="L879" s="235"/>
      <c r="M879" s="134"/>
      <c r="N879" s="237"/>
      <c r="O879" s="134"/>
      <c r="P879" s="237"/>
      <c r="Q879" s="256"/>
      <c r="R879" s="246"/>
      <c r="AD879" s="3"/>
      <c r="AE879" s="3"/>
    </row>
    <row r="880" spans="1:31" ht="15.75" customHeight="1" x14ac:dyDescent="0.25">
      <c r="A880" s="79">
        <v>2801</v>
      </c>
      <c r="B880" s="80"/>
      <c r="C880" s="80"/>
      <c r="D880" s="80"/>
      <c r="E880" s="80"/>
      <c r="F880" s="80"/>
      <c r="G880" s="80"/>
      <c r="H880" s="80"/>
      <c r="I880" s="80"/>
      <c r="J880" s="80"/>
      <c r="K880" s="116"/>
      <c r="L880" s="235"/>
      <c r="M880" s="134"/>
      <c r="N880" s="237"/>
      <c r="O880" s="228" t="s">
        <v>80</v>
      </c>
      <c r="P880" s="102"/>
      <c r="Q880" s="103">
        <f>IF(SUM(K870:K877)=0,"",SUM(K870:K877))</f>
        <v>32</v>
      </c>
      <c r="R880" s="230" t="s">
        <v>10</v>
      </c>
      <c r="AD880" s="3"/>
      <c r="AE880" s="3"/>
    </row>
    <row r="881" spans="1:31" ht="15.75" customHeight="1" x14ac:dyDescent="0.25">
      <c r="A881" s="79">
        <v>2802</v>
      </c>
      <c r="B881" s="80"/>
      <c r="C881" s="80"/>
      <c r="D881" s="80"/>
      <c r="E881" s="80"/>
      <c r="F881" s="80"/>
      <c r="G881" s="80"/>
      <c r="H881" s="80"/>
      <c r="I881" s="80"/>
      <c r="J881" s="80"/>
      <c r="K881" s="116"/>
      <c r="L881" s="235"/>
      <c r="M881" s="134"/>
      <c r="N881" s="237"/>
      <c r="O881" s="229" t="s">
        <v>81</v>
      </c>
      <c r="P881" s="104" t="str">
        <f>IF(P880/B867=0,"",P880/B867)</f>
        <v/>
      </c>
      <c r="Q881" s="105" t="str">
        <f>IF(P880/Q880=0,"",P880/Q880)</f>
        <v/>
      </c>
      <c r="R881" s="231" t="s">
        <v>82</v>
      </c>
      <c r="AD881" s="3"/>
      <c r="AE881" s="3"/>
    </row>
    <row r="882" spans="1:31" ht="15.75" customHeight="1" x14ac:dyDescent="0.25">
      <c r="A882" s="79">
        <v>2901</v>
      </c>
      <c r="B882" s="80"/>
      <c r="C882" s="80"/>
      <c r="D882" s="80"/>
      <c r="E882" s="80"/>
      <c r="F882" s="80"/>
      <c r="G882" s="80"/>
      <c r="H882" s="80"/>
      <c r="I882" s="80"/>
      <c r="J882" s="80"/>
      <c r="K882" s="116"/>
      <c r="L882" s="238"/>
      <c r="M882" s="239"/>
      <c r="N882" s="240"/>
      <c r="O882" s="109"/>
      <c r="P882" s="110"/>
      <c r="Q882" s="110"/>
      <c r="R882" s="111"/>
      <c r="AD882" s="3"/>
      <c r="AE882" s="3"/>
    </row>
    <row r="883" spans="1:31" ht="18" customHeight="1" x14ac:dyDescent="0.25">
      <c r="A883" s="33"/>
      <c r="B883" s="327" t="s">
        <v>108</v>
      </c>
      <c r="C883" s="327"/>
      <c r="D883" s="327"/>
      <c r="E883" s="327"/>
      <c r="F883" s="327"/>
      <c r="G883" s="327"/>
      <c r="H883" s="327"/>
      <c r="I883" s="327"/>
      <c r="J883" s="327"/>
      <c r="K883" s="112">
        <f>SUM(K867:K879)</f>
        <v>32</v>
      </c>
      <c r="L883" s="113">
        <f>IF(K875=0,"",K875/B867)</f>
        <v>0.42666666666666669</v>
      </c>
      <c r="M883" s="113">
        <f>IF(K883=0,"",K883/B867)</f>
        <v>0.42666666666666669</v>
      </c>
      <c r="N883" s="113">
        <f>IF(K875=0,"",M883-L883)</f>
        <v>0</v>
      </c>
      <c r="O883" s="5"/>
      <c r="P883" s="25"/>
      <c r="Q883" s="24"/>
      <c r="R883" s="5"/>
      <c r="AD883" s="3"/>
      <c r="AE883" s="3"/>
    </row>
    <row r="884" spans="1:31" ht="12.75" customHeight="1" x14ac:dyDescent="0.2">
      <c r="L884" s="5"/>
      <c r="M884" s="5"/>
      <c r="O884" s="5"/>
      <c r="P884" s="6"/>
      <c r="Q884" s="6"/>
      <c r="R884" s="5"/>
      <c r="AD884" s="3"/>
      <c r="AE884" s="3"/>
    </row>
    <row r="885" spans="1:31" ht="12.75" customHeight="1" x14ac:dyDescent="0.2">
      <c r="L885" s="5"/>
      <c r="M885" s="5"/>
      <c r="O885" s="5"/>
      <c r="P885" s="6"/>
      <c r="Q885" s="6"/>
      <c r="R885" s="5"/>
      <c r="AD885" s="3"/>
      <c r="AE885" s="3"/>
    </row>
    <row r="886" spans="1:31" ht="26.25" x14ac:dyDescent="0.4">
      <c r="B886" s="318" t="s">
        <v>96</v>
      </c>
      <c r="C886" s="331"/>
      <c r="D886" s="331"/>
      <c r="E886" s="331"/>
      <c r="F886" s="331"/>
      <c r="G886" s="331"/>
      <c r="H886" s="331"/>
      <c r="I886" s="331"/>
      <c r="J886" s="331"/>
      <c r="K886" s="201" t="s">
        <v>121</v>
      </c>
      <c r="L886" s="5"/>
      <c r="M886" s="5"/>
      <c r="N886" s="25"/>
      <c r="O886" s="5"/>
      <c r="P886" s="25"/>
      <c r="Q886" s="25"/>
      <c r="R886" s="25"/>
      <c r="AD886" s="3"/>
      <c r="AE886" s="3"/>
    </row>
    <row r="887" spans="1:31" ht="20.25" x14ac:dyDescent="0.2">
      <c r="A887" s="330" t="s">
        <v>9</v>
      </c>
      <c r="B887" s="311" t="s">
        <v>97</v>
      </c>
      <c r="C887" s="312"/>
      <c r="D887" s="312"/>
      <c r="E887" s="312"/>
      <c r="F887" s="312"/>
      <c r="G887" s="312"/>
      <c r="H887" s="312"/>
      <c r="I887" s="312"/>
      <c r="J887" s="313"/>
      <c r="K887" s="314" t="s">
        <v>10</v>
      </c>
      <c r="L887" s="307" t="s">
        <v>2</v>
      </c>
      <c r="M887" s="307" t="s">
        <v>3</v>
      </c>
      <c r="N887" s="316" t="s">
        <v>4</v>
      </c>
      <c r="O887" s="307" t="s">
        <v>5</v>
      </c>
      <c r="P887" s="317" t="s">
        <v>6</v>
      </c>
      <c r="Q887" s="317" t="s">
        <v>7</v>
      </c>
      <c r="R887" s="307" t="s">
        <v>8</v>
      </c>
      <c r="AD887" s="3"/>
      <c r="AE887" s="3"/>
    </row>
    <row r="888" spans="1:31" ht="15.75" x14ac:dyDescent="0.25">
      <c r="A888" s="308"/>
      <c r="B888" s="79" t="s">
        <v>98</v>
      </c>
      <c r="C888" s="79" t="s">
        <v>99</v>
      </c>
      <c r="D888" s="79" t="s">
        <v>100</v>
      </c>
      <c r="E888" s="79" t="s">
        <v>101</v>
      </c>
      <c r="F888" s="79" t="s">
        <v>102</v>
      </c>
      <c r="G888" s="79" t="s">
        <v>103</v>
      </c>
      <c r="H888" s="79" t="s">
        <v>104</v>
      </c>
      <c r="I888" s="79" t="s">
        <v>105</v>
      </c>
      <c r="J888" s="79" t="s">
        <v>106</v>
      </c>
      <c r="K888" s="315"/>
      <c r="L888" s="308"/>
      <c r="M888" s="308"/>
      <c r="N888" s="308"/>
      <c r="O888" s="308"/>
      <c r="P888" s="308"/>
      <c r="Q888" s="308"/>
      <c r="R888" s="308"/>
      <c r="AD888" s="3"/>
      <c r="AE888" s="3"/>
    </row>
    <row r="889" spans="1:31" ht="15.75" x14ac:dyDescent="0.25">
      <c r="A889" s="79">
        <v>2201</v>
      </c>
      <c r="B889" s="80">
        <v>77</v>
      </c>
      <c r="C889" s="80"/>
      <c r="D889" s="80"/>
      <c r="E889" s="80"/>
      <c r="F889" s="80"/>
      <c r="G889" s="80"/>
      <c r="H889" s="80"/>
      <c r="I889" s="80"/>
      <c r="J889" s="80"/>
      <c r="K889" s="116"/>
      <c r="L889" s="232"/>
      <c r="M889" s="233"/>
      <c r="N889" s="234"/>
      <c r="O889" s="242"/>
      <c r="P889" s="85">
        <f>B889</f>
        <v>77</v>
      </c>
      <c r="Q889" s="243"/>
      <c r="R889" s="242"/>
      <c r="AD889" s="3"/>
      <c r="AE889" s="3"/>
    </row>
    <row r="890" spans="1:31" ht="15.75" customHeight="1" x14ac:dyDescent="0.25">
      <c r="A890" s="79">
        <v>2202</v>
      </c>
      <c r="B890" s="80"/>
      <c r="C890" s="80">
        <v>55</v>
      </c>
      <c r="D890" s="80"/>
      <c r="E890" s="80"/>
      <c r="F890" s="80"/>
      <c r="G890" s="80"/>
      <c r="H890" s="80"/>
      <c r="I890" s="80"/>
      <c r="J890" s="80"/>
      <c r="K890" s="116"/>
      <c r="L890" s="235"/>
      <c r="M890" s="134"/>
      <c r="N890" s="236"/>
      <c r="O890" s="90">
        <f>IF(C890=0,"",C890/B889)</f>
        <v>0.7142857142857143</v>
      </c>
      <c r="P890" s="91">
        <v>55</v>
      </c>
      <c r="Q890" s="241">
        <f t="shared" ref="Q890:Q897" si="115">IF(P890=0,"",P890/P889)</f>
        <v>0.7142857142857143</v>
      </c>
      <c r="R890" s="241">
        <f t="shared" ref="R890:R897" si="116">IF(P890=0,"",100%-Q890)</f>
        <v>0.2857142857142857</v>
      </c>
      <c r="AD890" s="3"/>
      <c r="AE890" s="3"/>
    </row>
    <row r="891" spans="1:31" ht="15.75" customHeight="1" x14ac:dyDescent="0.25">
      <c r="A891" s="79">
        <v>2301</v>
      </c>
      <c r="B891" s="80"/>
      <c r="C891" s="80"/>
      <c r="D891" s="80">
        <v>47</v>
      </c>
      <c r="E891" s="80"/>
      <c r="F891" s="80"/>
      <c r="G891" s="80"/>
      <c r="H891" s="80"/>
      <c r="I891" s="80"/>
      <c r="J891" s="80"/>
      <c r="K891" s="116"/>
      <c r="L891" s="235"/>
      <c r="M891" s="134"/>
      <c r="N891" s="236"/>
      <c r="O891" s="90">
        <f>IF(D891=0,"",D891/C890)</f>
        <v>0.8545454545454545</v>
      </c>
      <c r="P891" s="91">
        <v>49</v>
      </c>
      <c r="Q891" s="241">
        <f t="shared" si="115"/>
        <v>0.89090909090909087</v>
      </c>
      <c r="R891" s="241">
        <f t="shared" si="116"/>
        <v>0.10909090909090913</v>
      </c>
      <c r="S891" s="11">
        <f>P891/P889</f>
        <v>0.63636363636363635</v>
      </c>
      <c r="AD891" s="3"/>
      <c r="AE891" s="3"/>
    </row>
    <row r="892" spans="1:31" ht="15.75" customHeight="1" x14ac:dyDescent="0.25">
      <c r="A892" s="79">
        <v>2302</v>
      </c>
      <c r="B892" s="80"/>
      <c r="C892" s="80"/>
      <c r="D892" s="80"/>
      <c r="E892" s="80">
        <v>40</v>
      </c>
      <c r="F892" s="80"/>
      <c r="G892" s="80"/>
      <c r="H892" s="80"/>
      <c r="I892" s="80"/>
      <c r="J892" s="80"/>
      <c r="K892" s="116"/>
      <c r="L892" s="235"/>
      <c r="M892" s="134"/>
      <c r="N892" s="236"/>
      <c r="O892" s="90">
        <f>IF(E892=0,"",E892/D891)</f>
        <v>0.85106382978723405</v>
      </c>
      <c r="P892" s="91">
        <v>43</v>
      </c>
      <c r="Q892" s="241">
        <f t="shared" si="115"/>
        <v>0.87755102040816324</v>
      </c>
      <c r="R892" s="241">
        <f t="shared" si="116"/>
        <v>0.12244897959183676</v>
      </c>
      <c r="AD892" s="3"/>
      <c r="AE892" s="3"/>
    </row>
    <row r="893" spans="1:31" ht="15.75" customHeight="1" x14ac:dyDescent="0.25">
      <c r="A893" s="79">
        <v>2401</v>
      </c>
      <c r="B893" s="80"/>
      <c r="C893" s="80"/>
      <c r="D893" s="80"/>
      <c r="E893" s="80"/>
      <c r="F893" s="80">
        <v>39</v>
      </c>
      <c r="G893" s="80"/>
      <c r="H893" s="80"/>
      <c r="I893" s="80"/>
      <c r="J893" s="80"/>
      <c r="K893" s="116"/>
      <c r="L893" s="235"/>
      <c r="M893" s="134"/>
      <c r="N893" s="236"/>
      <c r="O893" s="90">
        <f>IF(F893=0,"",F893/E892)</f>
        <v>0.97499999999999998</v>
      </c>
      <c r="P893" s="91">
        <v>42</v>
      </c>
      <c r="Q893" s="241">
        <f t="shared" si="115"/>
        <v>0.97674418604651159</v>
      </c>
      <c r="R893" s="241">
        <f t="shared" si="116"/>
        <v>2.3255813953488413E-2</v>
      </c>
      <c r="AD893" s="3"/>
      <c r="AE893" s="3"/>
    </row>
    <row r="894" spans="1:31" ht="15.75" customHeight="1" x14ac:dyDescent="0.25">
      <c r="A894" s="79">
        <v>2402</v>
      </c>
      <c r="B894" s="80"/>
      <c r="C894" s="80"/>
      <c r="D894" s="80"/>
      <c r="E894" s="80"/>
      <c r="F894" s="80"/>
      <c r="G894" s="80">
        <v>39</v>
      </c>
      <c r="H894" s="80"/>
      <c r="I894" s="80"/>
      <c r="J894" s="80"/>
      <c r="K894" s="116"/>
      <c r="L894" s="235"/>
      <c r="M894" s="134"/>
      <c r="N894" s="236"/>
      <c r="O894" s="90">
        <f>IF(G894=0,"",G894/F893)</f>
        <v>1</v>
      </c>
      <c r="P894" s="91">
        <v>42</v>
      </c>
      <c r="Q894" s="241">
        <f t="shared" si="115"/>
        <v>1</v>
      </c>
      <c r="R894" s="241">
        <f t="shared" si="116"/>
        <v>0</v>
      </c>
      <c r="AD894" s="3"/>
      <c r="AE894" s="3"/>
    </row>
    <row r="895" spans="1:31" ht="15.75" customHeight="1" x14ac:dyDescent="0.25">
      <c r="A895" s="79">
        <v>2501</v>
      </c>
      <c r="B895" s="80"/>
      <c r="C895" s="80"/>
      <c r="D895" s="80"/>
      <c r="E895" s="80"/>
      <c r="F895" s="80"/>
      <c r="G895" s="80"/>
      <c r="H895" s="80">
        <v>34</v>
      </c>
      <c r="I895" s="80"/>
      <c r="J895" s="80"/>
      <c r="K895" s="116"/>
      <c r="L895" s="235"/>
      <c r="M895" s="134"/>
      <c r="N895" s="236"/>
      <c r="O895" s="90">
        <f>IF(H895=0,"",H895/G894)</f>
        <v>0.87179487179487181</v>
      </c>
      <c r="P895" s="91">
        <v>40</v>
      </c>
      <c r="Q895" s="241">
        <f t="shared" si="115"/>
        <v>0.95238095238095233</v>
      </c>
      <c r="R895" s="241">
        <f t="shared" si="116"/>
        <v>4.7619047619047672E-2</v>
      </c>
      <c r="AD895" s="3"/>
      <c r="AE895" s="3"/>
    </row>
    <row r="896" spans="1:31" ht="15.75" customHeight="1" x14ac:dyDescent="0.25">
      <c r="A896" s="79">
        <v>2502</v>
      </c>
      <c r="B896" s="80"/>
      <c r="C896" s="80"/>
      <c r="D896" s="80"/>
      <c r="E896" s="80"/>
      <c r="F896" s="80"/>
      <c r="G896" s="80"/>
      <c r="H896" s="80"/>
      <c r="I896" s="80">
        <v>31</v>
      </c>
      <c r="J896" s="80"/>
      <c r="K896" s="116"/>
      <c r="L896" s="235"/>
      <c r="M896" s="134"/>
      <c r="N896" s="236"/>
      <c r="O896" s="90">
        <f>IF(I896=0,"",I896/H895)</f>
        <v>0.91176470588235292</v>
      </c>
      <c r="P896" s="91">
        <v>38</v>
      </c>
      <c r="Q896" s="241">
        <f t="shared" si="115"/>
        <v>0.95</v>
      </c>
      <c r="R896" s="241">
        <f t="shared" si="116"/>
        <v>5.0000000000000044E-2</v>
      </c>
      <c r="AD896" s="3"/>
      <c r="AE896" s="3"/>
    </row>
    <row r="897" spans="1:31" ht="15.75" customHeight="1" x14ac:dyDescent="0.25">
      <c r="A897" s="79">
        <v>2601</v>
      </c>
      <c r="B897" s="80"/>
      <c r="C897" s="80"/>
      <c r="D897" s="80"/>
      <c r="E897" s="80"/>
      <c r="F897" s="80"/>
      <c r="G897" s="80"/>
      <c r="H897" s="80"/>
      <c r="I897" s="80"/>
      <c r="J897" s="80"/>
      <c r="K897" s="116"/>
      <c r="L897" s="235"/>
      <c r="M897" s="134"/>
      <c r="N897" s="236"/>
      <c r="O897" s="133" t="str">
        <f>IF(J897=0,"",J897/I896)</f>
        <v/>
      </c>
      <c r="P897" s="91"/>
      <c r="Q897" s="133" t="str">
        <f t="shared" si="115"/>
        <v/>
      </c>
      <c r="R897" s="133" t="str">
        <f t="shared" si="116"/>
        <v/>
      </c>
      <c r="AD897" s="3"/>
      <c r="AE897" s="3"/>
    </row>
    <row r="898" spans="1:31" ht="15.75" customHeight="1" x14ac:dyDescent="0.25">
      <c r="A898" s="79">
        <v>2602</v>
      </c>
      <c r="B898" s="80"/>
      <c r="C898" s="80"/>
      <c r="D898" s="80"/>
      <c r="E898" s="80"/>
      <c r="F898" s="80"/>
      <c r="G898" s="80"/>
      <c r="H898" s="80"/>
      <c r="I898" s="80"/>
      <c r="J898" s="80"/>
      <c r="K898" s="116"/>
      <c r="L898" s="235"/>
      <c r="M898" s="134"/>
      <c r="N898" s="237"/>
      <c r="O898" s="193"/>
      <c r="P898" s="91"/>
      <c r="Q898" s="193"/>
      <c r="R898" s="264"/>
      <c r="AD898" s="3"/>
      <c r="AE898" s="3"/>
    </row>
    <row r="899" spans="1:31" ht="15.75" customHeight="1" x14ac:dyDescent="0.25">
      <c r="A899" s="79">
        <v>2701</v>
      </c>
      <c r="B899" s="80"/>
      <c r="C899" s="80"/>
      <c r="D899" s="80"/>
      <c r="E899" s="80"/>
      <c r="F899" s="80"/>
      <c r="G899" s="80"/>
      <c r="H899" s="80"/>
      <c r="I899" s="80"/>
      <c r="J899" s="80"/>
      <c r="K899" s="116"/>
      <c r="L899" s="235"/>
      <c r="M899" s="134"/>
      <c r="N899" s="237"/>
      <c r="O899" s="246"/>
      <c r="P899" s="96"/>
      <c r="Q899" s="247"/>
      <c r="R899" s="246"/>
      <c r="AD899" s="3"/>
      <c r="AE899" s="3"/>
    </row>
    <row r="900" spans="1:31" ht="15.75" customHeight="1" x14ac:dyDescent="0.25">
      <c r="A900" s="79">
        <v>2702</v>
      </c>
      <c r="B900" s="80"/>
      <c r="C900" s="80"/>
      <c r="D900" s="80"/>
      <c r="E900" s="80"/>
      <c r="F900" s="80"/>
      <c r="G900" s="80"/>
      <c r="H900" s="80"/>
      <c r="I900" s="80"/>
      <c r="J900" s="80"/>
      <c r="K900" s="116"/>
      <c r="L900" s="235"/>
      <c r="M900" s="134"/>
      <c r="N900" s="237"/>
      <c r="O900" s="246"/>
      <c r="P900" s="96"/>
      <c r="Q900" s="247"/>
      <c r="R900" s="246"/>
      <c r="AD900" s="3"/>
      <c r="AE900" s="3"/>
    </row>
    <row r="901" spans="1:31" ht="15.75" customHeight="1" x14ac:dyDescent="0.25">
      <c r="A901" s="79">
        <v>2801</v>
      </c>
      <c r="B901" s="80"/>
      <c r="C901" s="80"/>
      <c r="D901" s="80"/>
      <c r="E901" s="80"/>
      <c r="F901" s="80"/>
      <c r="G901" s="80"/>
      <c r="H901" s="80"/>
      <c r="I901" s="80"/>
      <c r="J901" s="80"/>
      <c r="K901" s="116"/>
      <c r="L901" s="235"/>
      <c r="M901" s="134"/>
      <c r="N901" s="237"/>
      <c r="O901" s="134"/>
      <c r="P901" s="237"/>
      <c r="Q901" s="256"/>
      <c r="R901" s="246"/>
      <c r="AD901" s="3"/>
      <c r="AE901" s="3"/>
    </row>
    <row r="902" spans="1:31" ht="15.75" customHeight="1" x14ac:dyDescent="0.25">
      <c r="A902" s="79">
        <v>2802</v>
      </c>
      <c r="B902" s="80"/>
      <c r="C902" s="80"/>
      <c r="D902" s="80"/>
      <c r="E902" s="80"/>
      <c r="F902" s="80"/>
      <c r="G902" s="80"/>
      <c r="H902" s="80"/>
      <c r="I902" s="80"/>
      <c r="J902" s="80"/>
      <c r="K902" s="116"/>
      <c r="L902" s="235"/>
      <c r="M902" s="134"/>
      <c r="N902" s="237"/>
      <c r="O902" s="228" t="s">
        <v>80</v>
      </c>
      <c r="P902" s="102"/>
      <c r="Q902" s="103" t="str">
        <f>IF(SUM(K892:K899)=0,"",SUM(K892:K899))</f>
        <v/>
      </c>
      <c r="R902" s="230" t="s">
        <v>10</v>
      </c>
      <c r="AD902" s="3"/>
      <c r="AE902" s="3"/>
    </row>
    <row r="903" spans="1:31" ht="15.75" customHeight="1" x14ac:dyDescent="0.25">
      <c r="A903" s="79">
        <v>2901</v>
      </c>
      <c r="B903" s="80"/>
      <c r="C903" s="80"/>
      <c r="D903" s="80"/>
      <c r="E903" s="80"/>
      <c r="F903" s="80"/>
      <c r="G903" s="80"/>
      <c r="H903" s="80"/>
      <c r="I903" s="80"/>
      <c r="J903" s="80"/>
      <c r="K903" s="116"/>
      <c r="L903" s="235"/>
      <c r="M903" s="134"/>
      <c r="N903" s="237"/>
      <c r="O903" s="229" t="s">
        <v>81</v>
      </c>
      <c r="P903" s="104" t="str">
        <f>IF(P902/B889=0,"",P902/B889)</f>
        <v/>
      </c>
      <c r="Q903" s="105" t="e">
        <f>IF(P902/Q902=0,"",P902/Q902)</f>
        <v>#VALUE!</v>
      </c>
      <c r="R903" s="231" t="s">
        <v>82</v>
      </c>
      <c r="AD903" s="3"/>
      <c r="AE903" s="3"/>
    </row>
    <row r="904" spans="1:31" ht="15.75" customHeight="1" x14ac:dyDescent="0.25">
      <c r="A904" s="79">
        <v>2902</v>
      </c>
      <c r="B904" s="80"/>
      <c r="C904" s="80"/>
      <c r="D904" s="80"/>
      <c r="E904" s="80"/>
      <c r="F904" s="80"/>
      <c r="G904" s="80"/>
      <c r="H904" s="80"/>
      <c r="I904" s="80"/>
      <c r="J904" s="80"/>
      <c r="K904" s="116"/>
      <c r="L904" s="238"/>
      <c r="M904" s="239"/>
      <c r="N904" s="240"/>
      <c r="O904" s="109"/>
      <c r="P904" s="110"/>
      <c r="Q904" s="110"/>
      <c r="R904" s="111"/>
      <c r="AD904" s="3"/>
      <c r="AE904" s="3"/>
    </row>
    <row r="905" spans="1:31" ht="18" x14ac:dyDescent="0.25">
      <c r="A905" s="33"/>
      <c r="B905" s="327" t="s">
        <v>108</v>
      </c>
      <c r="C905" s="327"/>
      <c r="D905" s="327"/>
      <c r="E905" s="327"/>
      <c r="F905" s="327"/>
      <c r="G905" s="327"/>
      <c r="H905" s="327"/>
      <c r="I905" s="327"/>
      <c r="J905" s="327"/>
      <c r="K905" s="112">
        <f>SUM(K889:K901)</f>
        <v>0</v>
      </c>
      <c r="L905" s="113" t="str">
        <f>IF(K897=0,"",K897/B889)</f>
        <v/>
      </c>
      <c r="M905" s="113" t="str">
        <f>IF(K905=0,"",K905/B889)</f>
        <v/>
      </c>
      <c r="N905" s="113" t="str">
        <f>IF(K897=0,"",M905-L905)</f>
        <v/>
      </c>
      <c r="O905" s="5"/>
      <c r="P905" s="25"/>
      <c r="Q905" s="24"/>
      <c r="R905" s="5"/>
      <c r="AD905" s="3"/>
      <c r="AE905" s="3"/>
    </row>
    <row r="906" spans="1:31" ht="12.75" customHeight="1" x14ac:dyDescent="0.25">
      <c r="A906" s="33"/>
      <c r="B906" s="25"/>
      <c r="C906" s="25"/>
      <c r="D906" s="118"/>
      <c r="E906" s="118"/>
      <c r="F906" s="118"/>
      <c r="G906" s="118"/>
      <c r="H906" s="118"/>
      <c r="I906" s="118"/>
      <c r="J906" s="118"/>
      <c r="K906" s="119"/>
      <c r="L906" s="120"/>
      <c r="M906" s="120"/>
      <c r="N906" s="120"/>
      <c r="O906" s="5"/>
      <c r="P906" s="25"/>
      <c r="Q906" s="24"/>
      <c r="R906" s="5"/>
      <c r="AD906" s="3"/>
      <c r="AE906" s="3"/>
    </row>
    <row r="907" spans="1:31" ht="12.75" customHeight="1" x14ac:dyDescent="0.25">
      <c r="A907" s="33"/>
      <c r="B907" s="25"/>
      <c r="C907" s="25"/>
      <c r="D907" s="118"/>
      <c r="E907" s="118"/>
      <c r="F907" s="118"/>
      <c r="G907" s="118"/>
      <c r="H907" s="118"/>
      <c r="I907" s="118"/>
      <c r="J907" s="118"/>
      <c r="K907" s="119"/>
      <c r="L907" s="120"/>
      <c r="M907" s="120"/>
      <c r="N907" s="120"/>
      <c r="O907" s="5"/>
      <c r="P907" s="25"/>
      <c r="Q907" s="24"/>
      <c r="R907" s="5"/>
      <c r="AD907" s="3"/>
      <c r="AE907" s="3"/>
    </row>
    <row r="908" spans="1:31" ht="26.25" x14ac:dyDescent="0.4">
      <c r="B908" s="318" t="s">
        <v>96</v>
      </c>
      <c r="C908" s="331"/>
      <c r="D908" s="331"/>
      <c r="E908" s="331"/>
      <c r="F908" s="331"/>
      <c r="G908" s="331"/>
      <c r="H908" s="331"/>
      <c r="I908" s="331"/>
      <c r="J908" s="331"/>
      <c r="K908" s="201" t="s">
        <v>122</v>
      </c>
      <c r="L908" s="5"/>
      <c r="M908" s="5"/>
      <c r="N908" s="25"/>
      <c r="O908" s="5"/>
      <c r="P908" s="25"/>
      <c r="Q908" s="25"/>
      <c r="R908" s="25"/>
      <c r="AD908" s="3"/>
      <c r="AE908" s="3"/>
    </row>
    <row r="909" spans="1:31" ht="20.25" x14ac:dyDescent="0.2">
      <c r="A909" s="330" t="s">
        <v>9</v>
      </c>
      <c r="B909" s="311" t="s">
        <v>97</v>
      </c>
      <c r="C909" s="312"/>
      <c r="D909" s="312"/>
      <c r="E909" s="312"/>
      <c r="F909" s="312"/>
      <c r="G909" s="312"/>
      <c r="H909" s="312"/>
      <c r="I909" s="312"/>
      <c r="J909" s="313"/>
      <c r="K909" s="314" t="s">
        <v>10</v>
      </c>
      <c r="L909" s="307" t="s">
        <v>2</v>
      </c>
      <c r="M909" s="307" t="s">
        <v>3</v>
      </c>
      <c r="N909" s="316" t="s">
        <v>4</v>
      </c>
      <c r="O909" s="307" t="s">
        <v>5</v>
      </c>
      <c r="P909" s="317" t="s">
        <v>6</v>
      </c>
      <c r="Q909" s="317" t="s">
        <v>7</v>
      </c>
      <c r="R909" s="307" t="s">
        <v>8</v>
      </c>
      <c r="AD909" s="3"/>
      <c r="AE909" s="3"/>
    </row>
    <row r="910" spans="1:31" ht="15.75" x14ac:dyDescent="0.25">
      <c r="A910" s="308"/>
      <c r="B910" s="79" t="s">
        <v>98</v>
      </c>
      <c r="C910" s="79" t="s">
        <v>99</v>
      </c>
      <c r="D910" s="79" t="s">
        <v>100</v>
      </c>
      <c r="E910" s="79" t="s">
        <v>101</v>
      </c>
      <c r="F910" s="79" t="s">
        <v>102</v>
      </c>
      <c r="G910" s="79" t="s">
        <v>103</v>
      </c>
      <c r="H910" s="79" t="s">
        <v>104</v>
      </c>
      <c r="I910" s="79" t="s">
        <v>105</v>
      </c>
      <c r="J910" s="79" t="s">
        <v>106</v>
      </c>
      <c r="K910" s="315"/>
      <c r="L910" s="308"/>
      <c r="M910" s="308"/>
      <c r="N910" s="308"/>
      <c r="O910" s="308"/>
      <c r="P910" s="308"/>
      <c r="Q910" s="308"/>
      <c r="R910" s="308"/>
      <c r="AD910" s="3"/>
      <c r="AE910" s="3"/>
    </row>
    <row r="911" spans="1:31" ht="15.75" customHeight="1" x14ac:dyDescent="0.25">
      <c r="A911" s="79">
        <v>2202</v>
      </c>
      <c r="B911" s="80">
        <v>65</v>
      </c>
      <c r="C911" s="80"/>
      <c r="D911" s="80"/>
      <c r="E911" s="80"/>
      <c r="F911" s="80"/>
      <c r="G911" s="80"/>
      <c r="H911" s="80"/>
      <c r="I911" s="80"/>
      <c r="J911" s="80"/>
      <c r="K911" s="116"/>
      <c r="L911" s="232"/>
      <c r="M911" s="233"/>
      <c r="N911" s="234"/>
      <c r="O911" s="242"/>
      <c r="P911" s="85">
        <f>B911</f>
        <v>65</v>
      </c>
      <c r="Q911" s="243"/>
      <c r="R911" s="242"/>
      <c r="AD911" s="3"/>
      <c r="AE911" s="3"/>
    </row>
    <row r="912" spans="1:31" ht="15.75" customHeight="1" x14ac:dyDescent="0.25">
      <c r="A912" s="79">
        <v>2301</v>
      </c>
      <c r="B912" s="80"/>
      <c r="C912" s="80">
        <v>57</v>
      </c>
      <c r="D912" s="80"/>
      <c r="E912" s="80"/>
      <c r="F912" s="80"/>
      <c r="G912" s="80"/>
      <c r="H912" s="80"/>
      <c r="I912" s="80"/>
      <c r="J912" s="80"/>
      <c r="K912" s="116"/>
      <c r="L912" s="235"/>
      <c r="M912" s="134"/>
      <c r="N912" s="236"/>
      <c r="O912" s="90">
        <f>IF(C912=0,"",C912/B911)</f>
        <v>0.87692307692307692</v>
      </c>
      <c r="P912" s="91">
        <v>57</v>
      </c>
      <c r="Q912" s="241">
        <f t="shared" ref="Q912:Q919" si="117">IF(P912=0,"",P912/P911)</f>
        <v>0.87692307692307692</v>
      </c>
      <c r="R912" s="241">
        <f t="shared" ref="R912:R919" si="118">IF(P912=0,"",100%-Q912)</f>
        <v>0.12307692307692308</v>
      </c>
      <c r="AD912" s="3"/>
      <c r="AE912" s="3"/>
    </row>
    <row r="913" spans="1:31" ht="15.75" customHeight="1" x14ac:dyDescent="0.25">
      <c r="A913" s="79">
        <v>2302</v>
      </c>
      <c r="B913" s="80"/>
      <c r="C913" s="80"/>
      <c r="D913" s="80">
        <v>55</v>
      </c>
      <c r="E913" s="80"/>
      <c r="F913" s="80"/>
      <c r="G913" s="80"/>
      <c r="H913" s="80"/>
      <c r="I913" s="80"/>
      <c r="J913" s="80"/>
      <c r="K913" s="116"/>
      <c r="L913" s="235"/>
      <c r="M913" s="134"/>
      <c r="N913" s="236"/>
      <c r="O913" s="90">
        <f>IF(D913=0,"",D913/C912)</f>
        <v>0.96491228070175439</v>
      </c>
      <c r="P913" s="91">
        <v>56</v>
      </c>
      <c r="Q913" s="241">
        <f t="shared" si="117"/>
        <v>0.98245614035087714</v>
      </c>
      <c r="R913" s="241">
        <f t="shared" si="118"/>
        <v>1.7543859649122862E-2</v>
      </c>
      <c r="S913" s="11">
        <f>P913/P911</f>
        <v>0.86153846153846159</v>
      </c>
      <c r="AD913" s="3"/>
      <c r="AE913" s="3"/>
    </row>
    <row r="914" spans="1:31" ht="15.75" customHeight="1" x14ac:dyDescent="0.25">
      <c r="A914" s="79">
        <v>2401</v>
      </c>
      <c r="B914" s="80"/>
      <c r="C914" s="80"/>
      <c r="D914" s="80"/>
      <c r="E914" s="80">
        <v>55</v>
      </c>
      <c r="F914" s="80"/>
      <c r="G914" s="80"/>
      <c r="H914" s="80"/>
      <c r="I914" s="80"/>
      <c r="J914" s="80"/>
      <c r="K914" s="116"/>
      <c r="L914" s="235"/>
      <c r="M914" s="134"/>
      <c r="N914" s="236"/>
      <c r="O914" s="90">
        <f>IF(E914=0,"",E914/D913)</f>
        <v>1</v>
      </c>
      <c r="P914" s="91">
        <v>56</v>
      </c>
      <c r="Q914" s="241">
        <f t="shared" si="117"/>
        <v>1</v>
      </c>
      <c r="R914" s="241">
        <f t="shared" si="118"/>
        <v>0</v>
      </c>
      <c r="AD914" s="3"/>
      <c r="AE914" s="3"/>
    </row>
    <row r="915" spans="1:31" ht="15.75" customHeight="1" x14ac:dyDescent="0.25">
      <c r="A915" s="79">
        <v>2402</v>
      </c>
      <c r="B915" s="80"/>
      <c r="C915" s="80"/>
      <c r="D915" s="80"/>
      <c r="E915" s="80"/>
      <c r="F915" s="80">
        <v>49</v>
      </c>
      <c r="G915" s="80"/>
      <c r="H915" s="80"/>
      <c r="I915" s="80"/>
      <c r="J915" s="80"/>
      <c r="K915" s="116"/>
      <c r="L915" s="235"/>
      <c r="M915" s="134"/>
      <c r="N915" s="236"/>
      <c r="O915" s="90">
        <f>IF(F915=0,"",F915/E914)</f>
        <v>0.89090909090909087</v>
      </c>
      <c r="P915" s="91">
        <v>54</v>
      </c>
      <c r="Q915" s="241">
        <f t="shared" si="117"/>
        <v>0.9642857142857143</v>
      </c>
      <c r="R915" s="241">
        <f t="shared" si="118"/>
        <v>3.5714285714285698E-2</v>
      </c>
      <c r="AD915" s="3"/>
      <c r="AE915" s="3"/>
    </row>
    <row r="916" spans="1:31" ht="15.75" customHeight="1" x14ac:dyDescent="0.25">
      <c r="A916" s="79">
        <v>2501</v>
      </c>
      <c r="B916" s="80"/>
      <c r="C916" s="80"/>
      <c r="D916" s="80"/>
      <c r="E916" s="80"/>
      <c r="F916" s="80"/>
      <c r="G916" s="80">
        <v>48</v>
      </c>
      <c r="H916" s="80"/>
      <c r="I916" s="80"/>
      <c r="J916" s="80"/>
      <c r="K916" s="116"/>
      <c r="L916" s="235"/>
      <c r="M916" s="134"/>
      <c r="N916" s="236"/>
      <c r="O916" s="90">
        <f>IF(G916=0,"",G916/F915)</f>
        <v>0.97959183673469385</v>
      </c>
      <c r="P916" s="91">
        <v>51</v>
      </c>
      <c r="Q916" s="241">
        <f t="shared" si="117"/>
        <v>0.94444444444444442</v>
      </c>
      <c r="R916" s="241">
        <f t="shared" si="118"/>
        <v>5.555555555555558E-2</v>
      </c>
      <c r="AD916" s="3"/>
      <c r="AE916" s="3"/>
    </row>
    <row r="917" spans="1:31" ht="15.75" customHeight="1" x14ac:dyDescent="0.25">
      <c r="A917" s="79">
        <v>2502</v>
      </c>
      <c r="B917" s="80"/>
      <c r="C917" s="80"/>
      <c r="D917" s="80"/>
      <c r="E917" s="80"/>
      <c r="F917" s="80"/>
      <c r="G917" s="80"/>
      <c r="H917" s="80">
        <v>45</v>
      </c>
      <c r="I917" s="80"/>
      <c r="J917" s="80"/>
      <c r="K917" s="116"/>
      <c r="L917" s="235"/>
      <c r="M917" s="134"/>
      <c r="N917" s="236"/>
      <c r="O917" s="90">
        <f>IF(H917=0,"",H917/G916)</f>
        <v>0.9375</v>
      </c>
      <c r="P917" s="91">
        <v>51</v>
      </c>
      <c r="Q917" s="241">
        <f t="shared" si="117"/>
        <v>1</v>
      </c>
      <c r="R917" s="241">
        <f t="shared" si="118"/>
        <v>0</v>
      </c>
      <c r="AD917" s="3"/>
      <c r="AE917" s="3"/>
    </row>
    <row r="918" spans="1:31" ht="15.75" customHeight="1" x14ac:dyDescent="0.25">
      <c r="A918" s="79">
        <v>2601</v>
      </c>
      <c r="B918" s="80"/>
      <c r="C918" s="80"/>
      <c r="D918" s="80"/>
      <c r="E918" s="80"/>
      <c r="F918" s="80"/>
      <c r="G918" s="80"/>
      <c r="H918" s="80"/>
      <c r="I918" s="80"/>
      <c r="J918" s="80"/>
      <c r="K918" s="116"/>
      <c r="L918" s="235"/>
      <c r="M918" s="134"/>
      <c r="N918" s="236"/>
      <c r="O918" s="90" t="str">
        <f>IF(I918=0,"",I918/H917)</f>
        <v/>
      </c>
      <c r="P918" s="91"/>
      <c r="Q918" s="241" t="str">
        <f t="shared" si="117"/>
        <v/>
      </c>
      <c r="R918" s="241" t="str">
        <f t="shared" si="118"/>
        <v/>
      </c>
      <c r="AD918" s="3"/>
      <c r="AE918" s="3"/>
    </row>
    <row r="919" spans="1:31" ht="15.75" customHeight="1" x14ac:dyDescent="0.25">
      <c r="A919" s="79">
        <v>2602</v>
      </c>
      <c r="B919" s="80"/>
      <c r="C919" s="80"/>
      <c r="D919" s="80"/>
      <c r="E919" s="80"/>
      <c r="F919" s="80"/>
      <c r="G919" s="80"/>
      <c r="H919" s="80"/>
      <c r="I919" s="80"/>
      <c r="J919" s="80"/>
      <c r="K919" s="116"/>
      <c r="L919" s="235"/>
      <c r="M919" s="134"/>
      <c r="N919" s="236"/>
      <c r="O919" s="133" t="str">
        <f>IF(J919=0,"",J919/I918)</f>
        <v/>
      </c>
      <c r="P919" s="91"/>
      <c r="Q919" s="133" t="str">
        <f t="shared" si="117"/>
        <v/>
      </c>
      <c r="R919" s="133" t="str">
        <f t="shared" si="118"/>
        <v/>
      </c>
      <c r="AD919" s="3"/>
      <c r="AE919" s="3"/>
    </row>
    <row r="920" spans="1:31" ht="15.75" customHeight="1" x14ac:dyDescent="0.25">
      <c r="A920" s="79">
        <v>2701</v>
      </c>
      <c r="B920" s="80"/>
      <c r="C920" s="80"/>
      <c r="D920" s="80"/>
      <c r="E920" s="80"/>
      <c r="F920" s="80"/>
      <c r="G920" s="80"/>
      <c r="H920" s="80"/>
      <c r="I920" s="80"/>
      <c r="J920" s="80"/>
      <c r="K920" s="116"/>
      <c r="L920" s="235"/>
      <c r="M920" s="134"/>
      <c r="N920" s="237"/>
      <c r="O920" s="193"/>
      <c r="P920" s="91"/>
      <c r="Q920" s="193"/>
      <c r="R920" s="264"/>
      <c r="AD920" s="3"/>
      <c r="AE920" s="3"/>
    </row>
    <row r="921" spans="1:31" ht="15.75" customHeight="1" x14ac:dyDescent="0.25">
      <c r="A921" s="79">
        <v>2702</v>
      </c>
      <c r="B921" s="80"/>
      <c r="C921" s="80"/>
      <c r="D921" s="80"/>
      <c r="E921" s="80"/>
      <c r="F921" s="80"/>
      <c r="G921" s="80"/>
      <c r="H921" s="80"/>
      <c r="I921" s="80"/>
      <c r="J921" s="80"/>
      <c r="K921" s="116"/>
      <c r="L921" s="235"/>
      <c r="M921" s="134"/>
      <c r="N921" s="237"/>
      <c r="O921" s="246"/>
      <c r="P921" s="96"/>
      <c r="Q921" s="247"/>
      <c r="R921" s="246"/>
      <c r="AD921" s="3"/>
      <c r="AE921" s="3"/>
    </row>
    <row r="922" spans="1:31" ht="15.75" customHeight="1" x14ac:dyDescent="0.25">
      <c r="A922" s="79">
        <v>2801</v>
      </c>
      <c r="B922" s="80"/>
      <c r="C922" s="80"/>
      <c r="D922" s="80"/>
      <c r="E922" s="80"/>
      <c r="F922" s="80"/>
      <c r="G922" s="80"/>
      <c r="H922" s="80"/>
      <c r="I922" s="80"/>
      <c r="J922" s="80"/>
      <c r="K922" s="116"/>
      <c r="L922" s="235"/>
      <c r="M922" s="134"/>
      <c r="N922" s="237"/>
      <c r="O922" s="246"/>
      <c r="P922" s="96"/>
      <c r="Q922" s="247"/>
      <c r="R922" s="246"/>
      <c r="AD922" s="3"/>
      <c r="AE922" s="3"/>
    </row>
    <row r="923" spans="1:31" ht="15.75" customHeight="1" x14ac:dyDescent="0.25">
      <c r="A923" s="79">
        <v>2802</v>
      </c>
      <c r="B923" s="80"/>
      <c r="C923" s="80"/>
      <c r="D923" s="80"/>
      <c r="E923" s="80"/>
      <c r="F923" s="80"/>
      <c r="G923" s="80"/>
      <c r="H923" s="80"/>
      <c r="I923" s="80"/>
      <c r="J923" s="80"/>
      <c r="K923" s="116"/>
      <c r="L923" s="235"/>
      <c r="M923" s="134"/>
      <c r="N923" s="237"/>
      <c r="O923" s="134"/>
      <c r="P923" s="237"/>
      <c r="Q923" s="256"/>
      <c r="R923" s="246"/>
      <c r="AD923" s="3"/>
      <c r="AE923" s="3"/>
    </row>
    <row r="924" spans="1:31" ht="15.75" customHeight="1" x14ac:dyDescent="0.25">
      <c r="A924" s="79">
        <v>2901</v>
      </c>
      <c r="B924" s="80"/>
      <c r="C924" s="80"/>
      <c r="D924" s="80"/>
      <c r="E924" s="80"/>
      <c r="F924" s="80"/>
      <c r="G924" s="80"/>
      <c r="H924" s="80"/>
      <c r="I924" s="80"/>
      <c r="J924" s="80"/>
      <c r="K924" s="116"/>
      <c r="L924" s="235"/>
      <c r="M924" s="134"/>
      <c r="N924" s="237"/>
      <c r="O924" s="228" t="s">
        <v>80</v>
      </c>
      <c r="P924" s="102"/>
      <c r="Q924" s="103" t="str">
        <f>IF(SUM(K914:K921)=0,"",SUM(K914:K921))</f>
        <v/>
      </c>
      <c r="R924" s="230" t="s">
        <v>10</v>
      </c>
      <c r="AD924" s="3"/>
      <c r="AE924" s="3"/>
    </row>
    <row r="925" spans="1:31" ht="15.75" customHeight="1" x14ac:dyDescent="0.25">
      <c r="A925" s="79">
        <v>2902</v>
      </c>
      <c r="B925" s="80"/>
      <c r="C925" s="80"/>
      <c r="D925" s="80"/>
      <c r="E925" s="80"/>
      <c r="F925" s="80"/>
      <c r="G925" s="80"/>
      <c r="H925" s="80"/>
      <c r="I925" s="80"/>
      <c r="J925" s="80"/>
      <c r="K925" s="116"/>
      <c r="L925" s="235"/>
      <c r="M925" s="134"/>
      <c r="N925" s="237"/>
      <c r="O925" s="229" t="s">
        <v>81</v>
      </c>
      <c r="P925" s="104" t="str">
        <f>IF(P924/B911=0,"",P924/B911)</f>
        <v/>
      </c>
      <c r="Q925" s="105" t="e">
        <f>IF(P924/Q924=0,"",P924/Q924)</f>
        <v>#VALUE!</v>
      </c>
      <c r="R925" s="231" t="s">
        <v>82</v>
      </c>
      <c r="AD925" s="3"/>
      <c r="AE925" s="3"/>
    </row>
    <row r="926" spans="1:31" ht="15.75" customHeight="1" x14ac:dyDescent="0.25">
      <c r="A926" s="79">
        <v>3001</v>
      </c>
      <c r="B926" s="80"/>
      <c r="C926" s="80"/>
      <c r="D926" s="80"/>
      <c r="E926" s="80"/>
      <c r="F926" s="80"/>
      <c r="G926" s="80"/>
      <c r="H926" s="80"/>
      <c r="I926" s="80"/>
      <c r="J926" s="80"/>
      <c r="K926" s="116"/>
      <c r="L926" s="238"/>
      <c r="M926" s="239"/>
      <c r="N926" s="240"/>
      <c r="O926" s="109"/>
      <c r="P926" s="110"/>
      <c r="Q926" s="110"/>
      <c r="R926" s="111"/>
      <c r="AD926" s="3"/>
      <c r="AE926" s="3"/>
    </row>
    <row r="927" spans="1:31" ht="18" x14ac:dyDescent="0.25">
      <c r="A927" s="33"/>
      <c r="B927" s="327" t="s">
        <v>108</v>
      </c>
      <c r="C927" s="327"/>
      <c r="D927" s="327"/>
      <c r="E927" s="327"/>
      <c r="F927" s="327"/>
      <c r="G927" s="327"/>
      <c r="H927" s="327"/>
      <c r="I927" s="327"/>
      <c r="J927" s="327"/>
      <c r="K927" s="112">
        <f>SUM(K911:K923)</f>
        <v>0</v>
      </c>
      <c r="L927" s="113" t="str">
        <f>IF(K919=0,"",K919/B911)</f>
        <v/>
      </c>
      <c r="M927" s="113" t="str">
        <f>IF(K927=0,"",K927/B911)</f>
        <v/>
      </c>
      <c r="N927" s="113" t="str">
        <f>IF(K919=0,"",M927-L927)</f>
        <v/>
      </c>
      <c r="O927" s="5"/>
      <c r="P927" s="25"/>
      <c r="Q927" s="24"/>
      <c r="R927" s="5"/>
      <c r="AD927" s="3"/>
      <c r="AE927" s="3"/>
    </row>
    <row r="928" spans="1:31" ht="12.75" customHeight="1" x14ac:dyDescent="0.25">
      <c r="A928" s="33"/>
      <c r="B928" s="25"/>
      <c r="C928" s="25"/>
      <c r="D928" s="118"/>
      <c r="E928" s="118"/>
      <c r="F928" s="118"/>
      <c r="G928" s="118"/>
      <c r="H928" s="118"/>
      <c r="I928" s="118"/>
      <c r="J928" s="118"/>
      <c r="K928" s="119"/>
      <c r="L928" s="120"/>
      <c r="M928" s="120"/>
      <c r="N928" s="120"/>
      <c r="O928" s="5"/>
      <c r="P928" s="25"/>
      <c r="Q928" s="24"/>
      <c r="R928" s="5"/>
      <c r="AD928" s="3"/>
      <c r="AE928" s="3"/>
    </row>
    <row r="929" spans="1:31" ht="12.75" customHeight="1" x14ac:dyDescent="0.25">
      <c r="A929" s="33"/>
      <c r="B929" s="25"/>
      <c r="C929" s="25"/>
      <c r="D929" s="118"/>
      <c r="E929" s="118"/>
      <c r="F929" s="118"/>
      <c r="G929" s="118"/>
      <c r="H929" s="118"/>
      <c r="I929" s="118"/>
      <c r="J929" s="118"/>
      <c r="K929" s="119"/>
      <c r="L929" s="120"/>
      <c r="M929" s="120"/>
      <c r="N929" s="120"/>
      <c r="O929" s="5"/>
      <c r="P929" s="25"/>
      <c r="Q929" s="24"/>
      <c r="R929" s="5"/>
      <c r="AD929" s="3"/>
      <c r="AE929" s="3"/>
    </row>
    <row r="930" spans="1:31" ht="26.25" x14ac:dyDescent="0.4">
      <c r="A930" s="176"/>
      <c r="B930" s="318" t="s">
        <v>96</v>
      </c>
      <c r="C930" s="331"/>
      <c r="D930" s="331"/>
      <c r="E930" s="331"/>
      <c r="F930" s="331"/>
      <c r="G930" s="331"/>
      <c r="H930" s="331"/>
      <c r="I930" s="331"/>
      <c r="J930" s="331"/>
      <c r="K930" s="201" t="s">
        <v>139</v>
      </c>
      <c r="L930" s="5"/>
      <c r="M930" s="5"/>
      <c r="N930" s="25"/>
      <c r="O930" s="5"/>
      <c r="P930" s="25"/>
      <c r="Q930" s="25"/>
      <c r="R930" s="25"/>
      <c r="S930" s="176"/>
      <c r="AD930" s="3"/>
      <c r="AE930" s="3"/>
    </row>
    <row r="931" spans="1:31" ht="20.25" x14ac:dyDescent="0.2">
      <c r="A931" s="330" t="s">
        <v>9</v>
      </c>
      <c r="B931" s="311" t="s">
        <v>97</v>
      </c>
      <c r="C931" s="312"/>
      <c r="D931" s="312"/>
      <c r="E931" s="312"/>
      <c r="F931" s="312"/>
      <c r="G931" s="312"/>
      <c r="H931" s="312"/>
      <c r="I931" s="312"/>
      <c r="J931" s="313"/>
      <c r="K931" s="314" t="s">
        <v>10</v>
      </c>
      <c r="L931" s="307" t="s">
        <v>2</v>
      </c>
      <c r="M931" s="307" t="s">
        <v>3</v>
      </c>
      <c r="N931" s="316" t="s">
        <v>4</v>
      </c>
      <c r="O931" s="307" t="s">
        <v>5</v>
      </c>
      <c r="P931" s="317" t="s">
        <v>6</v>
      </c>
      <c r="Q931" s="317" t="s">
        <v>7</v>
      </c>
      <c r="R931" s="307" t="s">
        <v>8</v>
      </c>
      <c r="S931" s="176"/>
      <c r="AD931" s="3"/>
      <c r="AE931" s="3"/>
    </row>
    <row r="932" spans="1:31" ht="15.75" x14ac:dyDescent="0.25">
      <c r="A932" s="308"/>
      <c r="B932" s="79" t="s">
        <v>98</v>
      </c>
      <c r="C932" s="79" t="s">
        <v>99</v>
      </c>
      <c r="D932" s="79" t="s">
        <v>100</v>
      </c>
      <c r="E932" s="79" t="s">
        <v>101</v>
      </c>
      <c r="F932" s="79" t="s">
        <v>102</v>
      </c>
      <c r="G932" s="79" t="s">
        <v>103</v>
      </c>
      <c r="H932" s="79" t="s">
        <v>104</v>
      </c>
      <c r="I932" s="79" t="s">
        <v>105</v>
      </c>
      <c r="J932" s="79" t="s">
        <v>106</v>
      </c>
      <c r="K932" s="315"/>
      <c r="L932" s="308"/>
      <c r="M932" s="308"/>
      <c r="N932" s="308"/>
      <c r="O932" s="308"/>
      <c r="P932" s="308"/>
      <c r="Q932" s="308"/>
      <c r="R932" s="308"/>
      <c r="S932" s="176"/>
      <c r="AD932" s="3"/>
      <c r="AE932" s="3"/>
    </row>
    <row r="933" spans="1:31" ht="15.75" customHeight="1" x14ac:dyDescent="0.25">
      <c r="A933" s="79">
        <v>2301</v>
      </c>
      <c r="B933" s="80">
        <v>64</v>
      </c>
      <c r="C933" s="80"/>
      <c r="D933" s="80"/>
      <c r="E933" s="80"/>
      <c r="F933" s="80"/>
      <c r="G933" s="80"/>
      <c r="H933" s="80"/>
      <c r="I933" s="80"/>
      <c r="J933" s="80"/>
      <c r="K933" s="116"/>
      <c r="L933" s="232"/>
      <c r="M933" s="233"/>
      <c r="N933" s="234"/>
      <c r="O933" s="242"/>
      <c r="P933" s="85">
        <f>B933</f>
        <v>64</v>
      </c>
      <c r="Q933" s="243"/>
      <c r="R933" s="242"/>
      <c r="S933" s="176"/>
      <c r="AD933" s="3"/>
      <c r="AE933" s="3"/>
    </row>
    <row r="934" spans="1:31" ht="15.75" customHeight="1" x14ac:dyDescent="0.25">
      <c r="A934" s="79">
        <v>2302</v>
      </c>
      <c r="B934" s="80"/>
      <c r="C934" s="80">
        <v>49</v>
      </c>
      <c r="D934" s="80"/>
      <c r="E934" s="80"/>
      <c r="F934" s="80"/>
      <c r="G934" s="80"/>
      <c r="H934" s="80"/>
      <c r="I934" s="80"/>
      <c r="J934" s="80"/>
      <c r="K934" s="116"/>
      <c r="L934" s="235"/>
      <c r="M934" s="134"/>
      <c r="N934" s="236"/>
      <c r="O934" s="90">
        <f>IF(C934=0,"",C934/B933)</f>
        <v>0.765625</v>
      </c>
      <c r="P934" s="91">
        <v>49</v>
      </c>
      <c r="Q934" s="241">
        <f t="shared" ref="Q934:Q941" si="119">IF(P934=0,"",P934/P933)</f>
        <v>0.765625</v>
      </c>
      <c r="R934" s="241">
        <f t="shared" ref="R934:R941" si="120">IF(P934=0,"",100%-Q934)</f>
        <v>0.234375</v>
      </c>
      <c r="S934" s="176"/>
      <c r="AD934" s="3"/>
      <c r="AE934" s="3"/>
    </row>
    <row r="935" spans="1:31" ht="15.75" customHeight="1" x14ac:dyDescent="0.25">
      <c r="A935" s="79">
        <v>2401</v>
      </c>
      <c r="B935" s="80"/>
      <c r="C935" s="80"/>
      <c r="D935" s="80">
        <v>44</v>
      </c>
      <c r="E935" s="80"/>
      <c r="F935" s="80"/>
      <c r="G935" s="80"/>
      <c r="H935" s="80"/>
      <c r="I935" s="80"/>
      <c r="J935" s="80"/>
      <c r="K935" s="116"/>
      <c r="L935" s="235"/>
      <c r="M935" s="134"/>
      <c r="N935" s="236"/>
      <c r="O935" s="90">
        <f>IF(D935=0,"",D935/C934)</f>
        <v>0.89795918367346939</v>
      </c>
      <c r="P935" s="91">
        <v>46</v>
      </c>
      <c r="Q935" s="241">
        <f t="shared" si="119"/>
        <v>0.93877551020408168</v>
      </c>
      <c r="R935" s="241">
        <f t="shared" si="120"/>
        <v>6.1224489795918324E-2</v>
      </c>
      <c r="S935" s="11">
        <f>P935/P933</f>
        <v>0.71875</v>
      </c>
      <c r="AD935" s="3"/>
      <c r="AE935" s="3"/>
    </row>
    <row r="936" spans="1:31" ht="15.75" customHeight="1" x14ac:dyDescent="0.25">
      <c r="A936" s="79">
        <v>2402</v>
      </c>
      <c r="B936" s="80"/>
      <c r="C936" s="80"/>
      <c r="D936" s="80"/>
      <c r="E936" s="80">
        <v>40</v>
      </c>
      <c r="F936" s="80"/>
      <c r="G936" s="80"/>
      <c r="H936" s="80"/>
      <c r="I936" s="80"/>
      <c r="J936" s="80"/>
      <c r="K936" s="116"/>
      <c r="L936" s="235"/>
      <c r="M936" s="134"/>
      <c r="N936" s="236"/>
      <c r="O936" s="90">
        <f>IF(E936=0,"",E936/D935)</f>
        <v>0.90909090909090906</v>
      </c>
      <c r="P936" s="91">
        <v>44</v>
      </c>
      <c r="Q936" s="241">
        <f t="shared" si="119"/>
        <v>0.95652173913043481</v>
      </c>
      <c r="R936" s="241">
        <f t="shared" si="120"/>
        <v>4.3478260869565188E-2</v>
      </c>
      <c r="S936" s="176"/>
      <c r="AD936" s="3"/>
      <c r="AE936" s="3"/>
    </row>
    <row r="937" spans="1:31" ht="15.75" customHeight="1" x14ac:dyDescent="0.25">
      <c r="A937" s="79">
        <v>2501</v>
      </c>
      <c r="B937" s="80"/>
      <c r="C937" s="80"/>
      <c r="D937" s="80"/>
      <c r="E937" s="80"/>
      <c r="F937" s="80">
        <v>36</v>
      </c>
      <c r="G937" s="80"/>
      <c r="H937" s="80"/>
      <c r="I937" s="80"/>
      <c r="J937" s="80"/>
      <c r="K937" s="116"/>
      <c r="L937" s="235"/>
      <c r="M937" s="134"/>
      <c r="N937" s="236"/>
      <c r="O937" s="90">
        <f>IF(F937=0,"",F937/E936)</f>
        <v>0.9</v>
      </c>
      <c r="P937" s="91">
        <v>42</v>
      </c>
      <c r="Q937" s="241">
        <f t="shared" si="119"/>
        <v>0.95454545454545459</v>
      </c>
      <c r="R937" s="241">
        <f t="shared" si="120"/>
        <v>4.5454545454545414E-2</v>
      </c>
      <c r="S937" s="176"/>
      <c r="AD937" s="3"/>
      <c r="AE937" s="3"/>
    </row>
    <row r="938" spans="1:31" ht="15.75" customHeight="1" x14ac:dyDescent="0.25">
      <c r="A938" s="79">
        <v>2502</v>
      </c>
      <c r="B938" s="80"/>
      <c r="C938" s="80"/>
      <c r="D938" s="80"/>
      <c r="E938" s="80"/>
      <c r="F938" s="80"/>
      <c r="G938" s="80">
        <v>33</v>
      </c>
      <c r="H938" s="80"/>
      <c r="I938" s="80"/>
      <c r="J938" s="80"/>
      <c r="K938" s="116"/>
      <c r="L938" s="235"/>
      <c r="M938" s="134"/>
      <c r="N938" s="236"/>
      <c r="O938" s="90">
        <f>IF(G938=0,"",G938/F937)</f>
        <v>0.91666666666666663</v>
      </c>
      <c r="P938" s="91">
        <v>37</v>
      </c>
      <c r="Q938" s="241">
        <f t="shared" si="119"/>
        <v>0.88095238095238093</v>
      </c>
      <c r="R938" s="241">
        <f t="shared" si="120"/>
        <v>0.11904761904761907</v>
      </c>
      <c r="S938" s="176"/>
      <c r="AD938" s="3"/>
      <c r="AE938" s="3"/>
    </row>
    <row r="939" spans="1:31" ht="15.75" customHeight="1" x14ac:dyDescent="0.25">
      <c r="A939" s="79">
        <v>2601</v>
      </c>
      <c r="B939" s="80"/>
      <c r="C939" s="80"/>
      <c r="D939" s="80"/>
      <c r="E939" s="80"/>
      <c r="F939" s="80"/>
      <c r="G939" s="80"/>
      <c r="H939" s="80"/>
      <c r="I939" s="80"/>
      <c r="J939" s="80"/>
      <c r="K939" s="116"/>
      <c r="L939" s="235"/>
      <c r="M939" s="134"/>
      <c r="N939" s="236"/>
      <c r="O939" s="90" t="str">
        <f>IF(H939=0,"",H939/G938)</f>
        <v/>
      </c>
      <c r="P939" s="91"/>
      <c r="Q939" s="241" t="str">
        <f t="shared" si="119"/>
        <v/>
      </c>
      <c r="R939" s="241" t="str">
        <f t="shared" si="120"/>
        <v/>
      </c>
      <c r="S939" s="176"/>
      <c r="AD939" s="3"/>
      <c r="AE939" s="3"/>
    </row>
    <row r="940" spans="1:31" ht="15.75" customHeight="1" x14ac:dyDescent="0.25">
      <c r="A940" s="79">
        <v>2602</v>
      </c>
      <c r="B940" s="80"/>
      <c r="C940" s="80"/>
      <c r="D940" s="80"/>
      <c r="E940" s="80"/>
      <c r="F940" s="80"/>
      <c r="G940" s="80"/>
      <c r="H940" s="80"/>
      <c r="I940" s="80"/>
      <c r="J940" s="80"/>
      <c r="K940" s="116"/>
      <c r="L940" s="235"/>
      <c r="M940" s="134"/>
      <c r="N940" s="236"/>
      <c r="O940" s="90" t="str">
        <f>IF(I940=0,"",I940/H939)</f>
        <v/>
      </c>
      <c r="P940" s="91"/>
      <c r="Q940" s="241" t="str">
        <f t="shared" si="119"/>
        <v/>
      </c>
      <c r="R940" s="241" t="str">
        <f t="shared" si="120"/>
        <v/>
      </c>
      <c r="S940" s="176"/>
      <c r="AD940" s="3"/>
      <c r="AE940" s="3"/>
    </row>
    <row r="941" spans="1:31" ht="15.75" customHeight="1" x14ac:dyDescent="0.25">
      <c r="A941" s="79">
        <v>2701</v>
      </c>
      <c r="B941" s="80"/>
      <c r="C941" s="80"/>
      <c r="D941" s="80"/>
      <c r="E941" s="80"/>
      <c r="F941" s="80"/>
      <c r="G941" s="80"/>
      <c r="H941" s="80"/>
      <c r="I941" s="80"/>
      <c r="J941" s="80"/>
      <c r="K941" s="116"/>
      <c r="L941" s="235"/>
      <c r="M941" s="134"/>
      <c r="N941" s="236"/>
      <c r="O941" s="133" t="str">
        <f>IF(J941=0,"",J941/I940)</f>
        <v/>
      </c>
      <c r="P941" s="91"/>
      <c r="Q941" s="133" t="str">
        <f t="shared" si="119"/>
        <v/>
      </c>
      <c r="R941" s="133" t="str">
        <f t="shared" si="120"/>
        <v/>
      </c>
      <c r="S941" s="176"/>
      <c r="AD941" s="3"/>
      <c r="AE941" s="3"/>
    </row>
    <row r="942" spans="1:31" ht="15.75" customHeight="1" x14ac:dyDescent="0.25">
      <c r="A942" s="79">
        <v>2702</v>
      </c>
      <c r="B942" s="80"/>
      <c r="C942" s="80"/>
      <c r="D942" s="80"/>
      <c r="E942" s="80"/>
      <c r="F942" s="80"/>
      <c r="G942" s="80"/>
      <c r="H942" s="80"/>
      <c r="I942" s="80"/>
      <c r="J942" s="80"/>
      <c r="K942" s="116"/>
      <c r="L942" s="235"/>
      <c r="M942" s="134"/>
      <c r="N942" s="237"/>
      <c r="O942" s="193"/>
      <c r="P942" s="91"/>
      <c r="Q942" s="193"/>
      <c r="R942" s="264"/>
      <c r="S942" s="176"/>
      <c r="AD942" s="3"/>
      <c r="AE942" s="3"/>
    </row>
    <row r="943" spans="1:31" ht="15.75" customHeight="1" x14ac:dyDescent="0.25">
      <c r="A943" s="79">
        <v>2801</v>
      </c>
      <c r="B943" s="80"/>
      <c r="C943" s="80"/>
      <c r="D943" s="80"/>
      <c r="E943" s="80"/>
      <c r="F943" s="80"/>
      <c r="G943" s="80"/>
      <c r="H943" s="80"/>
      <c r="I943" s="80"/>
      <c r="J943" s="80"/>
      <c r="K943" s="116"/>
      <c r="L943" s="235"/>
      <c r="M943" s="134"/>
      <c r="N943" s="237"/>
      <c r="O943" s="246"/>
      <c r="P943" s="96"/>
      <c r="Q943" s="247"/>
      <c r="R943" s="246"/>
      <c r="S943" s="176"/>
      <c r="AD943" s="3"/>
      <c r="AE943" s="3"/>
    </row>
    <row r="944" spans="1:31" ht="15.75" customHeight="1" x14ac:dyDescent="0.25">
      <c r="A944" s="79">
        <v>2802</v>
      </c>
      <c r="B944" s="80"/>
      <c r="C944" s="80"/>
      <c r="D944" s="80"/>
      <c r="E944" s="80"/>
      <c r="F944" s="80"/>
      <c r="G944" s="80"/>
      <c r="H944" s="80"/>
      <c r="I944" s="80"/>
      <c r="J944" s="80"/>
      <c r="K944" s="116"/>
      <c r="L944" s="235"/>
      <c r="M944" s="134"/>
      <c r="N944" s="237"/>
      <c r="O944" s="246"/>
      <c r="P944" s="96"/>
      <c r="Q944" s="247"/>
      <c r="R944" s="246"/>
      <c r="S944" s="176"/>
      <c r="AD944" s="3"/>
      <c r="AE944" s="3"/>
    </row>
    <row r="945" spans="1:31" ht="15.75" customHeight="1" x14ac:dyDescent="0.25">
      <c r="A945" s="79">
        <v>2901</v>
      </c>
      <c r="B945" s="80"/>
      <c r="C945" s="80"/>
      <c r="D945" s="80"/>
      <c r="E945" s="80"/>
      <c r="F945" s="80"/>
      <c r="G945" s="80"/>
      <c r="H945" s="80"/>
      <c r="I945" s="80"/>
      <c r="J945" s="80"/>
      <c r="K945" s="116"/>
      <c r="L945" s="235"/>
      <c r="M945" s="134"/>
      <c r="N945" s="237"/>
      <c r="O945" s="134"/>
      <c r="P945" s="237"/>
      <c r="Q945" s="256"/>
      <c r="R945" s="246"/>
      <c r="S945" s="176"/>
      <c r="AD945" s="3"/>
      <c r="AE945" s="3"/>
    </row>
    <row r="946" spans="1:31" ht="15.75" customHeight="1" x14ac:dyDescent="0.25">
      <c r="A946" s="79">
        <v>2902</v>
      </c>
      <c r="B946" s="80"/>
      <c r="C946" s="80"/>
      <c r="D946" s="80"/>
      <c r="E946" s="80"/>
      <c r="F946" s="80"/>
      <c r="G946" s="80"/>
      <c r="H946" s="80"/>
      <c r="I946" s="80"/>
      <c r="J946" s="80"/>
      <c r="K946" s="116"/>
      <c r="L946" s="235"/>
      <c r="M946" s="134"/>
      <c r="N946" s="237"/>
      <c r="O946" s="228" t="s">
        <v>80</v>
      </c>
      <c r="P946" s="102"/>
      <c r="Q946" s="103" t="str">
        <f>IF(SUM(K936:K943)=0,"",SUM(K936:K943))</f>
        <v/>
      </c>
      <c r="R946" s="230" t="s">
        <v>10</v>
      </c>
      <c r="S946" s="176"/>
      <c r="AD946" s="3"/>
      <c r="AE946" s="3"/>
    </row>
    <row r="947" spans="1:31" ht="15.75" customHeight="1" x14ac:dyDescent="0.25">
      <c r="A947" s="79">
        <v>3001</v>
      </c>
      <c r="B947" s="80"/>
      <c r="C947" s="80"/>
      <c r="D947" s="80"/>
      <c r="E947" s="80"/>
      <c r="F947" s="80"/>
      <c r="G947" s="80"/>
      <c r="H947" s="80"/>
      <c r="I947" s="80"/>
      <c r="J947" s="80"/>
      <c r="K947" s="116"/>
      <c r="L947" s="235"/>
      <c r="M947" s="134"/>
      <c r="N947" s="237"/>
      <c r="O947" s="229" t="s">
        <v>81</v>
      </c>
      <c r="P947" s="104" t="str">
        <f>IF(P946/B933=0,"",P946/B933)</f>
        <v/>
      </c>
      <c r="Q947" s="105" t="e">
        <f>IF(P946/Q946=0,"",P946/Q946)</f>
        <v>#VALUE!</v>
      </c>
      <c r="R947" s="231" t="s">
        <v>82</v>
      </c>
      <c r="S947" s="176"/>
      <c r="AD947" s="3"/>
      <c r="AE947" s="3"/>
    </row>
    <row r="948" spans="1:31" ht="15.75" customHeight="1" x14ac:dyDescent="0.25">
      <c r="A948" s="79">
        <v>3002</v>
      </c>
      <c r="B948" s="80"/>
      <c r="C948" s="80"/>
      <c r="D948" s="80"/>
      <c r="E948" s="80"/>
      <c r="F948" s="80"/>
      <c r="G948" s="80"/>
      <c r="H948" s="80"/>
      <c r="I948" s="80"/>
      <c r="J948" s="80"/>
      <c r="K948" s="116"/>
      <c r="L948" s="238"/>
      <c r="M948" s="239"/>
      <c r="N948" s="240"/>
      <c r="O948" s="109"/>
      <c r="P948" s="110"/>
      <c r="Q948" s="110"/>
      <c r="R948" s="111"/>
      <c r="S948" s="176"/>
      <c r="AD948" s="3"/>
      <c r="AE948" s="3"/>
    </row>
    <row r="949" spans="1:31" ht="18" x14ac:dyDescent="0.25">
      <c r="A949" s="33"/>
      <c r="B949" s="327" t="s">
        <v>108</v>
      </c>
      <c r="C949" s="327"/>
      <c r="D949" s="327"/>
      <c r="E949" s="327"/>
      <c r="F949" s="327"/>
      <c r="G949" s="327"/>
      <c r="H949" s="327"/>
      <c r="I949" s="327"/>
      <c r="J949" s="327"/>
      <c r="K949" s="112">
        <f>SUM(K933:K945)</f>
        <v>0</v>
      </c>
      <c r="L949" s="113" t="str">
        <f>IF(K941=0,"",K941/B933)</f>
        <v/>
      </c>
      <c r="M949" s="113" t="str">
        <f>IF(K949=0,"",K949/B933)</f>
        <v/>
      </c>
      <c r="N949" s="113" t="str">
        <f>IF(K941=0,"",M949-L949)</f>
        <v/>
      </c>
      <c r="O949" s="5"/>
      <c r="P949" s="25"/>
      <c r="Q949" s="24"/>
      <c r="R949" s="5"/>
      <c r="S949" s="176"/>
      <c r="AD949" s="3"/>
      <c r="AE949" s="3"/>
    </row>
    <row r="950" spans="1:31" ht="12.75" customHeight="1" x14ac:dyDescent="0.25">
      <c r="A950" s="33"/>
      <c r="B950" s="25"/>
      <c r="C950" s="25"/>
      <c r="D950" s="118"/>
      <c r="E950" s="118"/>
      <c r="F950" s="118"/>
      <c r="G950" s="118"/>
      <c r="H950" s="118"/>
      <c r="I950" s="118"/>
      <c r="J950" s="118"/>
      <c r="K950" s="119"/>
      <c r="L950" s="120"/>
      <c r="M950" s="120"/>
      <c r="N950" s="120"/>
      <c r="O950" s="5"/>
      <c r="P950" s="25"/>
      <c r="Q950" s="24"/>
      <c r="R950" s="5"/>
      <c r="AD950" s="3"/>
      <c r="AE950" s="3"/>
    </row>
    <row r="951" spans="1:31" ht="12.75" customHeight="1" x14ac:dyDescent="0.25">
      <c r="A951" s="33"/>
      <c r="B951" s="25"/>
      <c r="C951" s="25"/>
      <c r="D951" s="118"/>
      <c r="E951" s="118"/>
      <c r="F951" s="118"/>
      <c r="G951" s="118"/>
      <c r="H951" s="118"/>
      <c r="I951" s="118"/>
      <c r="J951" s="118"/>
      <c r="K951" s="119"/>
      <c r="L951" s="120"/>
      <c r="M951" s="120"/>
      <c r="N951" s="120"/>
      <c r="O951" s="5"/>
      <c r="P951" s="25"/>
      <c r="Q951" s="24"/>
      <c r="R951" s="5"/>
      <c r="AD951" s="3"/>
      <c r="AE951" s="3"/>
    </row>
    <row r="952" spans="1:31" ht="26.25" x14ac:dyDescent="0.4">
      <c r="A952" s="180"/>
      <c r="B952" s="318" t="s">
        <v>96</v>
      </c>
      <c r="C952" s="331"/>
      <c r="D952" s="331"/>
      <c r="E952" s="331"/>
      <c r="F952" s="331"/>
      <c r="G952" s="331"/>
      <c r="H952" s="331"/>
      <c r="I952" s="331"/>
      <c r="J952" s="331"/>
      <c r="K952" s="201" t="s">
        <v>140</v>
      </c>
      <c r="L952" s="5"/>
      <c r="M952" s="5"/>
      <c r="N952" s="25"/>
      <c r="O952" s="5"/>
      <c r="P952" s="25"/>
      <c r="Q952" s="25"/>
      <c r="R952" s="25"/>
      <c r="S952" s="180"/>
      <c r="AD952" s="3"/>
      <c r="AE952" s="3"/>
    </row>
    <row r="953" spans="1:31" ht="20.25" x14ac:dyDescent="0.2">
      <c r="A953" s="330" t="s">
        <v>9</v>
      </c>
      <c r="B953" s="311" t="s">
        <v>97</v>
      </c>
      <c r="C953" s="312"/>
      <c r="D953" s="312"/>
      <c r="E953" s="312"/>
      <c r="F953" s="312"/>
      <c r="G953" s="312"/>
      <c r="H953" s="312"/>
      <c r="I953" s="312"/>
      <c r="J953" s="313"/>
      <c r="K953" s="314" t="s">
        <v>10</v>
      </c>
      <c r="L953" s="307" t="s">
        <v>2</v>
      </c>
      <c r="M953" s="307" t="s">
        <v>3</v>
      </c>
      <c r="N953" s="316" t="s">
        <v>4</v>
      </c>
      <c r="O953" s="307" t="s">
        <v>5</v>
      </c>
      <c r="P953" s="317" t="s">
        <v>6</v>
      </c>
      <c r="Q953" s="317" t="s">
        <v>7</v>
      </c>
      <c r="R953" s="307" t="s">
        <v>8</v>
      </c>
      <c r="S953" s="180"/>
      <c r="AD953" s="3"/>
      <c r="AE953" s="3"/>
    </row>
    <row r="954" spans="1:31" ht="15.75" x14ac:dyDescent="0.25">
      <c r="A954" s="308"/>
      <c r="B954" s="79" t="s">
        <v>98</v>
      </c>
      <c r="C954" s="79" t="s">
        <v>99</v>
      </c>
      <c r="D954" s="79" t="s">
        <v>100</v>
      </c>
      <c r="E954" s="79" t="s">
        <v>101</v>
      </c>
      <c r="F954" s="79" t="s">
        <v>102</v>
      </c>
      <c r="G954" s="79" t="s">
        <v>103</v>
      </c>
      <c r="H954" s="79" t="s">
        <v>104</v>
      </c>
      <c r="I954" s="79" t="s">
        <v>105</v>
      </c>
      <c r="J954" s="79" t="s">
        <v>106</v>
      </c>
      <c r="K954" s="315"/>
      <c r="L954" s="308"/>
      <c r="M954" s="308"/>
      <c r="N954" s="308"/>
      <c r="O954" s="308"/>
      <c r="P954" s="308"/>
      <c r="Q954" s="308"/>
      <c r="R954" s="308"/>
      <c r="S954" s="180"/>
      <c r="AD954" s="3"/>
      <c r="AE954" s="3"/>
    </row>
    <row r="955" spans="1:31" ht="15.75" customHeight="1" x14ac:dyDescent="0.25">
      <c r="A955" s="79">
        <v>2302</v>
      </c>
      <c r="B955" s="80">
        <v>35</v>
      </c>
      <c r="C955" s="80"/>
      <c r="D955" s="80"/>
      <c r="E955" s="80"/>
      <c r="F955" s="80"/>
      <c r="G955" s="80"/>
      <c r="H955" s="80"/>
      <c r="I955" s="80"/>
      <c r="J955" s="80"/>
      <c r="K955" s="116"/>
      <c r="L955" s="232"/>
      <c r="M955" s="233"/>
      <c r="N955" s="234"/>
      <c r="O955" s="242"/>
      <c r="P955" s="85">
        <f>B955</f>
        <v>35</v>
      </c>
      <c r="Q955" s="243"/>
      <c r="R955" s="242"/>
      <c r="S955" s="180"/>
      <c r="AD955" s="3"/>
      <c r="AE955" s="3"/>
    </row>
    <row r="956" spans="1:31" ht="15.75" customHeight="1" x14ac:dyDescent="0.25">
      <c r="A956" s="79">
        <v>2401</v>
      </c>
      <c r="B956" s="80"/>
      <c r="C956" s="80">
        <v>35</v>
      </c>
      <c r="D956" s="80"/>
      <c r="E956" s="80"/>
      <c r="F956" s="80"/>
      <c r="G956" s="80"/>
      <c r="H956" s="80"/>
      <c r="I956" s="80"/>
      <c r="J956" s="80"/>
      <c r="K956" s="116"/>
      <c r="L956" s="235"/>
      <c r="M956" s="134"/>
      <c r="N956" s="236"/>
      <c r="O956" s="90">
        <f>IF(C956=0,"",C956/B955)</f>
        <v>1</v>
      </c>
      <c r="P956" s="91">
        <v>35</v>
      </c>
      <c r="Q956" s="241">
        <f t="shared" ref="Q956:Q963" si="121">IF(P956=0,"",P956/P955)</f>
        <v>1</v>
      </c>
      <c r="R956" s="241">
        <f t="shared" ref="R956:R963" si="122">IF(P956=0,"",100%-Q956)</f>
        <v>0</v>
      </c>
      <c r="S956" s="180"/>
      <c r="AD956" s="3"/>
      <c r="AE956" s="3"/>
    </row>
    <row r="957" spans="1:31" ht="15.75" customHeight="1" x14ac:dyDescent="0.25">
      <c r="A957" s="79">
        <v>2402</v>
      </c>
      <c r="B957" s="80"/>
      <c r="C957" s="80"/>
      <c r="D957" s="80">
        <v>33</v>
      </c>
      <c r="E957" s="80"/>
      <c r="F957" s="80"/>
      <c r="G957" s="80"/>
      <c r="H957" s="80"/>
      <c r="I957" s="80"/>
      <c r="J957" s="80"/>
      <c r="K957" s="116"/>
      <c r="L957" s="235"/>
      <c r="M957" s="134"/>
      <c r="N957" s="236"/>
      <c r="O957" s="90">
        <f>IF(D957=0,"",D957/C956)</f>
        <v>0.94285714285714284</v>
      </c>
      <c r="P957" s="91">
        <v>33</v>
      </c>
      <c r="Q957" s="241">
        <f t="shared" si="121"/>
        <v>0.94285714285714284</v>
      </c>
      <c r="R957" s="241">
        <f t="shared" si="122"/>
        <v>5.7142857142857162E-2</v>
      </c>
      <c r="S957" s="11">
        <f>P957/P955</f>
        <v>0.94285714285714284</v>
      </c>
      <c r="AD957" s="3"/>
      <c r="AE957" s="3"/>
    </row>
    <row r="958" spans="1:31" ht="15.75" customHeight="1" x14ac:dyDescent="0.25">
      <c r="A958" s="79">
        <v>2501</v>
      </c>
      <c r="B958" s="80"/>
      <c r="C958" s="80"/>
      <c r="D958" s="80"/>
      <c r="E958" s="80">
        <v>31</v>
      </c>
      <c r="F958" s="80"/>
      <c r="G958" s="80"/>
      <c r="H958" s="80"/>
      <c r="I958" s="80"/>
      <c r="J958" s="80"/>
      <c r="K958" s="116"/>
      <c r="L958" s="235"/>
      <c r="M958" s="134"/>
      <c r="N958" s="236"/>
      <c r="O958" s="90">
        <f>IF(E958=0,"",E958/D957)</f>
        <v>0.93939393939393945</v>
      </c>
      <c r="P958" s="91">
        <v>31</v>
      </c>
      <c r="Q958" s="241">
        <f t="shared" si="121"/>
        <v>0.93939393939393945</v>
      </c>
      <c r="R958" s="241">
        <f t="shared" si="122"/>
        <v>6.0606060606060552E-2</v>
      </c>
      <c r="S958" s="180"/>
      <c r="AD958" s="3"/>
      <c r="AE958" s="3"/>
    </row>
    <row r="959" spans="1:31" ht="15.75" customHeight="1" x14ac:dyDescent="0.25">
      <c r="A959" s="79">
        <v>2502</v>
      </c>
      <c r="B959" s="80"/>
      <c r="C959" s="80"/>
      <c r="D959" s="80"/>
      <c r="E959" s="80"/>
      <c r="F959" s="80">
        <v>27</v>
      </c>
      <c r="G959" s="80"/>
      <c r="H959" s="80"/>
      <c r="I959" s="80"/>
      <c r="J959" s="80"/>
      <c r="K959" s="116"/>
      <c r="L959" s="235"/>
      <c r="M959" s="134"/>
      <c r="N959" s="236"/>
      <c r="O959" s="90">
        <f>IF(F959=0,"",F959/E958)</f>
        <v>0.87096774193548387</v>
      </c>
      <c r="P959" s="91">
        <v>28</v>
      </c>
      <c r="Q959" s="241">
        <f t="shared" si="121"/>
        <v>0.90322580645161288</v>
      </c>
      <c r="R959" s="241">
        <f t="shared" si="122"/>
        <v>9.6774193548387122E-2</v>
      </c>
      <c r="S959" s="180"/>
      <c r="AD959" s="3"/>
      <c r="AE959" s="3"/>
    </row>
    <row r="960" spans="1:31" ht="15.75" customHeight="1" x14ac:dyDescent="0.25">
      <c r="A960" s="79">
        <v>2601</v>
      </c>
      <c r="B960" s="80"/>
      <c r="C960" s="80"/>
      <c r="D960" s="80"/>
      <c r="E960" s="80"/>
      <c r="F960" s="80"/>
      <c r="G960" s="80"/>
      <c r="H960" s="80"/>
      <c r="I960" s="80"/>
      <c r="J960" s="80"/>
      <c r="K960" s="116"/>
      <c r="L960" s="235"/>
      <c r="M960" s="134"/>
      <c r="N960" s="236"/>
      <c r="O960" s="90" t="str">
        <f>IF(G960=0,"",G960/F959)</f>
        <v/>
      </c>
      <c r="P960" s="91"/>
      <c r="Q960" s="241" t="str">
        <f t="shared" si="121"/>
        <v/>
      </c>
      <c r="R960" s="241" t="str">
        <f t="shared" si="122"/>
        <v/>
      </c>
      <c r="S960" s="180"/>
      <c r="AD960" s="3"/>
      <c r="AE960" s="3"/>
    </row>
    <row r="961" spans="1:31" ht="15.75" customHeight="1" x14ac:dyDescent="0.25">
      <c r="A961" s="79">
        <v>2602</v>
      </c>
      <c r="B961" s="80"/>
      <c r="C961" s="80"/>
      <c r="D961" s="80"/>
      <c r="E961" s="80"/>
      <c r="F961" s="80"/>
      <c r="G961" s="80"/>
      <c r="H961" s="80"/>
      <c r="I961" s="80"/>
      <c r="J961" s="80"/>
      <c r="K961" s="116"/>
      <c r="L961" s="235"/>
      <c r="M961" s="134"/>
      <c r="N961" s="236"/>
      <c r="O961" s="90" t="str">
        <f>IF(H961=0,"",H961/G960)</f>
        <v/>
      </c>
      <c r="P961" s="91"/>
      <c r="Q961" s="241" t="str">
        <f t="shared" si="121"/>
        <v/>
      </c>
      <c r="R961" s="241" t="str">
        <f t="shared" si="122"/>
        <v/>
      </c>
      <c r="S961" s="180"/>
      <c r="AD961" s="3"/>
      <c r="AE961" s="3"/>
    </row>
    <row r="962" spans="1:31" ht="15.75" customHeight="1" x14ac:dyDescent="0.25">
      <c r="A962" s="79">
        <v>2701</v>
      </c>
      <c r="B962" s="80"/>
      <c r="C962" s="80"/>
      <c r="D962" s="80"/>
      <c r="E962" s="80"/>
      <c r="F962" s="80"/>
      <c r="G962" s="80"/>
      <c r="H962" s="80"/>
      <c r="I962" s="80"/>
      <c r="J962" s="80"/>
      <c r="K962" s="116"/>
      <c r="L962" s="235"/>
      <c r="M962" s="134"/>
      <c r="N962" s="236"/>
      <c r="O962" s="90" t="str">
        <f>IF(I962=0,"",I962/H961)</f>
        <v/>
      </c>
      <c r="P962" s="91"/>
      <c r="Q962" s="241" t="str">
        <f t="shared" si="121"/>
        <v/>
      </c>
      <c r="R962" s="241" t="str">
        <f t="shared" si="122"/>
        <v/>
      </c>
      <c r="S962" s="180"/>
      <c r="AD962" s="3"/>
      <c r="AE962" s="3"/>
    </row>
    <row r="963" spans="1:31" ht="15.75" customHeight="1" x14ac:dyDescent="0.25">
      <c r="A963" s="79">
        <v>2702</v>
      </c>
      <c r="B963" s="80"/>
      <c r="C963" s="80"/>
      <c r="D963" s="80"/>
      <c r="E963" s="80"/>
      <c r="F963" s="80"/>
      <c r="G963" s="80"/>
      <c r="H963" s="80"/>
      <c r="I963" s="80"/>
      <c r="J963" s="80"/>
      <c r="K963" s="116"/>
      <c r="L963" s="235"/>
      <c r="M963" s="134"/>
      <c r="N963" s="236"/>
      <c r="O963" s="133" t="str">
        <f>IF(J963=0,"",J963/I962)</f>
        <v/>
      </c>
      <c r="P963" s="91"/>
      <c r="Q963" s="133" t="str">
        <f t="shared" si="121"/>
        <v/>
      </c>
      <c r="R963" s="133" t="str">
        <f t="shared" si="122"/>
        <v/>
      </c>
      <c r="S963" s="180"/>
      <c r="AD963" s="3"/>
      <c r="AE963" s="3"/>
    </row>
    <row r="964" spans="1:31" ht="15.75" customHeight="1" x14ac:dyDescent="0.25">
      <c r="A964" s="79">
        <v>2801</v>
      </c>
      <c r="B964" s="80"/>
      <c r="C964" s="80"/>
      <c r="D964" s="80"/>
      <c r="E964" s="80"/>
      <c r="F964" s="80"/>
      <c r="G964" s="80"/>
      <c r="H964" s="80"/>
      <c r="I964" s="80"/>
      <c r="J964" s="80"/>
      <c r="K964" s="116"/>
      <c r="L964" s="235"/>
      <c r="M964" s="134"/>
      <c r="N964" s="237"/>
      <c r="O964" s="193"/>
      <c r="P964" s="91"/>
      <c r="Q964" s="193"/>
      <c r="R964" s="264"/>
      <c r="S964" s="180"/>
      <c r="AD964" s="3"/>
      <c r="AE964" s="3"/>
    </row>
    <row r="965" spans="1:31" ht="15.75" customHeight="1" x14ac:dyDescent="0.25">
      <c r="A965" s="79">
        <v>2802</v>
      </c>
      <c r="B965" s="80"/>
      <c r="C965" s="80"/>
      <c r="D965" s="80"/>
      <c r="E965" s="80"/>
      <c r="F965" s="80"/>
      <c r="G965" s="80"/>
      <c r="H965" s="80"/>
      <c r="I965" s="80"/>
      <c r="J965" s="80"/>
      <c r="K965" s="116"/>
      <c r="L965" s="235"/>
      <c r="M965" s="134"/>
      <c r="N965" s="237"/>
      <c r="O965" s="246"/>
      <c r="P965" s="96"/>
      <c r="Q965" s="247"/>
      <c r="R965" s="246"/>
      <c r="S965" s="180"/>
      <c r="AD965" s="3"/>
      <c r="AE965" s="3"/>
    </row>
    <row r="966" spans="1:31" ht="15.75" customHeight="1" x14ac:dyDescent="0.25">
      <c r="A966" s="79">
        <v>2901</v>
      </c>
      <c r="B966" s="80"/>
      <c r="C966" s="80"/>
      <c r="D966" s="80"/>
      <c r="E966" s="80"/>
      <c r="F966" s="80"/>
      <c r="G966" s="80"/>
      <c r="H966" s="80"/>
      <c r="I966" s="80"/>
      <c r="J966" s="80"/>
      <c r="K966" s="116"/>
      <c r="L966" s="235"/>
      <c r="M966" s="134"/>
      <c r="N966" s="237"/>
      <c r="O966" s="246"/>
      <c r="P966" s="96"/>
      <c r="Q966" s="247"/>
      <c r="R966" s="246"/>
      <c r="S966" s="180"/>
      <c r="AD966" s="3"/>
      <c r="AE966" s="3"/>
    </row>
    <row r="967" spans="1:31" ht="15.75" customHeight="1" x14ac:dyDescent="0.25">
      <c r="A967" s="79">
        <v>2902</v>
      </c>
      <c r="B967" s="80"/>
      <c r="C967" s="80"/>
      <c r="D967" s="80"/>
      <c r="E967" s="80"/>
      <c r="F967" s="80"/>
      <c r="G967" s="80"/>
      <c r="H967" s="80"/>
      <c r="I967" s="80"/>
      <c r="J967" s="80"/>
      <c r="K967" s="116"/>
      <c r="L967" s="235"/>
      <c r="M967" s="134"/>
      <c r="N967" s="237"/>
      <c r="O967" s="134"/>
      <c r="P967" s="237"/>
      <c r="Q967" s="256"/>
      <c r="R967" s="246"/>
      <c r="S967" s="180"/>
      <c r="AD967" s="3"/>
      <c r="AE967" s="3"/>
    </row>
    <row r="968" spans="1:31" ht="15.75" customHeight="1" x14ac:dyDescent="0.25">
      <c r="A968" s="79">
        <v>3001</v>
      </c>
      <c r="B968" s="80"/>
      <c r="C968" s="80"/>
      <c r="D968" s="80"/>
      <c r="E968" s="80"/>
      <c r="F968" s="80"/>
      <c r="G968" s="80"/>
      <c r="H968" s="80"/>
      <c r="I968" s="80"/>
      <c r="J968" s="80"/>
      <c r="K968" s="116"/>
      <c r="L968" s="235"/>
      <c r="M968" s="134"/>
      <c r="N968" s="237"/>
      <c r="O968" s="228" t="s">
        <v>80</v>
      </c>
      <c r="P968" s="102"/>
      <c r="Q968" s="103" t="str">
        <f>IF(SUM(K958:K965)=0,"",SUM(K958:K965))</f>
        <v/>
      </c>
      <c r="R968" s="230" t="s">
        <v>10</v>
      </c>
      <c r="S968" s="180"/>
      <c r="AD968" s="3"/>
      <c r="AE968" s="3"/>
    </row>
    <row r="969" spans="1:31" ht="15.75" customHeight="1" x14ac:dyDescent="0.25">
      <c r="A969" s="79">
        <v>3002</v>
      </c>
      <c r="B969" s="80"/>
      <c r="C969" s="80"/>
      <c r="D969" s="80"/>
      <c r="E969" s="80"/>
      <c r="F969" s="80"/>
      <c r="G969" s="80"/>
      <c r="H969" s="80"/>
      <c r="I969" s="80"/>
      <c r="J969" s="80"/>
      <c r="K969" s="116"/>
      <c r="L969" s="235"/>
      <c r="M969" s="134"/>
      <c r="N969" s="237"/>
      <c r="O969" s="229" t="s">
        <v>81</v>
      </c>
      <c r="P969" s="104" t="str">
        <f>IF(P968/B955=0,"",P968/B955)</f>
        <v/>
      </c>
      <c r="Q969" s="105" t="e">
        <f>IF(P968/Q968=0,"",P968/Q968)</f>
        <v>#VALUE!</v>
      </c>
      <c r="R969" s="231" t="s">
        <v>82</v>
      </c>
      <c r="S969" s="180"/>
      <c r="AD969" s="3"/>
      <c r="AE969" s="3"/>
    </row>
    <row r="970" spans="1:31" ht="15.75" customHeight="1" x14ac:dyDescent="0.25">
      <c r="A970" s="79">
        <v>3101</v>
      </c>
      <c r="B970" s="80"/>
      <c r="C970" s="80"/>
      <c r="D970" s="80"/>
      <c r="E970" s="80"/>
      <c r="F970" s="80"/>
      <c r="G970" s="80"/>
      <c r="H970" s="80"/>
      <c r="I970" s="80"/>
      <c r="J970" s="80"/>
      <c r="K970" s="116"/>
      <c r="L970" s="238"/>
      <c r="M970" s="239"/>
      <c r="N970" s="240"/>
      <c r="O970" s="109"/>
      <c r="P970" s="110"/>
      <c r="Q970" s="110"/>
      <c r="R970" s="111"/>
      <c r="S970" s="180"/>
      <c r="AD970" s="3"/>
      <c r="AE970" s="3"/>
    </row>
    <row r="971" spans="1:31" ht="18" x14ac:dyDescent="0.25">
      <c r="A971" s="33"/>
      <c r="B971" s="327" t="s">
        <v>108</v>
      </c>
      <c r="C971" s="327"/>
      <c r="D971" s="327"/>
      <c r="E971" s="327"/>
      <c r="F971" s="327"/>
      <c r="G971" s="327"/>
      <c r="H971" s="327"/>
      <c r="I971" s="327"/>
      <c r="J971" s="327"/>
      <c r="K971" s="112">
        <f>SUM(K955:K967)</f>
        <v>0</v>
      </c>
      <c r="L971" s="113" t="str">
        <f>IF(K963=0,"",K963/B955)</f>
        <v/>
      </c>
      <c r="M971" s="113" t="str">
        <f>IF(K971=0,"",K971/B955)</f>
        <v/>
      </c>
      <c r="N971" s="113" t="str">
        <f>IF(K963=0,"",M971-L971)</f>
        <v/>
      </c>
      <c r="O971" s="5"/>
      <c r="P971" s="25"/>
      <c r="Q971" s="24"/>
      <c r="R971" s="5"/>
      <c r="S971" s="180"/>
      <c r="AD971" s="3"/>
      <c r="AE971" s="3"/>
    </row>
    <row r="972" spans="1:31" ht="12.75" customHeight="1" x14ac:dyDescent="0.25">
      <c r="A972" s="33"/>
      <c r="B972" s="25"/>
      <c r="C972" s="25"/>
      <c r="D972" s="118"/>
      <c r="E972" s="118"/>
      <c r="F972" s="118"/>
      <c r="G972" s="118"/>
      <c r="H972" s="118"/>
      <c r="I972" s="118"/>
      <c r="J972" s="118"/>
      <c r="K972" s="119"/>
      <c r="L972" s="120"/>
      <c r="M972" s="120"/>
      <c r="N972" s="120"/>
      <c r="O972" s="5"/>
      <c r="P972" s="25"/>
      <c r="Q972" s="24"/>
      <c r="R972" s="5"/>
      <c r="AD972" s="3"/>
      <c r="AE972" s="3"/>
    </row>
    <row r="973" spans="1:31" ht="12.75" customHeight="1" x14ac:dyDescent="0.25">
      <c r="A973" s="33"/>
      <c r="B973" s="25"/>
      <c r="C973" s="25"/>
      <c r="D973" s="118"/>
      <c r="E973" s="118"/>
      <c r="F973" s="118"/>
      <c r="G973" s="118"/>
      <c r="H973" s="118"/>
      <c r="I973" s="118"/>
      <c r="J973" s="118"/>
      <c r="K973" s="119"/>
      <c r="L973" s="120"/>
      <c r="M973" s="120"/>
      <c r="N973" s="120"/>
      <c r="O973" s="5"/>
      <c r="P973" s="25"/>
      <c r="Q973" s="24"/>
      <c r="R973" s="5"/>
      <c r="AD973" s="3"/>
      <c r="AE973" s="3"/>
    </row>
    <row r="974" spans="1:31" ht="26.25" x14ac:dyDescent="0.4">
      <c r="A974" s="182"/>
      <c r="B974" s="318" t="s">
        <v>96</v>
      </c>
      <c r="C974" s="331"/>
      <c r="D974" s="331"/>
      <c r="E974" s="331"/>
      <c r="F974" s="331"/>
      <c r="G974" s="331"/>
      <c r="H974" s="331"/>
      <c r="I974" s="331"/>
      <c r="J974" s="331"/>
      <c r="K974" s="201" t="s">
        <v>141</v>
      </c>
      <c r="L974" s="5"/>
      <c r="M974" s="5"/>
      <c r="N974" s="25"/>
      <c r="O974" s="5"/>
      <c r="P974" s="25"/>
      <c r="Q974" s="25"/>
      <c r="R974" s="25"/>
      <c r="S974" s="182"/>
      <c r="AD974" s="3"/>
      <c r="AE974" s="3"/>
    </row>
    <row r="975" spans="1:31" ht="20.25" x14ac:dyDescent="0.2">
      <c r="A975" s="330" t="s">
        <v>9</v>
      </c>
      <c r="B975" s="311" t="s">
        <v>97</v>
      </c>
      <c r="C975" s="312"/>
      <c r="D975" s="312"/>
      <c r="E975" s="312"/>
      <c r="F975" s="312"/>
      <c r="G975" s="312"/>
      <c r="H975" s="312"/>
      <c r="I975" s="312"/>
      <c r="J975" s="313"/>
      <c r="K975" s="314" t="s">
        <v>10</v>
      </c>
      <c r="L975" s="307" t="s">
        <v>2</v>
      </c>
      <c r="M975" s="307" t="s">
        <v>3</v>
      </c>
      <c r="N975" s="316" t="s">
        <v>4</v>
      </c>
      <c r="O975" s="307" t="s">
        <v>5</v>
      </c>
      <c r="P975" s="317" t="s">
        <v>6</v>
      </c>
      <c r="Q975" s="317" t="s">
        <v>7</v>
      </c>
      <c r="R975" s="307" t="s">
        <v>8</v>
      </c>
      <c r="S975" s="182"/>
      <c r="AD975" s="3"/>
      <c r="AE975" s="3"/>
    </row>
    <row r="976" spans="1:31" ht="15.75" x14ac:dyDescent="0.25">
      <c r="A976" s="308"/>
      <c r="B976" s="79" t="s">
        <v>98</v>
      </c>
      <c r="C976" s="79" t="s">
        <v>99</v>
      </c>
      <c r="D976" s="79" t="s">
        <v>100</v>
      </c>
      <c r="E976" s="79" t="s">
        <v>101</v>
      </c>
      <c r="F976" s="79" t="s">
        <v>102</v>
      </c>
      <c r="G976" s="79" t="s">
        <v>103</v>
      </c>
      <c r="H976" s="79" t="s">
        <v>104</v>
      </c>
      <c r="I976" s="79" t="s">
        <v>105</v>
      </c>
      <c r="J976" s="79" t="s">
        <v>106</v>
      </c>
      <c r="K976" s="315"/>
      <c r="L976" s="308"/>
      <c r="M976" s="308"/>
      <c r="N976" s="308"/>
      <c r="O976" s="308"/>
      <c r="P976" s="308"/>
      <c r="Q976" s="308"/>
      <c r="R976" s="308"/>
      <c r="S976" s="182"/>
      <c r="AD976" s="3"/>
      <c r="AE976" s="3"/>
    </row>
    <row r="977" spans="1:31" ht="15.75" customHeight="1" x14ac:dyDescent="0.25">
      <c r="A977" s="79">
        <v>2401</v>
      </c>
      <c r="B977" s="80">
        <v>36</v>
      </c>
      <c r="C977" s="80"/>
      <c r="D977" s="80"/>
      <c r="E977" s="80"/>
      <c r="F977" s="80"/>
      <c r="G977" s="80"/>
      <c r="H977" s="80"/>
      <c r="I977" s="80"/>
      <c r="J977" s="80"/>
      <c r="K977" s="116"/>
      <c r="L977" s="232"/>
      <c r="M977" s="233"/>
      <c r="N977" s="234"/>
      <c r="O977" s="242"/>
      <c r="P977" s="85">
        <f>B977</f>
        <v>36</v>
      </c>
      <c r="Q977" s="243"/>
      <c r="R977" s="242"/>
      <c r="S977" s="182"/>
      <c r="AD977" s="3"/>
      <c r="AE977" s="3"/>
    </row>
    <row r="978" spans="1:31" ht="15.75" customHeight="1" x14ac:dyDescent="0.25">
      <c r="A978" s="79">
        <v>2402</v>
      </c>
      <c r="B978" s="80"/>
      <c r="C978" s="80">
        <v>29</v>
      </c>
      <c r="D978" s="80"/>
      <c r="E978" s="80"/>
      <c r="F978" s="80"/>
      <c r="G978" s="80"/>
      <c r="H978" s="80"/>
      <c r="I978" s="80"/>
      <c r="J978" s="80"/>
      <c r="K978" s="116"/>
      <c r="L978" s="235"/>
      <c r="M978" s="134"/>
      <c r="N978" s="236"/>
      <c r="O978" s="90">
        <f>IF(C978=0,"",C978/B977)</f>
        <v>0.80555555555555558</v>
      </c>
      <c r="P978" s="91">
        <v>29</v>
      </c>
      <c r="Q978" s="241">
        <f t="shared" ref="Q978:Q985" si="123">IF(P978=0,"",P978/P977)</f>
        <v>0.80555555555555558</v>
      </c>
      <c r="R978" s="241">
        <f t="shared" ref="R978:R985" si="124">IF(P978=0,"",100%-Q978)</f>
        <v>0.19444444444444442</v>
      </c>
      <c r="S978" s="182"/>
      <c r="AD978" s="3"/>
      <c r="AE978" s="3"/>
    </row>
    <row r="979" spans="1:31" ht="15.75" customHeight="1" x14ac:dyDescent="0.25">
      <c r="A979" s="79">
        <v>2501</v>
      </c>
      <c r="B979" s="80"/>
      <c r="C979" s="80"/>
      <c r="D979" s="80">
        <v>25</v>
      </c>
      <c r="E979" s="80"/>
      <c r="F979" s="80"/>
      <c r="G979" s="80"/>
      <c r="H979" s="80"/>
      <c r="I979" s="80"/>
      <c r="J979" s="80"/>
      <c r="K979" s="116"/>
      <c r="L979" s="235"/>
      <c r="M979" s="134"/>
      <c r="N979" s="236"/>
      <c r="O979" s="90">
        <f>IF(D979=0,"",D979/C978)</f>
        <v>0.86206896551724133</v>
      </c>
      <c r="P979" s="91">
        <v>27</v>
      </c>
      <c r="Q979" s="241">
        <f t="shared" si="123"/>
        <v>0.93103448275862066</v>
      </c>
      <c r="R979" s="241">
        <f t="shared" si="124"/>
        <v>6.8965517241379337E-2</v>
      </c>
      <c r="S979" s="11">
        <f>P979/P977</f>
        <v>0.75</v>
      </c>
      <c r="AD979" s="3"/>
      <c r="AE979" s="3"/>
    </row>
    <row r="980" spans="1:31" ht="15.75" customHeight="1" x14ac:dyDescent="0.25">
      <c r="A980" s="79">
        <v>2502</v>
      </c>
      <c r="B980" s="80"/>
      <c r="C980" s="80"/>
      <c r="D980" s="80"/>
      <c r="E980" s="80">
        <v>25</v>
      </c>
      <c r="F980" s="80"/>
      <c r="G980" s="80"/>
      <c r="H980" s="80"/>
      <c r="I980" s="80"/>
      <c r="J980" s="80"/>
      <c r="K980" s="116"/>
      <c r="L980" s="235"/>
      <c r="M980" s="134"/>
      <c r="N980" s="236"/>
      <c r="O980" s="90">
        <f>IF(E980=0,"",E980/D979)</f>
        <v>1</v>
      </c>
      <c r="P980" s="91">
        <v>26</v>
      </c>
      <c r="Q980" s="241">
        <f t="shared" si="123"/>
        <v>0.96296296296296291</v>
      </c>
      <c r="R980" s="241">
        <f t="shared" si="124"/>
        <v>3.703703703703709E-2</v>
      </c>
      <c r="S980" s="182"/>
      <c r="AD980" s="3"/>
      <c r="AE980" s="3"/>
    </row>
    <row r="981" spans="1:31" ht="15.75" customHeight="1" x14ac:dyDescent="0.25">
      <c r="A981" s="79">
        <v>2601</v>
      </c>
      <c r="B981" s="80"/>
      <c r="C981" s="80"/>
      <c r="D981" s="80"/>
      <c r="E981" s="80"/>
      <c r="F981" s="80"/>
      <c r="G981" s="80"/>
      <c r="H981" s="80"/>
      <c r="I981" s="80"/>
      <c r="J981" s="80"/>
      <c r="K981" s="116"/>
      <c r="L981" s="235"/>
      <c r="M981" s="134"/>
      <c r="N981" s="236"/>
      <c r="O981" s="90" t="str">
        <f>IF(F981=0,"",F981/E980)</f>
        <v/>
      </c>
      <c r="P981" s="91"/>
      <c r="Q981" s="241" t="str">
        <f t="shared" si="123"/>
        <v/>
      </c>
      <c r="R981" s="241" t="str">
        <f t="shared" si="124"/>
        <v/>
      </c>
      <c r="S981" s="182"/>
      <c r="AD981" s="3"/>
      <c r="AE981" s="3"/>
    </row>
    <row r="982" spans="1:31" ht="15.75" customHeight="1" x14ac:dyDescent="0.25">
      <c r="A982" s="79">
        <v>2602</v>
      </c>
      <c r="B982" s="80"/>
      <c r="C982" s="80"/>
      <c r="D982" s="80"/>
      <c r="E982" s="80"/>
      <c r="F982" s="80"/>
      <c r="G982" s="80"/>
      <c r="H982" s="80"/>
      <c r="I982" s="80"/>
      <c r="J982" s="80"/>
      <c r="K982" s="116"/>
      <c r="L982" s="235"/>
      <c r="M982" s="134"/>
      <c r="N982" s="236"/>
      <c r="O982" s="90" t="str">
        <f>IF(G982=0,"",G982/F981)</f>
        <v/>
      </c>
      <c r="P982" s="91"/>
      <c r="Q982" s="241" t="str">
        <f t="shared" si="123"/>
        <v/>
      </c>
      <c r="R982" s="241" t="str">
        <f t="shared" si="124"/>
        <v/>
      </c>
      <c r="S982" s="182"/>
      <c r="AD982" s="3"/>
      <c r="AE982" s="3"/>
    </row>
    <row r="983" spans="1:31" ht="15.75" customHeight="1" x14ac:dyDescent="0.25">
      <c r="A983" s="79">
        <v>2701</v>
      </c>
      <c r="B983" s="80"/>
      <c r="C983" s="80"/>
      <c r="D983" s="80"/>
      <c r="E983" s="80"/>
      <c r="F983" s="80"/>
      <c r="G983" s="80"/>
      <c r="H983" s="80"/>
      <c r="I983" s="80"/>
      <c r="J983" s="80"/>
      <c r="K983" s="116"/>
      <c r="L983" s="235"/>
      <c r="M983" s="134"/>
      <c r="N983" s="236"/>
      <c r="O983" s="90" t="str">
        <f>IF(H983=0,"",H983/G982)</f>
        <v/>
      </c>
      <c r="P983" s="91"/>
      <c r="Q983" s="241" t="str">
        <f t="shared" si="123"/>
        <v/>
      </c>
      <c r="R983" s="241" t="str">
        <f t="shared" si="124"/>
        <v/>
      </c>
      <c r="S983" s="182"/>
      <c r="AD983" s="3"/>
      <c r="AE983" s="3"/>
    </row>
    <row r="984" spans="1:31" ht="15.75" customHeight="1" x14ac:dyDescent="0.25">
      <c r="A984" s="79">
        <v>2702</v>
      </c>
      <c r="B984" s="80"/>
      <c r="C984" s="80"/>
      <c r="D984" s="80"/>
      <c r="E984" s="80"/>
      <c r="F984" s="80"/>
      <c r="G984" s="80"/>
      <c r="H984" s="80"/>
      <c r="I984" s="80"/>
      <c r="J984" s="80"/>
      <c r="K984" s="116"/>
      <c r="L984" s="235"/>
      <c r="M984" s="134"/>
      <c r="N984" s="236"/>
      <c r="O984" s="90" t="str">
        <f>IF(I984=0,"",I984/H983)</f>
        <v/>
      </c>
      <c r="P984" s="91"/>
      <c r="Q984" s="241" t="str">
        <f t="shared" si="123"/>
        <v/>
      </c>
      <c r="R984" s="241" t="str">
        <f t="shared" si="124"/>
        <v/>
      </c>
      <c r="S984" s="182"/>
      <c r="AD984" s="3"/>
      <c r="AE984" s="3"/>
    </row>
    <row r="985" spans="1:31" ht="15.75" customHeight="1" x14ac:dyDescent="0.25">
      <c r="A985" s="79">
        <v>2801</v>
      </c>
      <c r="B985" s="80"/>
      <c r="C985" s="80"/>
      <c r="D985" s="80"/>
      <c r="E985" s="80"/>
      <c r="F985" s="80"/>
      <c r="G985" s="80"/>
      <c r="H985" s="80"/>
      <c r="I985" s="80"/>
      <c r="J985" s="80"/>
      <c r="K985" s="116"/>
      <c r="L985" s="235"/>
      <c r="M985" s="134"/>
      <c r="N985" s="236"/>
      <c r="O985" s="133" t="str">
        <f>IF(J985=0,"",J985/I984)</f>
        <v/>
      </c>
      <c r="P985" s="91"/>
      <c r="Q985" s="133" t="str">
        <f t="shared" si="123"/>
        <v/>
      </c>
      <c r="R985" s="133" t="str">
        <f t="shared" si="124"/>
        <v/>
      </c>
      <c r="S985" s="182"/>
      <c r="AD985" s="3"/>
      <c r="AE985" s="3"/>
    </row>
    <row r="986" spans="1:31" ht="15.75" customHeight="1" x14ac:dyDescent="0.25">
      <c r="A986" s="79">
        <v>2802</v>
      </c>
      <c r="B986" s="80"/>
      <c r="C986" s="80"/>
      <c r="D986" s="80"/>
      <c r="E986" s="80"/>
      <c r="F986" s="80"/>
      <c r="G986" s="80"/>
      <c r="H986" s="80"/>
      <c r="I986" s="80"/>
      <c r="J986" s="80"/>
      <c r="K986" s="116"/>
      <c r="L986" s="235"/>
      <c r="M986" s="134"/>
      <c r="N986" s="237"/>
      <c r="O986" s="193"/>
      <c r="P986" s="91"/>
      <c r="Q986" s="193"/>
      <c r="R986" s="264"/>
      <c r="S986" s="182"/>
      <c r="AD986" s="3"/>
      <c r="AE986" s="3"/>
    </row>
    <row r="987" spans="1:31" ht="15.75" customHeight="1" x14ac:dyDescent="0.25">
      <c r="A987" s="79">
        <v>2901</v>
      </c>
      <c r="B987" s="80"/>
      <c r="C987" s="80"/>
      <c r="D987" s="80"/>
      <c r="E987" s="80"/>
      <c r="F987" s="80"/>
      <c r="G987" s="80"/>
      <c r="H987" s="80"/>
      <c r="I987" s="80"/>
      <c r="J987" s="80"/>
      <c r="K987" s="116"/>
      <c r="L987" s="235"/>
      <c r="M987" s="134"/>
      <c r="N987" s="237"/>
      <c r="O987" s="246"/>
      <c r="P987" s="96"/>
      <c r="Q987" s="247"/>
      <c r="R987" s="246"/>
      <c r="S987" s="182"/>
      <c r="AD987" s="3"/>
      <c r="AE987" s="3"/>
    </row>
    <row r="988" spans="1:31" ht="15.75" customHeight="1" x14ac:dyDescent="0.25">
      <c r="A988" s="79">
        <v>2902</v>
      </c>
      <c r="B988" s="80"/>
      <c r="C988" s="80"/>
      <c r="D988" s="80"/>
      <c r="E988" s="80"/>
      <c r="F988" s="80"/>
      <c r="G988" s="80"/>
      <c r="H988" s="80"/>
      <c r="I988" s="80"/>
      <c r="J988" s="80"/>
      <c r="K988" s="116"/>
      <c r="L988" s="235"/>
      <c r="M988" s="134"/>
      <c r="N988" s="237"/>
      <c r="O988" s="246"/>
      <c r="P988" s="96"/>
      <c r="Q988" s="247"/>
      <c r="R988" s="246"/>
      <c r="S988" s="182"/>
      <c r="AD988" s="3"/>
      <c r="AE988" s="3"/>
    </row>
    <row r="989" spans="1:31" ht="15.75" customHeight="1" x14ac:dyDescent="0.25">
      <c r="A989" s="79">
        <v>3001</v>
      </c>
      <c r="B989" s="80"/>
      <c r="C989" s="80"/>
      <c r="D989" s="80"/>
      <c r="E989" s="80"/>
      <c r="F989" s="80"/>
      <c r="G989" s="80"/>
      <c r="H989" s="80"/>
      <c r="I989" s="80"/>
      <c r="J989" s="80"/>
      <c r="K989" s="116"/>
      <c r="L989" s="235"/>
      <c r="M989" s="134"/>
      <c r="N989" s="237"/>
      <c r="O989" s="134"/>
      <c r="P989" s="237"/>
      <c r="Q989" s="256"/>
      <c r="R989" s="246"/>
      <c r="S989" s="182"/>
      <c r="AD989" s="3"/>
      <c r="AE989" s="3"/>
    </row>
    <row r="990" spans="1:31" ht="15.75" customHeight="1" x14ac:dyDescent="0.25">
      <c r="A990" s="79">
        <v>3002</v>
      </c>
      <c r="B990" s="80"/>
      <c r="C990" s="80"/>
      <c r="D990" s="80"/>
      <c r="E990" s="80"/>
      <c r="F990" s="80"/>
      <c r="G990" s="80"/>
      <c r="H990" s="80"/>
      <c r="I990" s="80"/>
      <c r="J990" s="80"/>
      <c r="K990" s="116"/>
      <c r="L990" s="235"/>
      <c r="M990" s="134"/>
      <c r="N990" s="237"/>
      <c r="O990" s="228" t="s">
        <v>80</v>
      </c>
      <c r="P990" s="102"/>
      <c r="Q990" s="103" t="str">
        <f>IF(SUM(K980:K987)=0,"",SUM(K980:K987))</f>
        <v/>
      </c>
      <c r="R990" s="230" t="s">
        <v>10</v>
      </c>
      <c r="S990" s="182"/>
      <c r="AD990" s="3"/>
      <c r="AE990" s="3"/>
    </row>
    <row r="991" spans="1:31" ht="15.75" customHeight="1" x14ac:dyDescent="0.25">
      <c r="A991" s="79">
        <v>3101</v>
      </c>
      <c r="B991" s="80"/>
      <c r="C991" s="80"/>
      <c r="D991" s="80"/>
      <c r="E991" s="80"/>
      <c r="F991" s="80"/>
      <c r="G991" s="80"/>
      <c r="H991" s="80"/>
      <c r="I991" s="80"/>
      <c r="J991" s="80"/>
      <c r="K991" s="116"/>
      <c r="L991" s="235"/>
      <c r="M991" s="134"/>
      <c r="N991" s="237"/>
      <c r="O991" s="229" t="s">
        <v>81</v>
      </c>
      <c r="P991" s="104" t="str">
        <f>IF(P990/B977=0,"",P990/B977)</f>
        <v/>
      </c>
      <c r="Q991" s="105" t="e">
        <f>IF(P990/Q990=0,"",P990/Q990)</f>
        <v>#VALUE!</v>
      </c>
      <c r="R991" s="231" t="s">
        <v>82</v>
      </c>
      <c r="S991" s="182"/>
      <c r="AD991" s="3"/>
      <c r="AE991" s="3"/>
    </row>
    <row r="992" spans="1:31" ht="15.75" customHeight="1" x14ac:dyDescent="0.25">
      <c r="A992" s="79">
        <v>3102</v>
      </c>
      <c r="B992" s="80"/>
      <c r="C992" s="80"/>
      <c r="D992" s="80"/>
      <c r="E992" s="80"/>
      <c r="F992" s="80"/>
      <c r="G992" s="80"/>
      <c r="H992" s="80"/>
      <c r="I992" s="80"/>
      <c r="J992" s="80"/>
      <c r="K992" s="116"/>
      <c r="L992" s="238"/>
      <c r="M992" s="239"/>
      <c r="N992" s="240"/>
      <c r="O992" s="109"/>
      <c r="P992" s="110"/>
      <c r="Q992" s="110"/>
      <c r="R992" s="111"/>
      <c r="S992" s="182"/>
      <c r="AD992" s="3"/>
      <c r="AE992" s="3"/>
    </row>
    <row r="993" spans="1:31" ht="18" x14ac:dyDescent="0.25">
      <c r="A993" s="33"/>
      <c r="B993" s="327" t="s">
        <v>108</v>
      </c>
      <c r="C993" s="327"/>
      <c r="D993" s="327"/>
      <c r="E993" s="327"/>
      <c r="F993" s="327"/>
      <c r="G993" s="327"/>
      <c r="H993" s="327"/>
      <c r="I993" s="327"/>
      <c r="J993" s="327"/>
      <c r="K993" s="112">
        <f>SUM(K977:K989)</f>
        <v>0</v>
      </c>
      <c r="L993" s="113" t="str">
        <f>IF(K985=0,"",K985/B977)</f>
        <v/>
      </c>
      <c r="M993" s="113" t="str">
        <f>IF(K993=0,"",K993/B977)</f>
        <v/>
      </c>
      <c r="N993" s="113" t="str">
        <f>IF(K985=0,"",M993-L993)</f>
        <v/>
      </c>
      <c r="O993" s="5"/>
      <c r="P993" s="25"/>
      <c r="Q993" s="24"/>
      <c r="R993" s="5"/>
      <c r="S993" s="182"/>
      <c r="AD993" s="3"/>
      <c r="AE993" s="3"/>
    </row>
    <row r="994" spans="1:31" ht="12.75" customHeight="1" x14ac:dyDescent="0.25">
      <c r="A994" s="33"/>
      <c r="B994" s="25"/>
      <c r="C994" s="25"/>
      <c r="D994" s="118"/>
      <c r="E994" s="118"/>
      <c r="F994" s="118"/>
      <c r="G994" s="118"/>
      <c r="H994" s="118"/>
      <c r="I994" s="118"/>
      <c r="J994" s="118"/>
      <c r="K994" s="119"/>
      <c r="L994" s="120"/>
      <c r="M994" s="120"/>
      <c r="N994" s="120"/>
      <c r="O994" s="5"/>
      <c r="P994" s="25"/>
      <c r="Q994" s="24"/>
      <c r="R994" s="5"/>
      <c r="AD994" s="3"/>
      <c r="AE994" s="3"/>
    </row>
    <row r="995" spans="1:31" ht="12.75" customHeight="1" x14ac:dyDescent="0.25">
      <c r="A995" s="33"/>
      <c r="B995" s="25"/>
      <c r="C995" s="25"/>
      <c r="D995" s="118"/>
      <c r="E995" s="118"/>
      <c r="F995" s="118"/>
      <c r="G995" s="118"/>
      <c r="H995" s="118"/>
      <c r="I995" s="118"/>
      <c r="J995" s="118"/>
      <c r="K995" s="119"/>
      <c r="L995" s="120"/>
      <c r="M995" s="120"/>
      <c r="N995" s="120"/>
      <c r="O995" s="5"/>
      <c r="P995" s="25"/>
      <c r="Q995" s="24"/>
      <c r="R995" s="5"/>
      <c r="AD995" s="3"/>
      <c r="AE995" s="3"/>
    </row>
    <row r="996" spans="1:31" ht="26.25" x14ac:dyDescent="0.4">
      <c r="A996" s="185"/>
      <c r="B996" s="318" t="s">
        <v>96</v>
      </c>
      <c r="C996" s="331"/>
      <c r="D996" s="331"/>
      <c r="E996" s="331"/>
      <c r="F996" s="331"/>
      <c r="G996" s="331"/>
      <c r="H996" s="331"/>
      <c r="I996" s="331"/>
      <c r="J996" s="331"/>
      <c r="K996" s="201" t="s">
        <v>142</v>
      </c>
      <c r="L996" s="5"/>
      <c r="M996" s="5"/>
      <c r="N996" s="25"/>
      <c r="O996" s="5"/>
      <c r="P996" s="25"/>
      <c r="Q996" s="25"/>
      <c r="R996" s="25"/>
      <c r="S996" s="185"/>
      <c r="AD996" s="3"/>
      <c r="AE996" s="3"/>
    </row>
    <row r="997" spans="1:31" ht="20.25" x14ac:dyDescent="0.2">
      <c r="A997" s="330" t="s">
        <v>9</v>
      </c>
      <c r="B997" s="311" t="s">
        <v>97</v>
      </c>
      <c r="C997" s="312"/>
      <c r="D997" s="312"/>
      <c r="E997" s="312"/>
      <c r="F997" s="312"/>
      <c r="G997" s="312"/>
      <c r="H997" s="312"/>
      <c r="I997" s="312"/>
      <c r="J997" s="313"/>
      <c r="K997" s="314" t="s">
        <v>10</v>
      </c>
      <c r="L997" s="307" t="s">
        <v>2</v>
      </c>
      <c r="M997" s="307" t="s">
        <v>3</v>
      </c>
      <c r="N997" s="316" t="s">
        <v>4</v>
      </c>
      <c r="O997" s="307" t="s">
        <v>5</v>
      </c>
      <c r="P997" s="317" t="s">
        <v>6</v>
      </c>
      <c r="Q997" s="317" t="s">
        <v>7</v>
      </c>
      <c r="R997" s="307" t="s">
        <v>8</v>
      </c>
      <c r="S997" s="185"/>
      <c r="AD997" s="3"/>
      <c r="AE997" s="3"/>
    </row>
    <row r="998" spans="1:31" ht="15.75" x14ac:dyDescent="0.25">
      <c r="A998" s="308"/>
      <c r="B998" s="79" t="s">
        <v>98</v>
      </c>
      <c r="C998" s="79" t="s">
        <v>99</v>
      </c>
      <c r="D998" s="79" t="s">
        <v>100</v>
      </c>
      <c r="E998" s="79" t="s">
        <v>101</v>
      </c>
      <c r="F998" s="79" t="s">
        <v>102</v>
      </c>
      <c r="G998" s="79" t="s">
        <v>103</v>
      </c>
      <c r="H998" s="79" t="s">
        <v>104</v>
      </c>
      <c r="I998" s="79" t="s">
        <v>105</v>
      </c>
      <c r="J998" s="79" t="s">
        <v>106</v>
      </c>
      <c r="K998" s="315"/>
      <c r="L998" s="308"/>
      <c r="M998" s="308"/>
      <c r="N998" s="308"/>
      <c r="O998" s="308"/>
      <c r="P998" s="308"/>
      <c r="Q998" s="308"/>
      <c r="R998" s="308"/>
      <c r="S998" s="185"/>
      <c r="AD998" s="3"/>
      <c r="AE998" s="3"/>
    </row>
    <row r="999" spans="1:31" ht="15.75" customHeight="1" x14ac:dyDescent="0.25">
      <c r="A999" s="79">
        <v>2402</v>
      </c>
      <c r="B999" s="80">
        <v>58</v>
      </c>
      <c r="C999" s="80"/>
      <c r="D999" s="80"/>
      <c r="E999" s="80"/>
      <c r="F999" s="80"/>
      <c r="G999" s="80"/>
      <c r="H999" s="80"/>
      <c r="I999" s="80"/>
      <c r="J999" s="80"/>
      <c r="K999" s="116"/>
      <c r="L999" s="232"/>
      <c r="M999" s="233"/>
      <c r="N999" s="234"/>
      <c r="O999" s="242"/>
      <c r="P999" s="85">
        <f>B999</f>
        <v>58</v>
      </c>
      <c r="Q999" s="243"/>
      <c r="R999" s="242"/>
      <c r="S999" s="185"/>
      <c r="AD999" s="3"/>
      <c r="AE999" s="3"/>
    </row>
    <row r="1000" spans="1:31" ht="15.75" customHeight="1" x14ac:dyDescent="0.25">
      <c r="A1000" s="79">
        <v>2501</v>
      </c>
      <c r="B1000" s="80"/>
      <c r="C1000" s="80">
        <v>55</v>
      </c>
      <c r="D1000" s="80"/>
      <c r="E1000" s="80"/>
      <c r="F1000" s="80"/>
      <c r="G1000" s="80"/>
      <c r="H1000" s="80"/>
      <c r="I1000" s="80"/>
      <c r="J1000" s="80"/>
      <c r="K1000" s="116"/>
      <c r="L1000" s="235"/>
      <c r="M1000" s="134"/>
      <c r="N1000" s="236"/>
      <c r="O1000" s="90">
        <f>IF(C1000=0,"",C1000/B999)</f>
        <v>0.94827586206896552</v>
      </c>
      <c r="P1000" s="91">
        <v>56</v>
      </c>
      <c r="Q1000" s="241">
        <f t="shared" ref="Q1000:Q1007" si="125">IF(P1000=0,"",P1000/P999)</f>
        <v>0.96551724137931039</v>
      </c>
      <c r="R1000" s="241">
        <f t="shared" ref="R1000:R1007" si="126">IF(P1000=0,"",100%-Q1000)</f>
        <v>3.4482758620689613E-2</v>
      </c>
      <c r="S1000" s="185"/>
      <c r="AD1000" s="3"/>
      <c r="AE1000" s="3"/>
    </row>
    <row r="1001" spans="1:31" ht="15.75" customHeight="1" x14ac:dyDescent="0.25">
      <c r="A1001" s="79">
        <v>2502</v>
      </c>
      <c r="B1001" s="80"/>
      <c r="C1001" s="80"/>
      <c r="D1001" s="80">
        <v>52</v>
      </c>
      <c r="E1001" s="80"/>
      <c r="F1001" s="80"/>
      <c r="G1001" s="80"/>
      <c r="H1001" s="80"/>
      <c r="I1001" s="80"/>
      <c r="J1001" s="80"/>
      <c r="K1001" s="116"/>
      <c r="L1001" s="235"/>
      <c r="M1001" s="134"/>
      <c r="N1001" s="236"/>
      <c r="O1001" s="90">
        <f>IF(D1001=0,"",D1001/C1000)</f>
        <v>0.94545454545454544</v>
      </c>
      <c r="P1001" s="91">
        <v>55</v>
      </c>
      <c r="Q1001" s="241">
        <f t="shared" si="125"/>
        <v>0.9821428571428571</v>
      </c>
      <c r="R1001" s="241">
        <f t="shared" si="126"/>
        <v>1.7857142857142905E-2</v>
      </c>
      <c r="S1001" s="11">
        <f>P1001/P999</f>
        <v>0.94827586206896552</v>
      </c>
      <c r="AD1001" s="3"/>
      <c r="AE1001" s="3"/>
    </row>
    <row r="1002" spans="1:31" ht="15.75" customHeight="1" x14ac:dyDescent="0.25">
      <c r="A1002" s="79">
        <v>2601</v>
      </c>
      <c r="B1002" s="80"/>
      <c r="C1002" s="80"/>
      <c r="D1002" s="80"/>
      <c r="E1002" s="80"/>
      <c r="F1002" s="80"/>
      <c r="G1002" s="80"/>
      <c r="H1002" s="80"/>
      <c r="I1002" s="80"/>
      <c r="J1002" s="80"/>
      <c r="K1002" s="116"/>
      <c r="L1002" s="235"/>
      <c r="M1002" s="134"/>
      <c r="N1002" s="236"/>
      <c r="O1002" s="90" t="str">
        <f>IF(E1002=0,"",E1002/D1001)</f>
        <v/>
      </c>
      <c r="P1002" s="91"/>
      <c r="Q1002" s="241" t="str">
        <f t="shared" si="125"/>
        <v/>
      </c>
      <c r="R1002" s="241" t="str">
        <f t="shared" si="126"/>
        <v/>
      </c>
      <c r="S1002" s="185"/>
      <c r="AD1002" s="3"/>
      <c r="AE1002" s="3"/>
    </row>
    <row r="1003" spans="1:31" ht="15.75" customHeight="1" x14ac:dyDescent="0.25">
      <c r="A1003" s="79">
        <v>2602</v>
      </c>
      <c r="B1003" s="80"/>
      <c r="C1003" s="80"/>
      <c r="D1003" s="80"/>
      <c r="E1003" s="80"/>
      <c r="F1003" s="80"/>
      <c r="G1003" s="80"/>
      <c r="H1003" s="80"/>
      <c r="I1003" s="80"/>
      <c r="J1003" s="80"/>
      <c r="K1003" s="116"/>
      <c r="L1003" s="235"/>
      <c r="M1003" s="134"/>
      <c r="N1003" s="236"/>
      <c r="O1003" s="90" t="str">
        <f>IF(F1003=0,"",F1003/E1002)</f>
        <v/>
      </c>
      <c r="P1003" s="91"/>
      <c r="Q1003" s="241" t="str">
        <f t="shared" si="125"/>
        <v/>
      </c>
      <c r="R1003" s="241" t="str">
        <f t="shared" si="126"/>
        <v/>
      </c>
      <c r="S1003" s="185"/>
      <c r="AD1003" s="3"/>
      <c r="AE1003" s="3"/>
    </row>
    <row r="1004" spans="1:31" ht="15.75" customHeight="1" x14ac:dyDescent="0.25">
      <c r="A1004" s="79">
        <v>2701</v>
      </c>
      <c r="B1004" s="80"/>
      <c r="C1004" s="80"/>
      <c r="D1004" s="80"/>
      <c r="E1004" s="80"/>
      <c r="F1004" s="80"/>
      <c r="G1004" s="80"/>
      <c r="H1004" s="80"/>
      <c r="I1004" s="80"/>
      <c r="J1004" s="80"/>
      <c r="K1004" s="116"/>
      <c r="L1004" s="235"/>
      <c r="M1004" s="134"/>
      <c r="N1004" s="236"/>
      <c r="O1004" s="90" t="str">
        <f>IF(G1004=0,"",G1004/F1003)</f>
        <v/>
      </c>
      <c r="P1004" s="91"/>
      <c r="Q1004" s="241" t="str">
        <f t="shared" si="125"/>
        <v/>
      </c>
      <c r="R1004" s="241" t="str">
        <f t="shared" si="126"/>
        <v/>
      </c>
      <c r="S1004" s="185"/>
      <c r="AD1004" s="3"/>
      <c r="AE1004" s="3"/>
    </row>
    <row r="1005" spans="1:31" ht="15.75" customHeight="1" x14ac:dyDescent="0.25">
      <c r="A1005" s="79">
        <v>2702</v>
      </c>
      <c r="B1005" s="80"/>
      <c r="C1005" s="80"/>
      <c r="D1005" s="80"/>
      <c r="E1005" s="80"/>
      <c r="F1005" s="80"/>
      <c r="G1005" s="80"/>
      <c r="H1005" s="80"/>
      <c r="I1005" s="80"/>
      <c r="J1005" s="80"/>
      <c r="K1005" s="116"/>
      <c r="L1005" s="235"/>
      <c r="M1005" s="134"/>
      <c r="N1005" s="236"/>
      <c r="O1005" s="90" t="str">
        <f>IF(H1005=0,"",H1005/G1004)</f>
        <v/>
      </c>
      <c r="P1005" s="91"/>
      <c r="Q1005" s="241" t="str">
        <f t="shared" si="125"/>
        <v/>
      </c>
      <c r="R1005" s="241" t="str">
        <f t="shared" si="126"/>
        <v/>
      </c>
      <c r="S1005" s="185"/>
      <c r="AD1005" s="3"/>
      <c r="AE1005" s="3"/>
    </row>
    <row r="1006" spans="1:31" ht="15.75" customHeight="1" x14ac:dyDescent="0.25">
      <c r="A1006" s="79">
        <v>2801</v>
      </c>
      <c r="B1006" s="80"/>
      <c r="C1006" s="80"/>
      <c r="D1006" s="80"/>
      <c r="E1006" s="80"/>
      <c r="F1006" s="80"/>
      <c r="G1006" s="80"/>
      <c r="H1006" s="80"/>
      <c r="I1006" s="80"/>
      <c r="J1006" s="80"/>
      <c r="K1006" s="116"/>
      <c r="L1006" s="235"/>
      <c r="M1006" s="134"/>
      <c r="N1006" s="236"/>
      <c r="O1006" s="90" t="str">
        <f>IF(I1006=0,"",I1006/H1005)</f>
        <v/>
      </c>
      <c r="P1006" s="91"/>
      <c r="Q1006" s="241" t="str">
        <f t="shared" si="125"/>
        <v/>
      </c>
      <c r="R1006" s="241" t="str">
        <f t="shared" si="126"/>
        <v/>
      </c>
      <c r="S1006" s="185"/>
    </row>
    <row r="1007" spans="1:31" ht="15.75" customHeight="1" x14ac:dyDescent="0.25">
      <c r="A1007" s="79">
        <v>2802</v>
      </c>
      <c r="B1007" s="80"/>
      <c r="C1007" s="80"/>
      <c r="D1007" s="80"/>
      <c r="E1007" s="80"/>
      <c r="F1007" s="80"/>
      <c r="G1007" s="80"/>
      <c r="H1007" s="80"/>
      <c r="I1007" s="80"/>
      <c r="J1007" s="80"/>
      <c r="K1007" s="116"/>
      <c r="L1007" s="235"/>
      <c r="M1007" s="134"/>
      <c r="N1007" s="236"/>
      <c r="O1007" s="133" t="str">
        <f>IF(J1007=0,"",J1007/I1006)</f>
        <v/>
      </c>
      <c r="P1007" s="91"/>
      <c r="Q1007" s="133" t="str">
        <f t="shared" si="125"/>
        <v/>
      </c>
      <c r="R1007" s="133" t="str">
        <f t="shared" si="126"/>
        <v/>
      </c>
      <c r="S1007" s="185"/>
    </row>
    <row r="1008" spans="1:31" ht="15.75" customHeight="1" x14ac:dyDescent="0.25">
      <c r="A1008" s="79">
        <v>2901</v>
      </c>
      <c r="B1008" s="80"/>
      <c r="C1008" s="80"/>
      <c r="D1008" s="80"/>
      <c r="E1008" s="80"/>
      <c r="F1008" s="80"/>
      <c r="G1008" s="80"/>
      <c r="H1008" s="80"/>
      <c r="I1008" s="80"/>
      <c r="J1008" s="80"/>
      <c r="K1008" s="116"/>
      <c r="L1008" s="235"/>
      <c r="M1008" s="134"/>
      <c r="N1008" s="237"/>
      <c r="O1008" s="193"/>
      <c r="P1008" s="91"/>
      <c r="Q1008" s="193"/>
      <c r="R1008" s="264"/>
      <c r="S1008" s="185"/>
    </row>
    <row r="1009" spans="1:19" ht="15.75" customHeight="1" x14ac:dyDescent="0.25">
      <c r="A1009" s="79">
        <v>2902</v>
      </c>
      <c r="B1009" s="80"/>
      <c r="C1009" s="80"/>
      <c r="D1009" s="80"/>
      <c r="E1009" s="80"/>
      <c r="F1009" s="80"/>
      <c r="G1009" s="80"/>
      <c r="H1009" s="80"/>
      <c r="I1009" s="80"/>
      <c r="J1009" s="80"/>
      <c r="K1009" s="116"/>
      <c r="L1009" s="235"/>
      <c r="M1009" s="134"/>
      <c r="N1009" s="237"/>
      <c r="O1009" s="246"/>
      <c r="P1009" s="96"/>
      <c r="Q1009" s="247"/>
      <c r="R1009" s="246"/>
      <c r="S1009" s="185"/>
    </row>
    <row r="1010" spans="1:19" ht="15.75" customHeight="1" x14ac:dyDescent="0.25">
      <c r="A1010" s="79">
        <v>3001</v>
      </c>
      <c r="B1010" s="80"/>
      <c r="C1010" s="80"/>
      <c r="D1010" s="80"/>
      <c r="E1010" s="80"/>
      <c r="F1010" s="80"/>
      <c r="G1010" s="80"/>
      <c r="H1010" s="80"/>
      <c r="I1010" s="80"/>
      <c r="J1010" s="80"/>
      <c r="K1010" s="116"/>
      <c r="L1010" s="235"/>
      <c r="M1010" s="134"/>
      <c r="N1010" s="237"/>
      <c r="O1010" s="246"/>
      <c r="P1010" s="96"/>
      <c r="Q1010" s="247"/>
      <c r="R1010" s="246"/>
      <c r="S1010" s="185"/>
    </row>
    <row r="1011" spans="1:19" ht="15.75" customHeight="1" x14ac:dyDescent="0.25">
      <c r="A1011" s="79">
        <v>3002</v>
      </c>
      <c r="B1011" s="80"/>
      <c r="C1011" s="80"/>
      <c r="D1011" s="80"/>
      <c r="E1011" s="80"/>
      <c r="F1011" s="80"/>
      <c r="G1011" s="80"/>
      <c r="H1011" s="80"/>
      <c r="I1011" s="80"/>
      <c r="J1011" s="80"/>
      <c r="K1011" s="116"/>
      <c r="L1011" s="235"/>
      <c r="M1011" s="134"/>
      <c r="N1011" s="237"/>
      <c r="O1011" s="134"/>
      <c r="P1011" s="237"/>
      <c r="Q1011" s="256"/>
      <c r="R1011" s="246"/>
      <c r="S1011" s="185"/>
    </row>
    <row r="1012" spans="1:19" ht="15.75" customHeight="1" x14ac:dyDescent="0.25">
      <c r="A1012" s="79">
        <v>3101</v>
      </c>
      <c r="B1012" s="80"/>
      <c r="C1012" s="80"/>
      <c r="D1012" s="80"/>
      <c r="E1012" s="80"/>
      <c r="F1012" s="80"/>
      <c r="G1012" s="80"/>
      <c r="H1012" s="80"/>
      <c r="I1012" s="80"/>
      <c r="J1012" s="80"/>
      <c r="K1012" s="116"/>
      <c r="L1012" s="235"/>
      <c r="M1012" s="134"/>
      <c r="N1012" s="237"/>
      <c r="O1012" s="228" t="s">
        <v>80</v>
      </c>
      <c r="P1012" s="102"/>
      <c r="Q1012" s="103" t="str">
        <f>IF(SUM(K1002:K1009)=0,"",SUM(K1002:K1009))</f>
        <v/>
      </c>
      <c r="R1012" s="230" t="s">
        <v>10</v>
      </c>
      <c r="S1012" s="185"/>
    </row>
    <row r="1013" spans="1:19" ht="15.75" customHeight="1" x14ac:dyDescent="0.25">
      <c r="A1013" s="79">
        <v>3102</v>
      </c>
      <c r="B1013" s="80"/>
      <c r="C1013" s="80"/>
      <c r="D1013" s="80"/>
      <c r="E1013" s="80"/>
      <c r="F1013" s="80"/>
      <c r="G1013" s="80"/>
      <c r="H1013" s="80"/>
      <c r="I1013" s="80"/>
      <c r="J1013" s="80"/>
      <c r="K1013" s="116"/>
      <c r="L1013" s="235"/>
      <c r="M1013" s="134"/>
      <c r="N1013" s="237"/>
      <c r="O1013" s="229" t="s">
        <v>81</v>
      </c>
      <c r="P1013" s="104" t="str">
        <f>IF(P1012/B999=0,"",P1012/B999)</f>
        <v/>
      </c>
      <c r="Q1013" s="105" t="e">
        <f>IF(P1012/Q1012=0,"",P1012/Q1012)</f>
        <v>#VALUE!</v>
      </c>
      <c r="R1013" s="231" t="s">
        <v>82</v>
      </c>
      <c r="S1013" s="185"/>
    </row>
    <row r="1014" spans="1:19" ht="15.75" customHeight="1" x14ac:dyDescent="0.25">
      <c r="A1014" s="79">
        <v>3201</v>
      </c>
      <c r="B1014" s="80"/>
      <c r="C1014" s="80"/>
      <c r="D1014" s="80"/>
      <c r="E1014" s="80"/>
      <c r="F1014" s="80"/>
      <c r="G1014" s="80"/>
      <c r="H1014" s="80"/>
      <c r="I1014" s="80"/>
      <c r="J1014" s="80"/>
      <c r="K1014" s="116"/>
      <c r="L1014" s="238"/>
      <c r="M1014" s="239"/>
      <c r="N1014" s="240"/>
      <c r="O1014" s="109"/>
      <c r="P1014" s="110"/>
      <c r="Q1014" s="110"/>
      <c r="R1014" s="111"/>
      <c r="S1014" s="185"/>
    </row>
    <row r="1015" spans="1:19" ht="18" x14ac:dyDescent="0.25">
      <c r="A1015" s="33"/>
      <c r="B1015" s="327" t="s">
        <v>108</v>
      </c>
      <c r="C1015" s="327"/>
      <c r="D1015" s="327"/>
      <c r="E1015" s="327"/>
      <c r="F1015" s="327"/>
      <c r="G1015" s="327"/>
      <c r="H1015" s="327"/>
      <c r="I1015" s="327"/>
      <c r="J1015" s="327"/>
      <c r="K1015" s="112">
        <f>SUM(K999:K1011)</f>
        <v>0</v>
      </c>
      <c r="L1015" s="113" t="str">
        <f>IF(K1007=0,"",K1007/B999)</f>
        <v/>
      </c>
      <c r="M1015" s="113" t="str">
        <f>IF(K1015=0,"",K1015/B999)</f>
        <v/>
      </c>
      <c r="N1015" s="113" t="str">
        <f>IF(K1007=0,"",M1015-L1015)</f>
        <v/>
      </c>
      <c r="O1015" s="5"/>
      <c r="P1015" s="25"/>
      <c r="Q1015" s="24"/>
      <c r="R1015" s="5"/>
      <c r="S1015" s="185"/>
    </row>
    <row r="1016" spans="1:19" ht="12.75" x14ac:dyDescent="0.2"/>
    <row r="1017" spans="1:19" ht="12.75" x14ac:dyDescent="0.2"/>
    <row r="1018" spans="1:19" ht="26.25" x14ac:dyDescent="0.4">
      <c r="A1018" s="190"/>
      <c r="B1018" s="318" t="s">
        <v>96</v>
      </c>
      <c r="C1018" s="331"/>
      <c r="D1018" s="331"/>
      <c r="E1018" s="331"/>
      <c r="F1018" s="331"/>
      <c r="G1018" s="331"/>
      <c r="H1018" s="331"/>
      <c r="I1018" s="331"/>
      <c r="J1018" s="331"/>
      <c r="K1018" s="201" t="s">
        <v>143</v>
      </c>
      <c r="L1018" s="5"/>
      <c r="M1018" s="5"/>
      <c r="N1018" s="25"/>
      <c r="O1018" s="5"/>
      <c r="P1018" s="25"/>
      <c r="Q1018" s="25"/>
      <c r="R1018" s="25"/>
      <c r="S1018" s="190"/>
    </row>
    <row r="1019" spans="1:19" ht="20.25" x14ac:dyDescent="0.2">
      <c r="A1019" s="330" t="s">
        <v>9</v>
      </c>
      <c r="B1019" s="311" t="s">
        <v>97</v>
      </c>
      <c r="C1019" s="312"/>
      <c r="D1019" s="312"/>
      <c r="E1019" s="312"/>
      <c r="F1019" s="312"/>
      <c r="G1019" s="312"/>
      <c r="H1019" s="312"/>
      <c r="I1019" s="312"/>
      <c r="J1019" s="313"/>
      <c r="K1019" s="314" t="s">
        <v>10</v>
      </c>
      <c r="L1019" s="307" t="s">
        <v>2</v>
      </c>
      <c r="M1019" s="307" t="s">
        <v>3</v>
      </c>
      <c r="N1019" s="316" t="s">
        <v>4</v>
      </c>
      <c r="O1019" s="307" t="s">
        <v>5</v>
      </c>
      <c r="P1019" s="317" t="s">
        <v>6</v>
      </c>
      <c r="Q1019" s="317" t="s">
        <v>7</v>
      </c>
      <c r="R1019" s="307" t="s">
        <v>8</v>
      </c>
      <c r="S1019" s="190"/>
    </row>
    <row r="1020" spans="1:19" ht="15.75" x14ac:dyDescent="0.25">
      <c r="A1020" s="308"/>
      <c r="B1020" s="79" t="s">
        <v>98</v>
      </c>
      <c r="C1020" s="79" t="s">
        <v>99</v>
      </c>
      <c r="D1020" s="79" t="s">
        <v>100</v>
      </c>
      <c r="E1020" s="79" t="s">
        <v>101</v>
      </c>
      <c r="F1020" s="79" t="s">
        <v>102</v>
      </c>
      <c r="G1020" s="79" t="s">
        <v>103</v>
      </c>
      <c r="H1020" s="79" t="s">
        <v>104</v>
      </c>
      <c r="I1020" s="79" t="s">
        <v>105</v>
      </c>
      <c r="J1020" s="79" t="s">
        <v>106</v>
      </c>
      <c r="K1020" s="315"/>
      <c r="L1020" s="308"/>
      <c r="M1020" s="308"/>
      <c r="N1020" s="308"/>
      <c r="O1020" s="308"/>
      <c r="P1020" s="308"/>
      <c r="Q1020" s="308"/>
      <c r="R1020" s="308"/>
      <c r="S1020" s="190"/>
    </row>
    <row r="1021" spans="1:19" ht="15.75" customHeight="1" x14ac:dyDescent="0.25">
      <c r="A1021" s="79">
        <v>2501</v>
      </c>
      <c r="B1021" s="195">
        <v>28</v>
      </c>
      <c r="C1021" s="80"/>
      <c r="D1021" s="80"/>
      <c r="E1021" s="80"/>
      <c r="F1021" s="80"/>
      <c r="G1021" s="80"/>
      <c r="H1021" s="80"/>
      <c r="I1021" s="80"/>
      <c r="J1021" s="80"/>
      <c r="K1021" s="116"/>
      <c r="L1021" s="232"/>
      <c r="M1021" s="233"/>
      <c r="N1021" s="234"/>
      <c r="O1021" s="242"/>
      <c r="P1021" s="85">
        <f>B1021</f>
        <v>28</v>
      </c>
      <c r="Q1021" s="243"/>
      <c r="R1021" s="242"/>
      <c r="S1021" s="190"/>
    </row>
    <row r="1022" spans="1:19" ht="15.75" customHeight="1" x14ac:dyDescent="0.25">
      <c r="A1022" s="79">
        <v>2502</v>
      </c>
      <c r="B1022" s="195"/>
      <c r="C1022" s="80">
        <v>23</v>
      </c>
      <c r="D1022" s="80"/>
      <c r="E1022" s="80"/>
      <c r="F1022" s="80"/>
      <c r="G1022" s="80"/>
      <c r="H1022" s="80"/>
      <c r="I1022" s="80"/>
      <c r="J1022" s="80"/>
      <c r="K1022" s="116"/>
      <c r="L1022" s="235"/>
      <c r="M1022" s="134"/>
      <c r="N1022" s="236"/>
      <c r="O1022" s="90">
        <f>IF(C1022=0,"",C1022/B1021)</f>
        <v>0.8214285714285714</v>
      </c>
      <c r="P1022" s="91">
        <v>24</v>
      </c>
      <c r="Q1022" s="241">
        <f t="shared" ref="Q1022:Q1029" si="127">IF(P1022=0,"",P1022/P1021)</f>
        <v>0.8571428571428571</v>
      </c>
      <c r="R1022" s="241">
        <f t="shared" ref="R1022:R1029" si="128">IF(P1022=0,"",100%-Q1022)</f>
        <v>0.1428571428571429</v>
      </c>
      <c r="S1022" s="190"/>
    </row>
    <row r="1023" spans="1:19" ht="15.75" customHeight="1" x14ac:dyDescent="0.25">
      <c r="A1023" s="79">
        <v>2601</v>
      </c>
      <c r="B1023" s="80"/>
      <c r="C1023" s="80"/>
      <c r="D1023" s="80"/>
      <c r="E1023" s="80"/>
      <c r="F1023" s="80"/>
      <c r="G1023" s="80"/>
      <c r="H1023" s="80"/>
      <c r="I1023" s="80"/>
      <c r="J1023" s="80"/>
      <c r="K1023" s="116"/>
      <c r="L1023" s="235"/>
      <c r="M1023" s="134"/>
      <c r="N1023" s="236"/>
      <c r="O1023" s="90" t="str">
        <f>IF(D1023=0,"",D1023/C1022)</f>
        <v/>
      </c>
      <c r="P1023" s="91"/>
      <c r="Q1023" s="241" t="str">
        <f t="shared" si="127"/>
        <v/>
      </c>
      <c r="R1023" s="241" t="str">
        <f t="shared" si="128"/>
        <v/>
      </c>
      <c r="S1023" s="11">
        <f>P1023/P1021</f>
        <v>0</v>
      </c>
    </row>
    <row r="1024" spans="1:19" ht="15.75" customHeight="1" x14ac:dyDescent="0.25">
      <c r="A1024" s="79">
        <v>2602</v>
      </c>
      <c r="B1024" s="80"/>
      <c r="C1024" s="80"/>
      <c r="D1024" s="80"/>
      <c r="E1024" s="80"/>
      <c r="F1024" s="80"/>
      <c r="G1024" s="80"/>
      <c r="H1024" s="80"/>
      <c r="I1024" s="80"/>
      <c r="J1024" s="80"/>
      <c r="K1024" s="116"/>
      <c r="L1024" s="235"/>
      <c r="M1024" s="134"/>
      <c r="N1024" s="236"/>
      <c r="O1024" s="90" t="str">
        <f>IF(E1024=0,"",E1024/D1023)</f>
        <v/>
      </c>
      <c r="P1024" s="91"/>
      <c r="Q1024" s="241" t="str">
        <f t="shared" si="127"/>
        <v/>
      </c>
      <c r="R1024" s="241" t="str">
        <f t="shared" si="128"/>
        <v/>
      </c>
      <c r="S1024" s="190"/>
    </row>
    <row r="1025" spans="1:19" ht="15.75" customHeight="1" x14ac:dyDescent="0.25">
      <c r="A1025" s="79">
        <v>2701</v>
      </c>
      <c r="B1025" s="80"/>
      <c r="C1025" s="80"/>
      <c r="D1025" s="80"/>
      <c r="E1025" s="80"/>
      <c r="F1025" s="80"/>
      <c r="G1025" s="80"/>
      <c r="H1025" s="80"/>
      <c r="I1025" s="80"/>
      <c r="J1025" s="80"/>
      <c r="K1025" s="116"/>
      <c r="L1025" s="235"/>
      <c r="M1025" s="134"/>
      <c r="N1025" s="236"/>
      <c r="O1025" s="90" t="str">
        <f>IF(F1025=0,"",F1025/E1024)</f>
        <v/>
      </c>
      <c r="P1025" s="91"/>
      <c r="Q1025" s="241" t="str">
        <f t="shared" si="127"/>
        <v/>
      </c>
      <c r="R1025" s="241" t="str">
        <f t="shared" si="128"/>
        <v/>
      </c>
      <c r="S1025" s="190"/>
    </row>
    <row r="1026" spans="1:19" ht="15.75" customHeight="1" x14ac:dyDescent="0.25">
      <c r="A1026" s="79">
        <v>2702</v>
      </c>
      <c r="B1026" s="80"/>
      <c r="C1026" s="80"/>
      <c r="D1026" s="80"/>
      <c r="E1026" s="80"/>
      <c r="F1026" s="80"/>
      <c r="G1026" s="80"/>
      <c r="H1026" s="80"/>
      <c r="I1026" s="80"/>
      <c r="J1026" s="80"/>
      <c r="K1026" s="116"/>
      <c r="L1026" s="235"/>
      <c r="M1026" s="134"/>
      <c r="N1026" s="236"/>
      <c r="O1026" s="90" t="str">
        <f>IF(G1026=0,"",G1026/F1025)</f>
        <v/>
      </c>
      <c r="P1026" s="91"/>
      <c r="Q1026" s="241" t="str">
        <f t="shared" si="127"/>
        <v/>
      </c>
      <c r="R1026" s="241" t="str">
        <f t="shared" si="128"/>
        <v/>
      </c>
      <c r="S1026" s="190"/>
    </row>
    <row r="1027" spans="1:19" ht="15.75" customHeight="1" x14ac:dyDescent="0.25">
      <c r="A1027" s="79">
        <v>2801</v>
      </c>
      <c r="B1027" s="80"/>
      <c r="C1027" s="80"/>
      <c r="D1027" s="80"/>
      <c r="E1027" s="80"/>
      <c r="F1027" s="80"/>
      <c r="G1027" s="80"/>
      <c r="H1027" s="80"/>
      <c r="I1027" s="80"/>
      <c r="J1027" s="80"/>
      <c r="K1027" s="116"/>
      <c r="L1027" s="235"/>
      <c r="M1027" s="134"/>
      <c r="N1027" s="236"/>
      <c r="O1027" s="90" t="str">
        <f>IF(H1027=0,"",H1027/G1026)</f>
        <v/>
      </c>
      <c r="P1027" s="91"/>
      <c r="Q1027" s="241" t="str">
        <f t="shared" si="127"/>
        <v/>
      </c>
      <c r="R1027" s="241" t="str">
        <f t="shared" si="128"/>
        <v/>
      </c>
      <c r="S1027" s="190"/>
    </row>
    <row r="1028" spans="1:19" ht="15.75" customHeight="1" x14ac:dyDescent="0.25">
      <c r="A1028" s="79">
        <v>2802</v>
      </c>
      <c r="B1028" s="80"/>
      <c r="C1028" s="80"/>
      <c r="D1028" s="80"/>
      <c r="E1028" s="80"/>
      <c r="F1028" s="80"/>
      <c r="G1028" s="80"/>
      <c r="H1028" s="80"/>
      <c r="I1028" s="80"/>
      <c r="J1028" s="80"/>
      <c r="K1028" s="116"/>
      <c r="L1028" s="235"/>
      <c r="M1028" s="134"/>
      <c r="N1028" s="236"/>
      <c r="O1028" s="90" t="str">
        <f>IF(I1028=0,"",I1028/H1027)</f>
        <v/>
      </c>
      <c r="P1028" s="91"/>
      <c r="Q1028" s="241" t="str">
        <f t="shared" si="127"/>
        <v/>
      </c>
      <c r="R1028" s="241" t="str">
        <f t="shared" si="128"/>
        <v/>
      </c>
      <c r="S1028" s="190"/>
    </row>
    <row r="1029" spans="1:19" ht="15.75" customHeight="1" x14ac:dyDescent="0.25">
      <c r="A1029" s="79">
        <v>2901</v>
      </c>
      <c r="B1029" s="80"/>
      <c r="C1029" s="80"/>
      <c r="D1029" s="80"/>
      <c r="E1029" s="80"/>
      <c r="F1029" s="80"/>
      <c r="G1029" s="80"/>
      <c r="H1029" s="80"/>
      <c r="I1029" s="80"/>
      <c r="J1029" s="80"/>
      <c r="K1029" s="116"/>
      <c r="L1029" s="235"/>
      <c r="M1029" s="134"/>
      <c r="N1029" s="236"/>
      <c r="O1029" s="133" t="str">
        <f>IF(J1029=0,"",J1029/I1028)</f>
        <v/>
      </c>
      <c r="P1029" s="91"/>
      <c r="Q1029" s="133" t="str">
        <f t="shared" si="127"/>
        <v/>
      </c>
      <c r="R1029" s="133" t="str">
        <f t="shared" si="128"/>
        <v/>
      </c>
      <c r="S1029" s="190"/>
    </row>
    <row r="1030" spans="1:19" ht="15.75" customHeight="1" x14ac:dyDescent="0.25">
      <c r="A1030" s="79">
        <v>2902</v>
      </c>
      <c r="B1030" s="80"/>
      <c r="C1030" s="80"/>
      <c r="D1030" s="80"/>
      <c r="E1030" s="80"/>
      <c r="F1030" s="80"/>
      <c r="G1030" s="80"/>
      <c r="H1030" s="80"/>
      <c r="I1030" s="80"/>
      <c r="J1030" s="80"/>
      <c r="K1030" s="116"/>
      <c r="L1030" s="235"/>
      <c r="M1030" s="134"/>
      <c r="N1030" s="237"/>
      <c r="O1030" s="193"/>
      <c r="P1030" s="91"/>
      <c r="Q1030" s="193"/>
      <c r="R1030" s="264"/>
      <c r="S1030" s="190"/>
    </row>
    <row r="1031" spans="1:19" ht="15.75" customHeight="1" x14ac:dyDescent="0.25">
      <c r="A1031" s="79">
        <v>3001</v>
      </c>
      <c r="B1031" s="80"/>
      <c r="C1031" s="80"/>
      <c r="D1031" s="80"/>
      <c r="E1031" s="80"/>
      <c r="F1031" s="80"/>
      <c r="G1031" s="80"/>
      <c r="H1031" s="80"/>
      <c r="I1031" s="80"/>
      <c r="J1031" s="80"/>
      <c r="K1031" s="116"/>
      <c r="L1031" s="235"/>
      <c r="M1031" s="134"/>
      <c r="N1031" s="237"/>
      <c r="O1031" s="246"/>
      <c r="P1031" s="96"/>
      <c r="Q1031" s="247"/>
      <c r="R1031" s="246"/>
      <c r="S1031" s="190"/>
    </row>
    <row r="1032" spans="1:19" ht="15.75" customHeight="1" x14ac:dyDescent="0.25">
      <c r="A1032" s="79">
        <v>3002</v>
      </c>
      <c r="B1032" s="80"/>
      <c r="C1032" s="80"/>
      <c r="D1032" s="80"/>
      <c r="E1032" s="80"/>
      <c r="F1032" s="80"/>
      <c r="G1032" s="80"/>
      <c r="H1032" s="80"/>
      <c r="I1032" s="80"/>
      <c r="J1032" s="80"/>
      <c r="K1032" s="116"/>
      <c r="L1032" s="235"/>
      <c r="M1032" s="134"/>
      <c r="N1032" s="237"/>
      <c r="O1032" s="246"/>
      <c r="P1032" s="96"/>
      <c r="Q1032" s="247"/>
      <c r="R1032" s="246"/>
      <c r="S1032" s="190"/>
    </row>
    <row r="1033" spans="1:19" ht="15.75" customHeight="1" x14ac:dyDescent="0.25">
      <c r="A1033" s="79">
        <v>3101</v>
      </c>
      <c r="B1033" s="80"/>
      <c r="C1033" s="80"/>
      <c r="D1033" s="80"/>
      <c r="E1033" s="80"/>
      <c r="F1033" s="80"/>
      <c r="G1033" s="80"/>
      <c r="H1033" s="80"/>
      <c r="I1033" s="80"/>
      <c r="J1033" s="80"/>
      <c r="K1033" s="116"/>
      <c r="L1033" s="235"/>
      <c r="M1033" s="134"/>
      <c r="N1033" s="237"/>
      <c r="O1033" s="134"/>
      <c r="P1033" s="237"/>
      <c r="Q1033" s="256"/>
      <c r="R1033" s="246"/>
      <c r="S1033" s="190"/>
    </row>
    <row r="1034" spans="1:19" ht="15.75" customHeight="1" x14ac:dyDescent="0.25">
      <c r="A1034" s="79">
        <v>3102</v>
      </c>
      <c r="B1034" s="80"/>
      <c r="C1034" s="80"/>
      <c r="D1034" s="80"/>
      <c r="E1034" s="80"/>
      <c r="F1034" s="80"/>
      <c r="G1034" s="80"/>
      <c r="H1034" s="80"/>
      <c r="I1034" s="80"/>
      <c r="J1034" s="80"/>
      <c r="K1034" s="116"/>
      <c r="L1034" s="235"/>
      <c r="M1034" s="134"/>
      <c r="N1034" s="237"/>
      <c r="O1034" s="228" t="s">
        <v>80</v>
      </c>
      <c r="P1034" s="102"/>
      <c r="Q1034" s="103" t="str">
        <f>IF(SUM(K1024:K1031)=0,"",SUM(K1024:K1031))</f>
        <v/>
      </c>
      <c r="R1034" s="230" t="s">
        <v>10</v>
      </c>
      <c r="S1034" s="190"/>
    </row>
    <row r="1035" spans="1:19" ht="15.75" customHeight="1" x14ac:dyDescent="0.25">
      <c r="A1035" s="79">
        <v>3201</v>
      </c>
      <c r="B1035" s="80"/>
      <c r="C1035" s="80"/>
      <c r="D1035" s="80"/>
      <c r="E1035" s="80"/>
      <c r="F1035" s="80"/>
      <c r="G1035" s="80"/>
      <c r="H1035" s="80"/>
      <c r="I1035" s="80"/>
      <c r="J1035" s="80"/>
      <c r="K1035" s="116"/>
      <c r="L1035" s="235"/>
      <c r="M1035" s="134"/>
      <c r="N1035" s="237"/>
      <c r="O1035" s="229" t="s">
        <v>81</v>
      </c>
      <c r="P1035" s="104" t="str">
        <f>IF(P1034/B1021=0,"",P1034/B1021)</f>
        <v/>
      </c>
      <c r="Q1035" s="105" t="e">
        <f>IF(P1034/Q1034=0,"",P1034/Q1034)</f>
        <v>#VALUE!</v>
      </c>
      <c r="R1035" s="231" t="s">
        <v>82</v>
      </c>
      <c r="S1035" s="190"/>
    </row>
    <row r="1036" spans="1:19" ht="15.75" customHeight="1" x14ac:dyDescent="0.25">
      <c r="A1036" s="79">
        <v>3202</v>
      </c>
      <c r="B1036" s="80"/>
      <c r="C1036" s="80"/>
      <c r="D1036" s="80"/>
      <c r="E1036" s="80"/>
      <c r="F1036" s="80"/>
      <c r="G1036" s="80"/>
      <c r="H1036" s="80"/>
      <c r="I1036" s="80"/>
      <c r="J1036" s="80"/>
      <c r="K1036" s="116"/>
      <c r="L1036" s="238"/>
      <c r="M1036" s="239"/>
      <c r="N1036" s="240"/>
      <c r="O1036" s="109"/>
      <c r="P1036" s="110"/>
      <c r="Q1036" s="110"/>
      <c r="R1036" s="111"/>
      <c r="S1036" s="190"/>
    </row>
    <row r="1037" spans="1:19" ht="18" x14ac:dyDescent="0.25">
      <c r="A1037" s="33"/>
      <c r="B1037" s="327" t="s">
        <v>108</v>
      </c>
      <c r="C1037" s="327"/>
      <c r="D1037" s="327"/>
      <c r="E1037" s="327"/>
      <c r="F1037" s="327"/>
      <c r="G1037" s="327"/>
      <c r="H1037" s="327"/>
      <c r="I1037" s="327"/>
      <c r="J1037" s="327"/>
      <c r="K1037" s="112">
        <f>SUM(K1021:K1033)</f>
        <v>0</v>
      </c>
      <c r="L1037" s="113" t="str">
        <f>IF(K1029=0,"",K1029/B1021)</f>
        <v/>
      </c>
      <c r="M1037" s="113" t="str">
        <f>IF(K1037=0,"",K1037/B1021)</f>
        <v/>
      </c>
      <c r="N1037" s="113" t="str">
        <f>IF(K1029=0,"",M1037-L1037)</f>
        <v/>
      </c>
      <c r="O1037" s="5"/>
      <c r="P1037" s="25"/>
      <c r="Q1037" s="24"/>
      <c r="R1037" s="5"/>
      <c r="S1037" s="190"/>
    </row>
    <row r="1038" spans="1:19" ht="12.75" customHeight="1" x14ac:dyDescent="0.2"/>
    <row r="1039" spans="1:19" ht="12.75" customHeight="1" x14ac:dyDescent="0.2"/>
    <row r="1040" spans="1:19" s="300" customFormat="1" ht="26.25" x14ac:dyDescent="0.4">
      <c r="B1040" s="318" t="s">
        <v>96</v>
      </c>
      <c r="C1040" s="331"/>
      <c r="D1040" s="331"/>
      <c r="E1040" s="331"/>
      <c r="F1040" s="331"/>
      <c r="G1040" s="331"/>
      <c r="H1040" s="331"/>
      <c r="I1040" s="331"/>
      <c r="J1040" s="331"/>
      <c r="K1040" s="201" t="s">
        <v>144</v>
      </c>
      <c r="L1040" s="5"/>
      <c r="M1040" s="5"/>
      <c r="N1040" s="25"/>
      <c r="O1040" s="5"/>
      <c r="P1040" s="25"/>
      <c r="Q1040" s="25"/>
      <c r="R1040" s="25"/>
    </row>
    <row r="1041" spans="1:19" s="300" customFormat="1" ht="20.25" x14ac:dyDescent="0.2">
      <c r="A1041" s="330" t="s">
        <v>9</v>
      </c>
      <c r="B1041" s="311" t="s">
        <v>97</v>
      </c>
      <c r="C1041" s="312"/>
      <c r="D1041" s="312"/>
      <c r="E1041" s="312"/>
      <c r="F1041" s="312"/>
      <c r="G1041" s="312"/>
      <c r="H1041" s="312"/>
      <c r="I1041" s="312"/>
      <c r="J1041" s="313"/>
      <c r="K1041" s="314" t="s">
        <v>10</v>
      </c>
      <c r="L1041" s="307" t="s">
        <v>2</v>
      </c>
      <c r="M1041" s="307" t="s">
        <v>3</v>
      </c>
      <c r="N1041" s="316" t="s">
        <v>4</v>
      </c>
      <c r="O1041" s="307" t="s">
        <v>5</v>
      </c>
      <c r="P1041" s="317" t="s">
        <v>6</v>
      </c>
      <c r="Q1041" s="317" t="s">
        <v>7</v>
      </c>
      <c r="R1041" s="307" t="s">
        <v>8</v>
      </c>
    </row>
    <row r="1042" spans="1:19" s="300" customFormat="1" ht="15.75" x14ac:dyDescent="0.25">
      <c r="A1042" s="308"/>
      <c r="B1042" s="79" t="s">
        <v>98</v>
      </c>
      <c r="C1042" s="79" t="s">
        <v>99</v>
      </c>
      <c r="D1042" s="79" t="s">
        <v>100</v>
      </c>
      <c r="E1042" s="79" t="s">
        <v>101</v>
      </c>
      <c r="F1042" s="79" t="s">
        <v>102</v>
      </c>
      <c r="G1042" s="79" t="s">
        <v>103</v>
      </c>
      <c r="H1042" s="79" t="s">
        <v>104</v>
      </c>
      <c r="I1042" s="79" t="s">
        <v>105</v>
      </c>
      <c r="J1042" s="79" t="s">
        <v>106</v>
      </c>
      <c r="K1042" s="315"/>
      <c r="L1042" s="308"/>
      <c r="M1042" s="308"/>
      <c r="N1042" s="308"/>
      <c r="O1042" s="308"/>
      <c r="P1042" s="308"/>
      <c r="Q1042" s="308"/>
      <c r="R1042" s="308"/>
    </row>
    <row r="1043" spans="1:19" s="300" customFormat="1" ht="15.75" customHeight="1" x14ac:dyDescent="0.25">
      <c r="A1043" s="79">
        <v>2502</v>
      </c>
      <c r="B1043" s="195">
        <v>61</v>
      </c>
      <c r="C1043" s="80"/>
      <c r="D1043" s="80"/>
      <c r="E1043" s="80"/>
      <c r="F1043" s="80"/>
      <c r="G1043" s="80"/>
      <c r="H1043" s="80"/>
      <c r="I1043" s="80"/>
      <c r="J1043" s="80"/>
      <c r="K1043" s="116"/>
      <c r="L1043" s="232"/>
      <c r="M1043" s="233"/>
      <c r="N1043" s="234"/>
      <c r="O1043" s="242"/>
      <c r="P1043" s="85">
        <f>B1043</f>
        <v>61</v>
      </c>
      <c r="Q1043" s="243"/>
      <c r="R1043" s="242"/>
    </row>
    <row r="1044" spans="1:19" s="300" customFormat="1" ht="15.75" customHeight="1" x14ac:dyDescent="0.25">
      <c r="A1044" s="79">
        <v>2601</v>
      </c>
      <c r="B1044" s="195"/>
      <c r="C1044" s="80"/>
      <c r="D1044" s="80"/>
      <c r="E1044" s="80"/>
      <c r="F1044" s="80"/>
      <c r="G1044" s="80"/>
      <c r="H1044" s="80"/>
      <c r="I1044" s="80"/>
      <c r="J1044" s="80"/>
      <c r="K1044" s="116"/>
      <c r="L1044" s="235"/>
      <c r="M1044" s="134"/>
      <c r="N1044" s="236"/>
      <c r="O1044" s="90" t="str">
        <f>IF(C1044=0,"",C1044/B1043)</f>
        <v/>
      </c>
      <c r="P1044" s="91"/>
      <c r="Q1044" s="241" t="str">
        <f t="shared" ref="Q1044:Q1051" si="129">IF(P1044=0,"",P1044/P1043)</f>
        <v/>
      </c>
      <c r="R1044" s="241" t="str">
        <f t="shared" ref="R1044:R1051" si="130">IF(P1044=0,"",100%-Q1044)</f>
        <v/>
      </c>
    </row>
    <row r="1045" spans="1:19" s="300" customFormat="1" ht="15.75" customHeight="1" x14ac:dyDescent="0.25">
      <c r="A1045" s="79">
        <v>2602</v>
      </c>
      <c r="B1045" s="80"/>
      <c r="C1045" s="80"/>
      <c r="D1045" s="80"/>
      <c r="E1045" s="80"/>
      <c r="F1045" s="80"/>
      <c r="G1045" s="80"/>
      <c r="H1045" s="80"/>
      <c r="I1045" s="80"/>
      <c r="J1045" s="80"/>
      <c r="K1045" s="116"/>
      <c r="L1045" s="235"/>
      <c r="M1045" s="134"/>
      <c r="N1045" s="236"/>
      <c r="O1045" s="90" t="str">
        <f>IF(D1045=0,"",D1045/C1044)</f>
        <v/>
      </c>
      <c r="P1045" s="91"/>
      <c r="Q1045" s="241" t="str">
        <f t="shared" si="129"/>
        <v/>
      </c>
      <c r="R1045" s="241" t="str">
        <f t="shared" si="130"/>
        <v/>
      </c>
      <c r="S1045" s="11">
        <f>P1045/P1043</f>
        <v>0</v>
      </c>
    </row>
    <row r="1046" spans="1:19" s="300" customFormat="1" ht="15.75" customHeight="1" x14ac:dyDescent="0.25">
      <c r="A1046" s="79">
        <v>2701</v>
      </c>
      <c r="B1046" s="80"/>
      <c r="C1046" s="80"/>
      <c r="D1046" s="80"/>
      <c r="E1046" s="80"/>
      <c r="F1046" s="80"/>
      <c r="G1046" s="80"/>
      <c r="H1046" s="80"/>
      <c r="I1046" s="80"/>
      <c r="J1046" s="80"/>
      <c r="K1046" s="116"/>
      <c r="L1046" s="235"/>
      <c r="M1046" s="134"/>
      <c r="N1046" s="236"/>
      <c r="O1046" s="90" t="str">
        <f>IF(E1046=0,"",E1046/D1045)</f>
        <v/>
      </c>
      <c r="P1046" s="91"/>
      <c r="Q1046" s="241" t="str">
        <f t="shared" si="129"/>
        <v/>
      </c>
      <c r="R1046" s="241" t="str">
        <f t="shared" si="130"/>
        <v/>
      </c>
    </row>
    <row r="1047" spans="1:19" s="300" customFormat="1" ht="15.75" customHeight="1" x14ac:dyDescent="0.25">
      <c r="A1047" s="79">
        <v>2702</v>
      </c>
      <c r="B1047" s="80"/>
      <c r="C1047" s="80"/>
      <c r="D1047" s="80"/>
      <c r="E1047" s="80"/>
      <c r="F1047" s="80"/>
      <c r="G1047" s="80"/>
      <c r="H1047" s="80"/>
      <c r="I1047" s="80"/>
      <c r="J1047" s="80"/>
      <c r="K1047" s="116"/>
      <c r="L1047" s="235"/>
      <c r="M1047" s="134"/>
      <c r="N1047" s="236"/>
      <c r="O1047" s="90" t="str">
        <f>IF(F1047=0,"",F1047/E1046)</f>
        <v/>
      </c>
      <c r="P1047" s="91"/>
      <c r="Q1047" s="241" t="str">
        <f t="shared" si="129"/>
        <v/>
      </c>
      <c r="R1047" s="241" t="str">
        <f t="shared" si="130"/>
        <v/>
      </c>
    </row>
    <row r="1048" spans="1:19" s="300" customFormat="1" ht="15.75" customHeight="1" x14ac:dyDescent="0.25">
      <c r="A1048" s="79">
        <v>2801</v>
      </c>
      <c r="B1048" s="80"/>
      <c r="C1048" s="80"/>
      <c r="D1048" s="80"/>
      <c r="E1048" s="80"/>
      <c r="F1048" s="80"/>
      <c r="G1048" s="80"/>
      <c r="H1048" s="80"/>
      <c r="I1048" s="80"/>
      <c r="J1048" s="80"/>
      <c r="K1048" s="116"/>
      <c r="L1048" s="235"/>
      <c r="M1048" s="134"/>
      <c r="N1048" s="236"/>
      <c r="O1048" s="90" t="str">
        <f>IF(G1048=0,"",G1048/F1047)</f>
        <v/>
      </c>
      <c r="P1048" s="91"/>
      <c r="Q1048" s="241" t="str">
        <f t="shared" si="129"/>
        <v/>
      </c>
      <c r="R1048" s="241" t="str">
        <f t="shared" si="130"/>
        <v/>
      </c>
    </row>
    <row r="1049" spans="1:19" s="300" customFormat="1" ht="15.75" customHeight="1" x14ac:dyDescent="0.25">
      <c r="A1049" s="79">
        <v>2802</v>
      </c>
      <c r="B1049" s="80"/>
      <c r="C1049" s="80"/>
      <c r="D1049" s="80"/>
      <c r="E1049" s="80"/>
      <c r="F1049" s="80"/>
      <c r="G1049" s="80"/>
      <c r="H1049" s="80"/>
      <c r="I1049" s="80"/>
      <c r="J1049" s="80"/>
      <c r="K1049" s="116"/>
      <c r="L1049" s="235"/>
      <c r="M1049" s="134"/>
      <c r="N1049" s="236"/>
      <c r="O1049" s="90" t="str">
        <f>IF(H1049=0,"",H1049/G1048)</f>
        <v/>
      </c>
      <c r="P1049" s="91"/>
      <c r="Q1049" s="241" t="str">
        <f t="shared" si="129"/>
        <v/>
      </c>
      <c r="R1049" s="241" t="str">
        <f t="shared" si="130"/>
        <v/>
      </c>
    </row>
    <row r="1050" spans="1:19" s="300" customFormat="1" ht="15.75" customHeight="1" x14ac:dyDescent="0.25">
      <c r="A1050" s="79">
        <v>2901</v>
      </c>
      <c r="B1050" s="80"/>
      <c r="C1050" s="80"/>
      <c r="D1050" s="80"/>
      <c r="E1050" s="80"/>
      <c r="F1050" s="80"/>
      <c r="G1050" s="80"/>
      <c r="H1050" s="80"/>
      <c r="I1050" s="80"/>
      <c r="J1050" s="80"/>
      <c r="K1050" s="116"/>
      <c r="L1050" s="235"/>
      <c r="M1050" s="134"/>
      <c r="N1050" s="236"/>
      <c r="O1050" s="90" t="str">
        <f>IF(I1050=0,"",I1050/H1049)</f>
        <v/>
      </c>
      <c r="P1050" s="91"/>
      <c r="Q1050" s="241" t="str">
        <f t="shared" si="129"/>
        <v/>
      </c>
      <c r="R1050" s="241" t="str">
        <f t="shared" si="130"/>
        <v/>
      </c>
    </row>
    <row r="1051" spans="1:19" s="300" customFormat="1" ht="15.75" customHeight="1" x14ac:dyDescent="0.25">
      <c r="A1051" s="79">
        <v>2902</v>
      </c>
      <c r="B1051" s="80"/>
      <c r="C1051" s="80"/>
      <c r="D1051" s="80"/>
      <c r="E1051" s="80"/>
      <c r="F1051" s="80"/>
      <c r="G1051" s="80"/>
      <c r="H1051" s="80"/>
      <c r="I1051" s="80"/>
      <c r="J1051" s="80"/>
      <c r="K1051" s="116"/>
      <c r="L1051" s="235"/>
      <c r="M1051" s="134"/>
      <c r="N1051" s="236"/>
      <c r="O1051" s="133" t="str">
        <f>IF(J1051=0,"",J1051/I1050)</f>
        <v/>
      </c>
      <c r="P1051" s="91"/>
      <c r="Q1051" s="133" t="str">
        <f t="shared" si="129"/>
        <v/>
      </c>
      <c r="R1051" s="133" t="str">
        <f t="shared" si="130"/>
        <v/>
      </c>
    </row>
    <row r="1052" spans="1:19" s="300" customFormat="1" ht="15.75" customHeight="1" x14ac:dyDescent="0.25">
      <c r="A1052" s="79">
        <v>3001</v>
      </c>
      <c r="B1052" s="80"/>
      <c r="C1052" s="80"/>
      <c r="D1052" s="80"/>
      <c r="E1052" s="80"/>
      <c r="F1052" s="80"/>
      <c r="G1052" s="80"/>
      <c r="H1052" s="80"/>
      <c r="I1052" s="80"/>
      <c r="J1052" s="80"/>
      <c r="K1052" s="116"/>
      <c r="L1052" s="235"/>
      <c r="M1052" s="134"/>
      <c r="N1052" s="237"/>
      <c r="O1052" s="193"/>
      <c r="P1052" s="91"/>
      <c r="Q1052" s="193"/>
      <c r="R1052" s="264"/>
    </row>
    <row r="1053" spans="1:19" s="300" customFormat="1" ht="15.75" customHeight="1" x14ac:dyDescent="0.25">
      <c r="A1053" s="79">
        <v>3002</v>
      </c>
      <c r="B1053" s="80"/>
      <c r="C1053" s="80"/>
      <c r="D1053" s="80"/>
      <c r="E1053" s="80"/>
      <c r="F1053" s="80"/>
      <c r="G1053" s="80"/>
      <c r="H1053" s="80"/>
      <c r="I1053" s="80"/>
      <c r="J1053" s="80"/>
      <c r="K1053" s="116"/>
      <c r="L1053" s="235"/>
      <c r="M1053" s="134"/>
      <c r="N1053" s="237"/>
      <c r="O1053" s="246"/>
      <c r="P1053" s="96"/>
      <c r="Q1053" s="247"/>
      <c r="R1053" s="246"/>
    </row>
    <row r="1054" spans="1:19" s="300" customFormat="1" ht="15.75" customHeight="1" x14ac:dyDescent="0.25">
      <c r="A1054" s="79">
        <v>3101</v>
      </c>
      <c r="B1054" s="80"/>
      <c r="C1054" s="80"/>
      <c r="D1054" s="80"/>
      <c r="E1054" s="80"/>
      <c r="F1054" s="80"/>
      <c r="G1054" s="80"/>
      <c r="H1054" s="80"/>
      <c r="I1054" s="80"/>
      <c r="J1054" s="80"/>
      <c r="K1054" s="116"/>
      <c r="L1054" s="235"/>
      <c r="M1054" s="134"/>
      <c r="N1054" s="237"/>
      <c r="O1054" s="246"/>
      <c r="P1054" s="96"/>
      <c r="Q1054" s="247"/>
      <c r="R1054" s="246"/>
    </row>
    <row r="1055" spans="1:19" s="300" customFormat="1" ht="15.75" customHeight="1" x14ac:dyDescent="0.25">
      <c r="A1055" s="79">
        <v>3102</v>
      </c>
      <c r="B1055" s="80"/>
      <c r="C1055" s="80"/>
      <c r="D1055" s="80"/>
      <c r="E1055" s="80"/>
      <c r="F1055" s="80"/>
      <c r="G1055" s="80"/>
      <c r="H1055" s="80"/>
      <c r="I1055" s="80"/>
      <c r="J1055" s="80"/>
      <c r="K1055" s="116"/>
      <c r="L1055" s="235"/>
      <c r="M1055" s="134"/>
      <c r="N1055" s="237"/>
      <c r="O1055" s="134"/>
      <c r="P1055" s="237"/>
      <c r="Q1055" s="256"/>
      <c r="R1055" s="246"/>
    </row>
    <row r="1056" spans="1:19" s="300" customFormat="1" ht="15.75" customHeight="1" x14ac:dyDescent="0.25">
      <c r="A1056" s="79">
        <v>3201</v>
      </c>
      <c r="B1056" s="80"/>
      <c r="C1056" s="80"/>
      <c r="D1056" s="80"/>
      <c r="E1056" s="80"/>
      <c r="F1056" s="80"/>
      <c r="G1056" s="80"/>
      <c r="H1056" s="80"/>
      <c r="I1056" s="80"/>
      <c r="J1056" s="80"/>
      <c r="K1056" s="116"/>
      <c r="L1056" s="235"/>
      <c r="M1056" s="134"/>
      <c r="N1056" s="237"/>
      <c r="O1056" s="228" t="s">
        <v>80</v>
      </c>
      <c r="P1056" s="102"/>
      <c r="Q1056" s="103" t="str">
        <f>IF(SUM(K1046:K1053)=0,"",SUM(K1046:K1053))</f>
        <v/>
      </c>
      <c r="R1056" s="230" t="s">
        <v>10</v>
      </c>
    </row>
    <row r="1057" spans="1:18" s="300" customFormat="1" ht="15.75" customHeight="1" x14ac:dyDescent="0.25">
      <c r="A1057" s="79">
        <v>3202</v>
      </c>
      <c r="B1057" s="80"/>
      <c r="C1057" s="80"/>
      <c r="D1057" s="80"/>
      <c r="E1057" s="80"/>
      <c r="F1057" s="80"/>
      <c r="G1057" s="80"/>
      <c r="H1057" s="80"/>
      <c r="I1057" s="80"/>
      <c r="J1057" s="80"/>
      <c r="K1057" s="116"/>
      <c r="L1057" s="235"/>
      <c r="M1057" s="134"/>
      <c r="N1057" s="237"/>
      <c r="O1057" s="229" t="s">
        <v>81</v>
      </c>
      <c r="P1057" s="104" t="str">
        <f>IF(P1056/B1043=0,"",P1056/B1043)</f>
        <v/>
      </c>
      <c r="Q1057" s="105" t="e">
        <f>IF(P1056/Q1056=0,"",P1056/Q1056)</f>
        <v>#VALUE!</v>
      </c>
      <c r="R1057" s="231" t="s">
        <v>82</v>
      </c>
    </row>
    <row r="1058" spans="1:18" s="300" customFormat="1" ht="15.75" customHeight="1" x14ac:dyDescent="0.25">
      <c r="A1058" s="79">
        <v>3301</v>
      </c>
      <c r="B1058" s="80"/>
      <c r="C1058" s="80"/>
      <c r="D1058" s="80"/>
      <c r="E1058" s="80"/>
      <c r="F1058" s="80"/>
      <c r="G1058" s="80"/>
      <c r="H1058" s="80"/>
      <c r="I1058" s="80"/>
      <c r="J1058" s="80"/>
      <c r="K1058" s="116"/>
      <c r="L1058" s="238"/>
      <c r="M1058" s="239"/>
      <c r="N1058" s="240"/>
      <c r="O1058" s="109"/>
      <c r="P1058" s="110"/>
      <c r="Q1058" s="110"/>
      <c r="R1058" s="111"/>
    </row>
    <row r="1059" spans="1:18" s="300" customFormat="1" ht="18" x14ac:dyDescent="0.25">
      <c r="A1059" s="33"/>
      <c r="B1059" s="327" t="s">
        <v>108</v>
      </c>
      <c r="C1059" s="327"/>
      <c r="D1059" s="327"/>
      <c r="E1059" s="327"/>
      <c r="F1059" s="327"/>
      <c r="G1059" s="327"/>
      <c r="H1059" s="327"/>
      <c r="I1059" s="327"/>
      <c r="J1059" s="327"/>
      <c r="K1059" s="112">
        <f>SUM(K1043:K1055)</f>
        <v>0</v>
      </c>
      <c r="L1059" s="113" t="str">
        <f>IF(K1051=0,"",K1051/B1043)</f>
        <v/>
      </c>
      <c r="M1059" s="113" t="str">
        <f>IF(K1059=0,"",K1059/B1043)</f>
        <v/>
      </c>
      <c r="N1059" s="113" t="str">
        <f>IF(K1051=0,"",M1059-L1059)</f>
        <v/>
      </c>
      <c r="O1059" s="5"/>
      <c r="P1059" s="25"/>
      <c r="Q1059" s="24"/>
      <c r="R1059" s="5"/>
    </row>
    <row r="1060" spans="1:18" ht="12.75" customHeight="1" x14ac:dyDescent="0.2"/>
    <row r="1061" spans="1:18" ht="12.75" customHeight="1" x14ac:dyDescent="0.2"/>
    <row r="1062" spans="1:18" ht="12.75" customHeight="1" x14ac:dyDescent="0.2"/>
    <row r="1063" spans="1:18" ht="12.75" customHeight="1" x14ac:dyDescent="0.2"/>
    <row r="1064" spans="1:18" ht="12.75" customHeight="1" x14ac:dyDescent="0.2"/>
    <row r="1065" spans="1:18" ht="12.75" customHeight="1" x14ac:dyDescent="0.2"/>
    <row r="1066" spans="1:18" ht="12.75" customHeight="1" x14ac:dyDescent="0.2"/>
    <row r="1067" spans="1:18" ht="12.75" customHeight="1" x14ac:dyDescent="0.2"/>
    <row r="1068" spans="1:18" ht="12.75" customHeight="1" x14ac:dyDescent="0.2"/>
    <row r="1069" spans="1:18" ht="12.75" customHeight="1" x14ac:dyDescent="0.2"/>
    <row r="1070" spans="1:18" ht="12.75" customHeight="1" x14ac:dyDescent="0.2"/>
    <row r="1071" spans="1:18" ht="12.75" customHeight="1" x14ac:dyDescent="0.2"/>
    <row r="1072" spans="1:18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</sheetData>
  <mergeCells count="393">
    <mergeCell ref="Q1041:Q1042"/>
    <mergeCell ref="R1041:R1042"/>
    <mergeCell ref="B1059:J1059"/>
    <mergeCell ref="B1040:J1040"/>
    <mergeCell ref="A1041:A1042"/>
    <mergeCell ref="B1041:J1041"/>
    <mergeCell ref="K1041:K1042"/>
    <mergeCell ref="L1041:L1042"/>
    <mergeCell ref="M1041:M1042"/>
    <mergeCell ref="N1041:N1042"/>
    <mergeCell ref="O1041:O1042"/>
    <mergeCell ref="P1041:P1042"/>
    <mergeCell ref="B1037:J1037"/>
    <mergeCell ref="B993:J993"/>
    <mergeCell ref="Q1019:Q1020"/>
    <mergeCell ref="R1019:R1020"/>
    <mergeCell ref="B1018:J1018"/>
    <mergeCell ref="A1019:A1020"/>
    <mergeCell ref="B1019:J1019"/>
    <mergeCell ref="K1019:K1020"/>
    <mergeCell ref="L1019:L1020"/>
    <mergeCell ref="M1019:M1020"/>
    <mergeCell ref="N1019:N1020"/>
    <mergeCell ref="O1019:O1020"/>
    <mergeCell ref="P1019:P1020"/>
    <mergeCell ref="Q997:Q998"/>
    <mergeCell ref="R997:R998"/>
    <mergeCell ref="N733:N734"/>
    <mergeCell ref="O733:O734"/>
    <mergeCell ref="P733:P734"/>
    <mergeCell ref="Q733:Q734"/>
    <mergeCell ref="R733:R734"/>
    <mergeCell ref="B732:J732"/>
    <mergeCell ref="A733:A734"/>
    <mergeCell ref="B733:J733"/>
    <mergeCell ref="K733:K734"/>
    <mergeCell ref="L733:L734"/>
    <mergeCell ref="M733:M734"/>
    <mergeCell ref="N777:N778"/>
    <mergeCell ref="O777:O778"/>
    <mergeCell ref="P777:P778"/>
    <mergeCell ref="Q777:Q778"/>
    <mergeCell ref="R777:R778"/>
    <mergeCell ref="B776:J776"/>
    <mergeCell ref="A777:A778"/>
    <mergeCell ref="B777:J777"/>
    <mergeCell ref="K777:K778"/>
    <mergeCell ref="L777:L778"/>
    <mergeCell ref="M777:M778"/>
    <mergeCell ref="R710:R711"/>
    <mergeCell ref="B709:J709"/>
    <mergeCell ref="A710:A711"/>
    <mergeCell ref="B710:J710"/>
    <mergeCell ref="K710:K711"/>
    <mergeCell ref="L710:L711"/>
    <mergeCell ref="M710:M711"/>
    <mergeCell ref="B706:J706"/>
    <mergeCell ref="N687:N688"/>
    <mergeCell ref="O687:O688"/>
    <mergeCell ref="P687:P688"/>
    <mergeCell ref="Q687:Q688"/>
    <mergeCell ref="R687:R688"/>
    <mergeCell ref="A687:A688"/>
    <mergeCell ref="B687:J687"/>
    <mergeCell ref="K687:K688"/>
    <mergeCell ref="L687:L688"/>
    <mergeCell ref="M687:M688"/>
    <mergeCell ref="A664:A665"/>
    <mergeCell ref="B664:J664"/>
    <mergeCell ref="K664:K665"/>
    <mergeCell ref="L664:L665"/>
    <mergeCell ref="B683:J683"/>
    <mergeCell ref="N710:N711"/>
    <mergeCell ref="O710:O711"/>
    <mergeCell ref="P710:P711"/>
    <mergeCell ref="Q710:Q711"/>
    <mergeCell ref="B686:J686"/>
    <mergeCell ref="M641:M642"/>
    <mergeCell ref="N641:N642"/>
    <mergeCell ref="O641:O642"/>
    <mergeCell ref="P641:P642"/>
    <mergeCell ref="Q641:Q642"/>
    <mergeCell ref="R641:R642"/>
    <mergeCell ref="B641:J641"/>
    <mergeCell ref="K641:K642"/>
    <mergeCell ref="N664:N665"/>
    <mergeCell ref="O664:O665"/>
    <mergeCell ref="P664:P665"/>
    <mergeCell ref="Q664:Q665"/>
    <mergeCell ref="R664:R665"/>
    <mergeCell ref="Q457:Q458"/>
    <mergeCell ref="R457:R458"/>
    <mergeCell ref="B456:J456"/>
    <mergeCell ref="A457:A458"/>
    <mergeCell ref="B457:J457"/>
    <mergeCell ref="K457:K458"/>
    <mergeCell ref="L457:L458"/>
    <mergeCell ref="M457:M458"/>
    <mergeCell ref="N909:N910"/>
    <mergeCell ref="O909:O910"/>
    <mergeCell ref="P909:P910"/>
    <mergeCell ref="Q909:Q910"/>
    <mergeCell ref="R909:R910"/>
    <mergeCell ref="B908:J908"/>
    <mergeCell ref="A909:A910"/>
    <mergeCell ref="B909:J909"/>
    <mergeCell ref="K909:K910"/>
    <mergeCell ref="L909:L910"/>
    <mergeCell ref="M909:M910"/>
    <mergeCell ref="Q618:Q619"/>
    <mergeCell ref="R618:R619"/>
    <mergeCell ref="B618:J618"/>
    <mergeCell ref="K618:K619"/>
    <mergeCell ref="L618:L619"/>
    <mergeCell ref="Q411:Q412"/>
    <mergeCell ref="R411:R412"/>
    <mergeCell ref="B410:J410"/>
    <mergeCell ref="A411:A412"/>
    <mergeCell ref="B411:J411"/>
    <mergeCell ref="K411:K412"/>
    <mergeCell ref="L411:L412"/>
    <mergeCell ref="M411:M412"/>
    <mergeCell ref="N434:N435"/>
    <mergeCell ref="O434:O435"/>
    <mergeCell ref="P434:P435"/>
    <mergeCell ref="Q434:Q435"/>
    <mergeCell ref="R434:R435"/>
    <mergeCell ref="B433:J433"/>
    <mergeCell ref="A434:A435"/>
    <mergeCell ref="B434:J434"/>
    <mergeCell ref="K434:K435"/>
    <mergeCell ref="L434:L435"/>
    <mergeCell ref="M434:M435"/>
    <mergeCell ref="N887:N888"/>
    <mergeCell ref="O887:O888"/>
    <mergeCell ref="P887:P888"/>
    <mergeCell ref="Q887:Q888"/>
    <mergeCell ref="R887:R888"/>
    <mergeCell ref="B886:J886"/>
    <mergeCell ref="A887:A888"/>
    <mergeCell ref="B887:J887"/>
    <mergeCell ref="K887:K888"/>
    <mergeCell ref="L887:L888"/>
    <mergeCell ref="M887:M888"/>
    <mergeCell ref="N865:N866"/>
    <mergeCell ref="O865:O866"/>
    <mergeCell ref="P865:P866"/>
    <mergeCell ref="Q865:Q866"/>
    <mergeCell ref="R865:R866"/>
    <mergeCell ref="B864:J864"/>
    <mergeCell ref="A865:A866"/>
    <mergeCell ref="B865:J865"/>
    <mergeCell ref="K865:K866"/>
    <mergeCell ref="L865:L866"/>
    <mergeCell ref="M865:M866"/>
    <mergeCell ref="N843:N844"/>
    <mergeCell ref="O843:O844"/>
    <mergeCell ref="P843:P844"/>
    <mergeCell ref="Q843:Q844"/>
    <mergeCell ref="R843:R844"/>
    <mergeCell ref="B842:J842"/>
    <mergeCell ref="A843:A844"/>
    <mergeCell ref="B843:J843"/>
    <mergeCell ref="K843:K844"/>
    <mergeCell ref="L843:L844"/>
    <mergeCell ref="M843:M844"/>
    <mergeCell ref="N821:N822"/>
    <mergeCell ref="O821:O822"/>
    <mergeCell ref="P821:P822"/>
    <mergeCell ref="Q821:Q822"/>
    <mergeCell ref="R821:R822"/>
    <mergeCell ref="B820:J820"/>
    <mergeCell ref="A821:A822"/>
    <mergeCell ref="B821:J821"/>
    <mergeCell ref="K821:K822"/>
    <mergeCell ref="L821:L822"/>
    <mergeCell ref="M821:M822"/>
    <mergeCell ref="N799:N800"/>
    <mergeCell ref="O799:O800"/>
    <mergeCell ref="P799:P800"/>
    <mergeCell ref="Q799:Q800"/>
    <mergeCell ref="R799:R800"/>
    <mergeCell ref="B798:J798"/>
    <mergeCell ref="A799:A800"/>
    <mergeCell ref="B799:J799"/>
    <mergeCell ref="K799:K800"/>
    <mergeCell ref="L799:L800"/>
    <mergeCell ref="M799:M800"/>
    <mergeCell ref="R595:R596"/>
    <mergeCell ref="A595:A596"/>
    <mergeCell ref="B595:J595"/>
    <mergeCell ref="K595:K596"/>
    <mergeCell ref="L595:L596"/>
    <mergeCell ref="N755:N756"/>
    <mergeCell ref="O755:O756"/>
    <mergeCell ref="P755:P756"/>
    <mergeCell ref="Q755:Q756"/>
    <mergeCell ref="R755:R756"/>
    <mergeCell ref="B754:J754"/>
    <mergeCell ref="A755:A756"/>
    <mergeCell ref="B755:J755"/>
    <mergeCell ref="K755:K756"/>
    <mergeCell ref="L755:L756"/>
    <mergeCell ref="M755:M756"/>
    <mergeCell ref="A618:A619"/>
    <mergeCell ref="A641:A642"/>
    <mergeCell ref="L641:L642"/>
    <mergeCell ref="M664:M665"/>
    <mergeCell ref="M618:M619"/>
    <mergeCell ref="N618:N619"/>
    <mergeCell ref="O618:O619"/>
    <mergeCell ref="P618:P619"/>
    <mergeCell ref="M595:M596"/>
    <mergeCell ref="N595:N596"/>
    <mergeCell ref="O595:O596"/>
    <mergeCell ref="P595:P596"/>
    <mergeCell ref="Q595:Q596"/>
    <mergeCell ref="M572:M573"/>
    <mergeCell ref="N572:N573"/>
    <mergeCell ref="O572:O573"/>
    <mergeCell ref="P572:P573"/>
    <mergeCell ref="Q572:Q573"/>
    <mergeCell ref="R572:R573"/>
    <mergeCell ref="R526:R527"/>
    <mergeCell ref="A526:A527"/>
    <mergeCell ref="B526:J526"/>
    <mergeCell ref="K526:K527"/>
    <mergeCell ref="L526:L527"/>
    <mergeCell ref="M549:M550"/>
    <mergeCell ref="N549:N550"/>
    <mergeCell ref="O549:O550"/>
    <mergeCell ref="P549:P550"/>
    <mergeCell ref="Q549:Q550"/>
    <mergeCell ref="R549:R550"/>
    <mergeCell ref="A549:A550"/>
    <mergeCell ref="B549:J549"/>
    <mergeCell ref="K549:K550"/>
    <mergeCell ref="A572:A573"/>
    <mergeCell ref="B572:J572"/>
    <mergeCell ref="K572:K573"/>
    <mergeCell ref="L572:L573"/>
    <mergeCell ref="L549:L550"/>
    <mergeCell ref="Q526:Q527"/>
    <mergeCell ref="A503:A504"/>
    <mergeCell ref="B503:J503"/>
    <mergeCell ref="K503:K504"/>
    <mergeCell ref="L503:L504"/>
    <mergeCell ref="M526:M527"/>
    <mergeCell ref="N526:N527"/>
    <mergeCell ref="O526:O527"/>
    <mergeCell ref="P526:P527"/>
    <mergeCell ref="B548:J548"/>
    <mergeCell ref="M503:M504"/>
    <mergeCell ref="N503:N504"/>
    <mergeCell ref="O503:O504"/>
    <mergeCell ref="P503:P504"/>
    <mergeCell ref="Q503:Q504"/>
    <mergeCell ref="R503:R504"/>
    <mergeCell ref="B502:J502"/>
    <mergeCell ref="B525:J525"/>
    <mergeCell ref="N480:N481"/>
    <mergeCell ref="O480:O481"/>
    <mergeCell ref="P480:P481"/>
    <mergeCell ref="Q480:Q481"/>
    <mergeCell ref="R480:R481"/>
    <mergeCell ref="B479:J479"/>
    <mergeCell ref="A480:A481"/>
    <mergeCell ref="B480:J480"/>
    <mergeCell ref="K480:K481"/>
    <mergeCell ref="L480:L481"/>
    <mergeCell ref="M480:M481"/>
    <mergeCell ref="N388:N389"/>
    <mergeCell ref="O388:O389"/>
    <mergeCell ref="P388:P389"/>
    <mergeCell ref="N411:N412"/>
    <mergeCell ref="O411:O412"/>
    <mergeCell ref="P411:P412"/>
    <mergeCell ref="N457:N458"/>
    <mergeCell ref="O457:O458"/>
    <mergeCell ref="P457:P458"/>
    <mergeCell ref="Q388:Q389"/>
    <mergeCell ref="R388:R389"/>
    <mergeCell ref="B387:J387"/>
    <mergeCell ref="A388:A389"/>
    <mergeCell ref="B388:J388"/>
    <mergeCell ref="K388:K389"/>
    <mergeCell ref="L388:L389"/>
    <mergeCell ref="M388:M389"/>
    <mergeCell ref="O365:O366"/>
    <mergeCell ref="P365:P366"/>
    <mergeCell ref="Q365:Q366"/>
    <mergeCell ref="R365:R366"/>
    <mergeCell ref="B364:J364"/>
    <mergeCell ref="A365:A366"/>
    <mergeCell ref="B365:J365"/>
    <mergeCell ref="K365:K366"/>
    <mergeCell ref="L365:L366"/>
    <mergeCell ref="M365:M366"/>
    <mergeCell ref="N365:N366"/>
    <mergeCell ref="B949:J949"/>
    <mergeCell ref="B16:J16"/>
    <mergeCell ref="A34:D34"/>
    <mergeCell ref="A36:G36"/>
    <mergeCell ref="B40:J40"/>
    <mergeCell ref="B59:J59"/>
    <mergeCell ref="B79:J79"/>
    <mergeCell ref="B98:J98"/>
    <mergeCell ref="B118:J118"/>
    <mergeCell ref="B138:J138"/>
    <mergeCell ref="B157:J157"/>
    <mergeCell ref="B175:J175"/>
    <mergeCell ref="B192:J192"/>
    <mergeCell ref="B209:J209"/>
    <mergeCell ref="B226:J226"/>
    <mergeCell ref="B244:J244"/>
    <mergeCell ref="B262:J262"/>
    <mergeCell ref="B280:J280"/>
    <mergeCell ref="B297:J297"/>
    <mergeCell ref="B315:J315"/>
    <mergeCell ref="B332:J332"/>
    <mergeCell ref="B348:J348"/>
    <mergeCell ref="B663:J663"/>
    <mergeCell ref="B660:J660"/>
    <mergeCell ref="Q931:Q932"/>
    <mergeCell ref="R931:R932"/>
    <mergeCell ref="B930:J930"/>
    <mergeCell ref="B571:J571"/>
    <mergeCell ref="B594:J594"/>
    <mergeCell ref="B617:J617"/>
    <mergeCell ref="B640:J640"/>
    <mergeCell ref="B384:J384"/>
    <mergeCell ref="B407:J407"/>
    <mergeCell ref="B430:J430"/>
    <mergeCell ref="B453:J453"/>
    <mergeCell ref="B476:J476"/>
    <mergeCell ref="B499:J499"/>
    <mergeCell ref="B522:J522"/>
    <mergeCell ref="B545:J545"/>
    <mergeCell ref="B568:J568"/>
    <mergeCell ref="B591:J591"/>
    <mergeCell ref="A931:A932"/>
    <mergeCell ref="B931:J931"/>
    <mergeCell ref="K931:K932"/>
    <mergeCell ref="L931:L932"/>
    <mergeCell ref="M931:M932"/>
    <mergeCell ref="N931:N932"/>
    <mergeCell ref="O931:O932"/>
    <mergeCell ref="P931:P932"/>
    <mergeCell ref="B1015:J1015"/>
    <mergeCell ref="B971:J971"/>
    <mergeCell ref="B996:J996"/>
    <mergeCell ref="A997:A998"/>
    <mergeCell ref="B997:J997"/>
    <mergeCell ref="K997:K998"/>
    <mergeCell ref="L997:L998"/>
    <mergeCell ref="M997:M998"/>
    <mergeCell ref="N997:N998"/>
    <mergeCell ref="O997:O998"/>
    <mergeCell ref="P997:P998"/>
    <mergeCell ref="Q953:Q954"/>
    <mergeCell ref="R953:R954"/>
    <mergeCell ref="B952:J952"/>
    <mergeCell ref="A953:A954"/>
    <mergeCell ref="B953:J953"/>
    <mergeCell ref="K953:K954"/>
    <mergeCell ref="L953:L954"/>
    <mergeCell ref="M953:M954"/>
    <mergeCell ref="N953:N954"/>
    <mergeCell ref="O953:O954"/>
    <mergeCell ref="P953:P954"/>
    <mergeCell ref="Q975:Q976"/>
    <mergeCell ref="R975:R976"/>
    <mergeCell ref="B974:J974"/>
    <mergeCell ref="A975:A976"/>
    <mergeCell ref="B975:J975"/>
    <mergeCell ref="K975:K976"/>
    <mergeCell ref="L975:L976"/>
    <mergeCell ref="M975:M976"/>
    <mergeCell ref="N975:N976"/>
    <mergeCell ref="O975:O976"/>
    <mergeCell ref="P975:P976"/>
    <mergeCell ref="B905:J905"/>
    <mergeCell ref="B927:J927"/>
    <mergeCell ref="B614:J614"/>
    <mergeCell ref="B637:J637"/>
    <mergeCell ref="B751:J751"/>
    <mergeCell ref="B773:J773"/>
    <mergeCell ref="B795:J795"/>
    <mergeCell ref="B817:J817"/>
    <mergeCell ref="B839:J839"/>
    <mergeCell ref="B861:J861"/>
    <mergeCell ref="B883:J883"/>
    <mergeCell ref="B729:J729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8080"/>
  </sheetPr>
  <dimension ref="A1:AN21982"/>
  <sheetViews>
    <sheetView topLeftCell="A816" workbookViewId="0">
      <selection activeCell="P827" sqref="P827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7.140625" style="213" customWidth="1"/>
    <col min="11" max="11" width="15.7109375" style="260" customWidth="1"/>
    <col min="12" max="18" width="12.85546875" customWidth="1"/>
    <col min="19" max="23" width="10" customWidth="1"/>
    <col min="24" max="25" width="11.42578125" customWidth="1"/>
    <col min="26" max="40" width="10" customWidth="1"/>
  </cols>
  <sheetData>
    <row r="1" spans="1:25" s="297" customFormat="1" ht="15" customHeight="1" x14ac:dyDescent="0.2">
      <c r="K1" s="213"/>
      <c r="L1" s="260"/>
    </row>
    <row r="2" spans="1:25" s="297" customFormat="1" ht="15" customHeight="1" x14ac:dyDescent="0.2">
      <c r="K2" s="213"/>
      <c r="L2" s="260"/>
    </row>
    <row r="3" spans="1:25" s="297" customFormat="1" ht="15" customHeight="1" x14ac:dyDescent="0.2">
      <c r="K3" s="213"/>
      <c r="L3" s="260"/>
    </row>
    <row r="4" spans="1:25" s="297" customFormat="1" ht="15" customHeight="1" x14ac:dyDescent="0.2">
      <c r="K4" s="213"/>
      <c r="L4" s="260"/>
    </row>
    <row r="5" spans="1:25" s="297" customFormat="1" ht="15" customHeight="1" x14ac:dyDescent="0.2">
      <c r="K5" s="213"/>
      <c r="L5" s="260"/>
    </row>
    <row r="6" spans="1:25" s="297" customFormat="1" ht="15" customHeight="1" x14ac:dyDescent="0.2">
      <c r="K6" s="213"/>
      <c r="L6" s="260"/>
    </row>
    <row r="7" spans="1:25" s="297" customFormat="1" ht="15" customHeight="1" x14ac:dyDescent="0.2">
      <c r="K7" s="213"/>
      <c r="L7" s="260"/>
    </row>
    <row r="8" spans="1:25" s="297" customFormat="1" ht="15" customHeight="1" x14ac:dyDescent="0.2">
      <c r="K8" s="213"/>
      <c r="L8" s="260"/>
    </row>
    <row r="9" spans="1:25" s="297" customFormat="1" ht="15" customHeight="1" x14ac:dyDescent="0.2">
      <c r="K9" s="213"/>
      <c r="L9" s="260"/>
    </row>
    <row r="10" spans="1:25" s="297" customFormat="1" ht="15" customHeight="1" x14ac:dyDescent="0.2">
      <c r="K10" s="213"/>
      <c r="L10" s="260"/>
    </row>
    <row r="11" spans="1:25" s="297" customFormat="1" ht="15" customHeight="1" x14ac:dyDescent="0.2">
      <c r="K11" s="213"/>
      <c r="L11" s="260"/>
    </row>
    <row r="12" spans="1:25" s="297" customFormat="1" ht="15" customHeight="1" x14ac:dyDescent="0.2">
      <c r="K12" s="213"/>
      <c r="L12" s="260"/>
    </row>
    <row r="13" spans="1:25" s="297" customFormat="1" ht="15" customHeight="1" x14ac:dyDescent="0.2">
      <c r="K13" s="213"/>
      <c r="L13" s="260"/>
    </row>
    <row r="14" spans="1:25" ht="12.75" customHeight="1" x14ac:dyDescent="0.2">
      <c r="L14" s="5"/>
      <c r="M14" s="5"/>
      <c r="O14" s="5"/>
      <c r="P14" s="6"/>
      <c r="Q14" s="6"/>
      <c r="R14" s="5"/>
      <c r="S14" s="3"/>
      <c r="T14" s="3"/>
      <c r="U14" s="3"/>
      <c r="V14" s="3"/>
      <c r="W14" s="3"/>
    </row>
    <row r="15" spans="1:25" ht="12.75" customHeight="1" x14ac:dyDescent="0.3">
      <c r="A15" s="51" t="s">
        <v>62</v>
      </c>
      <c r="L15" s="5"/>
      <c r="M15" s="5"/>
      <c r="O15" s="5"/>
      <c r="P15" s="6"/>
      <c r="Q15" s="6"/>
      <c r="R15" s="5"/>
      <c r="U15" s="11" t="s">
        <v>5</v>
      </c>
      <c r="V15" s="11"/>
      <c r="W15" s="52"/>
      <c r="X15" s="3"/>
      <c r="Y15" s="3"/>
    </row>
    <row r="16" spans="1:25" ht="25.5" customHeight="1" x14ac:dyDescent="0.2">
      <c r="B16" s="319" t="s">
        <v>1</v>
      </c>
      <c r="C16" s="320"/>
      <c r="D16" s="320"/>
      <c r="E16" s="320"/>
      <c r="F16" s="320"/>
      <c r="G16" s="320"/>
      <c r="H16" s="320"/>
      <c r="I16" s="320"/>
      <c r="J16" s="320"/>
      <c r="L16" s="7" t="s">
        <v>2</v>
      </c>
      <c r="M16" s="7" t="s">
        <v>3</v>
      </c>
      <c r="N16" s="8" t="s">
        <v>4</v>
      </c>
      <c r="O16" s="7" t="s">
        <v>5</v>
      </c>
      <c r="P16" s="9" t="s">
        <v>6</v>
      </c>
      <c r="Q16" s="9" t="s">
        <v>7</v>
      </c>
      <c r="R16" s="10" t="s">
        <v>8</v>
      </c>
      <c r="U16" s="121" t="s">
        <v>11</v>
      </c>
      <c r="V16" s="11"/>
      <c r="W16" s="3"/>
      <c r="X16" s="3"/>
      <c r="Y16" s="3"/>
    </row>
    <row r="17" spans="1:27" ht="12.75" customHeight="1" x14ac:dyDescent="0.2">
      <c r="A17" s="12" t="s">
        <v>9</v>
      </c>
      <c r="B17" s="13">
        <v>1</v>
      </c>
      <c r="C17" s="13">
        <v>2</v>
      </c>
      <c r="D17" s="13">
        <v>3</v>
      </c>
      <c r="E17" s="13">
        <v>4</v>
      </c>
      <c r="F17" s="13">
        <v>5</v>
      </c>
      <c r="G17" s="13">
        <v>6</v>
      </c>
      <c r="H17" s="13">
        <v>7</v>
      </c>
      <c r="I17" s="13">
        <v>8</v>
      </c>
      <c r="J17" s="215">
        <v>9</v>
      </c>
      <c r="K17" s="146" t="s">
        <v>10</v>
      </c>
      <c r="L17" s="47"/>
      <c r="M17" s="15"/>
      <c r="N17" s="16"/>
      <c r="O17" s="17"/>
      <c r="P17" s="6"/>
      <c r="Q17" s="6"/>
      <c r="R17" s="5"/>
      <c r="T17" s="21" t="s">
        <v>12</v>
      </c>
      <c r="U17" s="22" t="s">
        <v>15</v>
      </c>
      <c r="V17" s="22" t="s">
        <v>16</v>
      </c>
      <c r="W17" s="22" t="s">
        <v>17</v>
      </c>
      <c r="X17" s="22" t="s">
        <v>18</v>
      </c>
      <c r="Y17" s="22" t="s">
        <v>19</v>
      </c>
      <c r="Z17" s="22" t="s">
        <v>21</v>
      </c>
      <c r="AA17" s="22" t="s">
        <v>22</v>
      </c>
    </row>
    <row r="18" spans="1:27" ht="12.75" customHeight="1" x14ac:dyDescent="0.2">
      <c r="A18" s="30" t="s">
        <v>15</v>
      </c>
      <c r="B18" s="13">
        <v>32</v>
      </c>
      <c r="C18" s="13"/>
      <c r="D18" s="13"/>
      <c r="E18" s="13"/>
      <c r="F18" s="13"/>
      <c r="G18" s="13"/>
      <c r="H18" s="13"/>
      <c r="I18" s="13"/>
      <c r="J18" s="215"/>
      <c r="K18" s="265"/>
      <c r="L18" s="47"/>
      <c r="M18" s="15"/>
      <c r="N18" s="16"/>
      <c r="O18" s="17"/>
      <c r="P18" s="20">
        <f>B18</f>
        <v>32</v>
      </c>
      <c r="Q18" s="6"/>
      <c r="R18" s="5"/>
      <c r="T18" s="26" t="s">
        <v>24</v>
      </c>
      <c r="U18" s="27">
        <f t="shared" ref="U18:U25" si="0">O19</f>
        <v>0.90625</v>
      </c>
      <c r="V18" s="27">
        <f t="shared" ref="V18:V24" si="1">O36</f>
        <v>0.7857142857142857</v>
      </c>
      <c r="W18" s="34">
        <f t="shared" ref="W18:W22" si="2">O54</f>
        <v>0.80487804878048785</v>
      </c>
      <c r="X18" s="3">
        <f t="shared" ref="X18:X22" si="3">O71</f>
        <v>0.78947368421052633</v>
      </c>
      <c r="Y18" s="3">
        <f t="shared" ref="Y18:Y21" si="4">O88</f>
        <v>0.84615384615384615</v>
      </c>
      <c r="Z18" s="5">
        <f t="shared" ref="Z18:Z19" si="5">O127</f>
        <v>0.86363636363636365</v>
      </c>
      <c r="AA18" s="5">
        <f>O144</f>
        <v>0.79545454545454541</v>
      </c>
    </row>
    <row r="19" spans="1:27" ht="12.75" customHeight="1" x14ac:dyDescent="0.2">
      <c r="A19" s="30" t="s">
        <v>16</v>
      </c>
      <c r="B19" s="13"/>
      <c r="C19" s="13">
        <v>29</v>
      </c>
      <c r="D19" s="13"/>
      <c r="E19" s="13"/>
      <c r="F19" s="13"/>
      <c r="G19" s="13"/>
      <c r="H19" s="13"/>
      <c r="I19" s="13"/>
      <c r="J19" s="215"/>
      <c r="K19" s="265"/>
      <c r="L19" s="47"/>
      <c r="M19" s="15"/>
      <c r="N19" s="16"/>
      <c r="O19" s="17">
        <f>C19/B18</f>
        <v>0.90625</v>
      </c>
      <c r="P19" s="20">
        <v>29</v>
      </c>
      <c r="Q19" s="3">
        <f t="shared" ref="Q19:Q26" si="6">P19/P18</f>
        <v>0.90625</v>
      </c>
      <c r="R19" s="5">
        <f t="shared" ref="R19:R26" si="7">100%-Q19</f>
        <v>9.375E-2</v>
      </c>
      <c r="T19" s="26" t="s">
        <v>25</v>
      </c>
      <c r="U19" s="27">
        <f t="shared" si="0"/>
        <v>0.96551724137931039</v>
      </c>
      <c r="V19" s="27">
        <f t="shared" si="1"/>
        <v>1</v>
      </c>
      <c r="W19" s="34">
        <f t="shared" si="2"/>
        <v>0.93939393939393945</v>
      </c>
      <c r="X19" s="3">
        <f t="shared" si="3"/>
        <v>1</v>
      </c>
      <c r="Y19" s="3">
        <f t="shared" si="4"/>
        <v>1</v>
      </c>
      <c r="Z19" s="5">
        <f t="shared" si="5"/>
        <v>0.44736842105263158</v>
      </c>
      <c r="AA19" s="5" t="s">
        <v>28</v>
      </c>
    </row>
    <row r="20" spans="1:27" ht="12.75" customHeight="1" x14ac:dyDescent="0.2">
      <c r="A20" s="30" t="s">
        <v>17</v>
      </c>
      <c r="B20" s="13"/>
      <c r="C20" s="13"/>
      <c r="D20" s="13">
        <v>28</v>
      </c>
      <c r="E20" s="13"/>
      <c r="F20" s="13"/>
      <c r="G20" s="13"/>
      <c r="H20" s="13"/>
      <c r="I20" s="13"/>
      <c r="J20" s="215"/>
      <c r="K20" s="265"/>
      <c r="L20" s="47"/>
      <c r="M20" s="15"/>
      <c r="N20" s="16"/>
      <c r="O20" s="17">
        <f>D20/C19</f>
        <v>0.96551724137931039</v>
      </c>
      <c r="P20" s="20">
        <v>28</v>
      </c>
      <c r="Q20" s="3">
        <f t="shared" si="6"/>
        <v>0.96551724137931039</v>
      </c>
      <c r="R20" s="5">
        <f t="shared" si="7"/>
        <v>3.4482758620689613E-2</v>
      </c>
      <c r="T20" s="26" t="s">
        <v>26</v>
      </c>
      <c r="U20" s="27">
        <f t="shared" si="0"/>
        <v>0.7857142857142857</v>
      </c>
      <c r="V20" s="27">
        <f t="shared" si="1"/>
        <v>0.93939393939393945</v>
      </c>
      <c r="W20" s="34">
        <f t="shared" si="2"/>
        <v>0.90322580645161288</v>
      </c>
      <c r="X20" s="3">
        <f t="shared" si="3"/>
        <v>0.9555555555555556</v>
      </c>
      <c r="Y20" s="3">
        <f t="shared" si="4"/>
        <v>0.95454545454545459</v>
      </c>
      <c r="AA20" s="5" t="s">
        <v>28</v>
      </c>
    </row>
    <row r="21" spans="1:27" ht="12.75" customHeight="1" x14ac:dyDescent="0.2">
      <c r="A21" s="30" t="s">
        <v>18</v>
      </c>
      <c r="B21" s="13"/>
      <c r="C21" s="13"/>
      <c r="D21" s="13"/>
      <c r="E21" s="13">
        <v>22</v>
      </c>
      <c r="F21" s="13"/>
      <c r="G21" s="13"/>
      <c r="H21" s="13"/>
      <c r="I21" s="13"/>
      <c r="J21" s="215"/>
      <c r="K21" s="265"/>
      <c r="L21" s="47"/>
      <c r="M21" s="15"/>
      <c r="N21" s="16"/>
      <c r="O21" s="17">
        <f>E21/D20</f>
        <v>0.7857142857142857</v>
      </c>
      <c r="P21" s="20">
        <v>23</v>
      </c>
      <c r="Q21" s="3">
        <f t="shared" si="6"/>
        <v>0.8214285714285714</v>
      </c>
      <c r="R21" s="5">
        <f t="shared" si="7"/>
        <v>0.1785714285714286</v>
      </c>
      <c r="T21" s="26" t="s">
        <v>27</v>
      </c>
      <c r="U21" s="27">
        <f t="shared" si="0"/>
        <v>1</v>
      </c>
      <c r="V21" s="27">
        <f t="shared" si="1"/>
        <v>1</v>
      </c>
      <c r="W21" s="34">
        <f t="shared" si="2"/>
        <v>1</v>
      </c>
      <c r="X21" s="3">
        <f t="shared" si="3"/>
        <v>1</v>
      </c>
      <c r="Y21" s="3">
        <f t="shared" si="4"/>
        <v>1</v>
      </c>
      <c r="AA21" s="5" t="s">
        <v>28</v>
      </c>
    </row>
    <row r="22" spans="1:27" ht="12.75" customHeight="1" x14ac:dyDescent="0.2">
      <c r="A22" s="30" t="s">
        <v>19</v>
      </c>
      <c r="B22" s="25"/>
      <c r="C22" s="25"/>
      <c r="D22" s="25"/>
      <c r="E22" s="25"/>
      <c r="F22" s="25">
        <v>22</v>
      </c>
      <c r="G22" s="25"/>
      <c r="H22" s="25"/>
      <c r="I22" s="25"/>
      <c r="J22" s="217"/>
      <c r="K22" s="266"/>
      <c r="L22" s="5"/>
      <c r="M22" s="5"/>
      <c r="N22" s="25"/>
      <c r="O22" s="5">
        <f>F22/E21</f>
        <v>1</v>
      </c>
      <c r="P22" s="20">
        <v>24</v>
      </c>
      <c r="Q22" s="3">
        <f t="shared" si="6"/>
        <v>1.0434782608695652</v>
      </c>
      <c r="R22" s="5">
        <f t="shared" si="7"/>
        <v>-4.3478260869565188E-2</v>
      </c>
      <c r="T22" s="26" t="s">
        <v>29</v>
      </c>
      <c r="U22" s="27">
        <f t="shared" si="0"/>
        <v>1</v>
      </c>
      <c r="V22" s="27">
        <f t="shared" si="1"/>
        <v>0.967741935483871</v>
      </c>
      <c r="W22" s="34">
        <f t="shared" si="2"/>
        <v>1</v>
      </c>
      <c r="X22" s="3">
        <f t="shared" si="3"/>
        <v>1</v>
      </c>
      <c r="Y22" s="3" t="s">
        <v>28</v>
      </c>
      <c r="AA22" s="5" t="s">
        <v>28</v>
      </c>
    </row>
    <row r="23" spans="1:27" ht="12.75" customHeight="1" x14ac:dyDescent="0.2">
      <c r="A23" s="30" t="s">
        <v>20</v>
      </c>
      <c r="B23" s="25"/>
      <c r="C23" s="25"/>
      <c r="D23" s="25"/>
      <c r="E23" s="25"/>
      <c r="F23" s="25"/>
      <c r="G23" s="25">
        <v>22</v>
      </c>
      <c r="H23" s="25"/>
      <c r="I23" s="25"/>
      <c r="J23" s="217"/>
      <c r="K23" s="266"/>
      <c r="L23" s="5"/>
      <c r="M23" s="5"/>
      <c r="N23" s="25"/>
      <c r="O23" s="5">
        <f>G23/F22</f>
        <v>1</v>
      </c>
      <c r="P23" s="20">
        <v>23</v>
      </c>
      <c r="Q23" s="3">
        <f t="shared" si="6"/>
        <v>0.95833333333333337</v>
      </c>
      <c r="R23" s="5">
        <f t="shared" si="7"/>
        <v>4.166666666666663E-2</v>
      </c>
      <c r="T23" s="31" t="s">
        <v>30</v>
      </c>
      <c r="U23" s="27">
        <f t="shared" si="0"/>
        <v>1</v>
      </c>
      <c r="V23" s="27">
        <f t="shared" si="1"/>
        <v>1</v>
      </c>
      <c r="W23" s="34" t="s">
        <v>28</v>
      </c>
      <c r="X23" s="3" t="s">
        <v>28</v>
      </c>
      <c r="Y23" s="3" t="s">
        <v>28</v>
      </c>
    </row>
    <row r="24" spans="1:27" ht="12.75" customHeight="1" x14ac:dyDescent="0.2">
      <c r="A24" s="33" t="s">
        <v>21</v>
      </c>
      <c r="B24" s="25"/>
      <c r="C24" s="25"/>
      <c r="D24" s="25"/>
      <c r="E24" s="25"/>
      <c r="F24" s="25"/>
      <c r="G24" s="25"/>
      <c r="H24" s="25">
        <v>22</v>
      </c>
      <c r="I24" s="25"/>
      <c r="J24" s="217"/>
      <c r="K24" s="266"/>
      <c r="L24" s="5"/>
      <c r="M24" s="5"/>
      <c r="N24" s="25"/>
      <c r="O24" s="5">
        <f>H24/G23</f>
        <v>1</v>
      </c>
      <c r="P24" s="20">
        <v>23</v>
      </c>
      <c r="Q24" s="3">
        <f t="shared" si="6"/>
        <v>1</v>
      </c>
      <c r="R24" s="5">
        <f t="shared" si="7"/>
        <v>0</v>
      </c>
      <c r="T24" s="31" t="s">
        <v>31</v>
      </c>
      <c r="U24" s="27">
        <f t="shared" si="0"/>
        <v>1</v>
      </c>
      <c r="V24" s="27">
        <f t="shared" si="1"/>
        <v>0.96666666666666667</v>
      </c>
      <c r="W24" s="34" t="s">
        <v>28</v>
      </c>
      <c r="X24" s="3" t="s">
        <v>28</v>
      </c>
      <c r="Y24" s="3" t="s">
        <v>28</v>
      </c>
    </row>
    <row r="25" spans="1:27" ht="12.75" customHeight="1" x14ac:dyDescent="0.2">
      <c r="A25" s="33" t="s">
        <v>22</v>
      </c>
      <c r="I25" s="25">
        <v>22</v>
      </c>
      <c r="K25" s="266"/>
      <c r="L25" s="5"/>
      <c r="M25" s="5"/>
      <c r="O25" s="5">
        <f>I25/H24</f>
        <v>1</v>
      </c>
      <c r="P25" s="20">
        <v>22</v>
      </c>
      <c r="Q25" s="3">
        <f t="shared" si="6"/>
        <v>0.95652173913043481</v>
      </c>
      <c r="R25" s="5">
        <f t="shared" si="7"/>
        <v>4.3478260869565188E-2</v>
      </c>
      <c r="T25" s="31" t="s">
        <v>32</v>
      </c>
      <c r="U25" s="27">
        <f t="shared" si="0"/>
        <v>1</v>
      </c>
      <c r="V25" s="27" t="s">
        <v>28</v>
      </c>
      <c r="W25" s="3"/>
      <c r="X25" s="3" t="s">
        <v>28</v>
      </c>
      <c r="Y25" s="3" t="s">
        <v>28</v>
      </c>
    </row>
    <row r="26" spans="1:27" ht="12.75" customHeight="1" x14ac:dyDescent="0.2">
      <c r="A26" s="33" t="s">
        <v>40</v>
      </c>
      <c r="J26" s="217">
        <v>22</v>
      </c>
      <c r="K26" s="266">
        <v>21</v>
      </c>
      <c r="L26" s="5"/>
      <c r="M26" s="5"/>
      <c r="O26" s="5">
        <f>J26/I25</f>
        <v>1</v>
      </c>
      <c r="P26" s="20">
        <v>22</v>
      </c>
      <c r="Q26" s="3">
        <f t="shared" si="6"/>
        <v>1</v>
      </c>
      <c r="R26" s="5">
        <f t="shared" si="7"/>
        <v>0</v>
      </c>
      <c r="U26" s="27" t="s">
        <v>28</v>
      </c>
      <c r="V26" s="27"/>
      <c r="W26" s="3"/>
      <c r="X26" s="3" t="s">
        <v>28</v>
      </c>
      <c r="Y26" s="3"/>
    </row>
    <row r="27" spans="1:27" ht="12.75" customHeight="1" x14ac:dyDescent="0.2">
      <c r="A27" s="33" t="s">
        <v>41</v>
      </c>
      <c r="J27" s="217">
        <v>1</v>
      </c>
      <c r="K27" s="266"/>
      <c r="L27" s="5"/>
      <c r="M27" s="5"/>
      <c r="O27" s="5"/>
      <c r="P27" s="20">
        <v>1</v>
      </c>
      <c r="Q27" s="3"/>
      <c r="R27" s="5"/>
      <c r="U27" s="27"/>
      <c r="V27" s="27"/>
      <c r="W27" s="3"/>
      <c r="X27" s="3"/>
      <c r="Y27" s="3"/>
    </row>
    <row r="28" spans="1:27" ht="12.75" customHeight="1" x14ac:dyDescent="0.2">
      <c r="A28" s="33" t="s">
        <v>42</v>
      </c>
      <c r="K28" s="266"/>
      <c r="L28" s="5"/>
      <c r="M28" s="5"/>
      <c r="O28" s="5"/>
      <c r="P28" s="20"/>
      <c r="Q28" s="3"/>
      <c r="R28" s="5"/>
      <c r="U28" s="27"/>
      <c r="V28" s="27"/>
      <c r="W28" s="3"/>
      <c r="X28" s="3"/>
      <c r="Y28" s="3"/>
    </row>
    <row r="29" spans="1:27" ht="12.75" customHeight="1" x14ac:dyDescent="0.2">
      <c r="A29" s="33" t="s">
        <v>48</v>
      </c>
      <c r="K29" s="266"/>
      <c r="L29" s="5"/>
      <c r="M29" s="5"/>
      <c r="O29" s="5"/>
      <c r="P29" s="20"/>
      <c r="Q29" s="3"/>
      <c r="R29" s="5"/>
      <c r="U29" s="27"/>
      <c r="V29" s="27"/>
      <c r="W29" s="3"/>
      <c r="X29" s="3"/>
      <c r="Y29" s="3"/>
    </row>
    <row r="30" spans="1:27" ht="12.75" customHeight="1" x14ac:dyDescent="0.2">
      <c r="K30" s="266">
        <f>SUM(K26)</f>
        <v>21</v>
      </c>
      <c r="L30" s="5">
        <f>K26/B18</f>
        <v>0.65625</v>
      </c>
      <c r="M30" s="5">
        <f>K30/B18</f>
        <v>0.65625</v>
      </c>
      <c r="N30" s="5">
        <f>M30-L30</f>
        <v>0</v>
      </c>
      <c r="O30" s="5"/>
      <c r="P30" s="20"/>
      <c r="Q30" s="3"/>
      <c r="R30" s="5"/>
      <c r="T30" s="32"/>
      <c r="U30" s="27" t="s">
        <v>28</v>
      </c>
      <c r="V30" s="27"/>
      <c r="W30" s="3"/>
      <c r="X30" s="3" t="s">
        <v>28</v>
      </c>
      <c r="Y30" s="3"/>
    </row>
    <row r="31" spans="1:27" ht="12.75" customHeight="1" x14ac:dyDescent="0.2">
      <c r="K31" s="266"/>
      <c r="L31" s="5"/>
      <c r="M31" s="5"/>
      <c r="O31" s="5"/>
      <c r="P31" s="20"/>
      <c r="Q31" s="3"/>
      <c r="R31" s="5"/>
      <c r="T31" s="32"/>
      <c r="U31" s="27" t="s">
        <v>28</v>
      </c>
      <c r="V31" s="27"/>
      <c r="W31" s="3"/>
      <c r="X31" s="3" t="s">
        <v>28</v>
      </c>
      <c r="Y31" s="3"/>
    </row>
    <row r="32" spans="1:27" ht="12.75" customHeight="1" x14ac:dyDescent="0.3">
      <c r="A32" s="51" t="s">
        <v>63</v>
      </c>
      <c r="L32" s="5"/>
      <c r="M32" s="5"/>
      <c r="O32" s="5"/>
      <c r="P32" s="6"/>
      <c r="Q32" s="6"/>
      <c r="R32" s="5"/>
      <c r="T32" s="147" t="s">
        <v>123</v>
      </c>
      <c r="U32" s="27"/>
      <c r="V32" s="27"/>
      <c r="W32" s="52"/>
      <c r="X32" s="3" t="s">
        <v>28</v>
      </c>
      <c r="Y32" s="3"/>
    </row>
    <row r="33" spans="1:25" ht="25.5" customHeight="1" x14ac:dyDescent="0.2">
      <c r="B33" s="319" t="s">
        <v>1</v>
      </c>
      <c r="C33" s="320"/>
      <c r="D33" s="320"/>
      <c r="E33" s="320"/>
      <c r="F33" s="320"/>
      <c r="G33" s="320"/>
      <c r="H33" s="320"/>
      <c r="I33" s="320"/>
      <c r="J33" s="320"/>
      <c r="L33" s="7" t="s">
        <v>2</v>
      </c>
      <c r="M33" s="7" t="s">
        <v>3</v>
      </c>
      <c r="N33" s="8" t="s">
        <v>4</v>
      </c>
      <c r="O33" s="7" t="s">
        <v>5</v>
      </c>
      <c r="P33" s="9" t="s">
        <v>6</v>
      </c>
      <c r="Q33" s="9" t="s">
        <v>7</v>
      </c>
      <c r="R33" s="10" t="s">
        <v>8</v>
      </c>
      <c r="T33" s="33"/>
      <c r="U33" s="27"/>
      <c r="V33" s="27"/>
      <c r="W33" s="3"/>
      <c r="X33" s="3" t="s">
        <v>28</v>
      </c>
      <c r="Y33" s="3"/>
    </row>
    <row r="34" spans="1:25" ht="12.75" customHeight="1" x14ac:dyDescent="0.2">
      <c r="A34" s="12" t="s">
        <v>9</v>
      </c>
      <c r="B34" s="13">
        <v>1</v>
      </c>
      <c r="C34" s="13">
        <v>2</v>
      </c>
      <c r="D34" s="13">
        <v>3</v>
      </c>
      <c r="E34" s="13">
        <v>4</v>
      </c>
      <c r="F34" s="13">
        <v>5</v>
      </c>
      <c r="G34" s="13">
        <v>6</v>
      </c>
      <c r="H34" s="13">
        <v>7</v>
      </c>
      <c r="I34" s="13">
        <v>8</v>
      </c>
      <c r="J34" s="215">
        <v>9</v>
      </c>
      <c r="K34" s="146" t="s">
        <v>10</v>
      </c>
      <c r="L34" s="47"/>
      <c r="M34" s="15"/>
      <c r="N34" s="16"/>
      <c r="O34" s="17"/>
      <c r="P34" s="6"/>
      <c r="Q34" s="6"/>
      <c r="R34" s="5"/>
      <c r="T34" s="33"/>
      <c r="U34" s="34"/>
      <c r="V34" s="34"/>
      <c r="W34" s="11"/>
      <c r="X34" s="3"/>
      <c r="Y34" s="3"/>
    </row>
    <row r="35" spans="1:25" ht="12.75" customHeight="1" x14ac:dyDescent="0.2">
      <c r="A35" s="30" t="s">
        <v>16</v>
      </c>
      <c r="B35" s="13">
        <v>42</v>
      </c>
      <c r="C35" s="13"/>
      <c r="D35" s="13"/>
      <c r="E35" s="13"/>
      <c r="F35" s="13"/>
      <c r="G35" s="13"/>
      <c r="H35" s="13"/>
      <c r="I35" s="13"/>
      <c r="J35" s="215"/>
      <c r="K35" s="265"/>
      <c r="L35" s="47"/>
      <c r="M35" s="15"/>
      <c r="N35" s="16"/>
      <c r="O35" s="17"/>
      <c r="P35" s="20">
        <f>B35</f>
        <v>42</v>
      </c>
      <c r="Q35" s="6"/>
      <c r="R35" s="5"/>
      <c r="T35" s="33"/>
      <c r="U35" s="34"/>
      <c r="V35" s="34"/>
      <c r="W35" s="34"/>
      <c r="X35" s="3"/>
      <c r="Y35" s="3"/>
    </row>
    <row r="36" spans="1:25" ht="12.75" customHeight="1" x14ac:dyDescent="0.2">
      <c r="A36" s="30" t="s">
        <v>17</v>
      </c>
      <c r="B36" s="13"/>
      <c r="C36" s="13">
        <v>33</v>
      </c>
      <c r="D36" s="13"/>
      <c r="E36" s="13"/>
      <c r="F36" s="13"/>
      <c r="G36" s="13"/>
      <c r="H36" s="13"/>
      <c r="I36" s="13"/>
      <c r="J36" s="215"/>
      <c r="K36" s="265"/>
      <c r="L36" s="47"/>
      <c r="M36" s="15"/>
      <c r="N36" s="16"/>
      <c r="O36" s="17">
        <f>C36/B35</f>
        <v>0.7857142857142857</v>
      </c>
      <c r="P36" s="20">
        <v>33</v>
      </c>
      <c r="Q36" s="3">
        <f t="shared" ref="Q36:Q43" si="8">P36/P35</f>
        <v>0.7857142857142857</v>
      </c>
      <c r="R36" s="5">
        <f t="shared" ref="R36:R43" si="9">100%-Q36</f>
        <v>0.2142857142857143</v>
      </c>
      <c r="T36" s="33"/>
      <c r="U36" s="34"/>
      <c r="V36" s="34"/>
      <c r="W36" s="34"/>
      <c r="X36" s="3"/>
      <c r="Y36" s="3"/>
    </row>
    <row r="37" spans="1:25" ht="12.75" customHeight="1" x14ac:dyDescent="0.2">
      <c r="A37" s="30" t="s">
        <v>18</v>
      </c>
      <c r="B37" s="13"/>
      <c r="C37" s="13"/>
      <c r="D37" s="13">
        <v>33</v>
      </c>
      <c r="E37" s="13"/>
      <c r="F37" s="13"/>
      <c r="G37" s="13"/>
      <c r="H37" s="13"/>
      <c r="I37" s="13"/>
      <c r="J37" s="215"/>
      <c r="K37" s="265"/>
      <c r="L37" s="47"/>
      <c r="M37" s="15"/>
      <c r="N37" s="16"/>
      <c r="O37" s="17">
        <f>D37/C36</f>
        <v>1</v>
      </c>
      <c r="P37" s="20">
        <v>33</v>
      </c>
      <c r="Q37" s="3">
        <f t="shared" si="8"/>
        <v>1</v>
      </c>
      <c r="R37" s="5">
        <f t="shared" si="9"/>
        <v>0</v>
      </c>
      <c r="T37" s="33"/>
      <c r="U37" s="34"/>
      <c r="V37" s="34"/>
      <c r="W37" s="34"/>
      <c r="X37" s="3"/>
      <c r="Y37" s="3"/>
    </row>
    <row r="38" spans="1:25" ht="12.75" customHeight="1" x14ac:dyDescent="0.2">
      <c r="A38" s="30" t="s">
        <v>19</v>
      </c>
      <c r="B38" s="25"/>
      <c r="C38" s="25"/>
      <c r="D38" s="25"/>
      <c r="E38" s="25">
        <v>31</v>
      </c>
      <c r="F38" s="25"/>
      <c r="G38" s="25"/>
      <c r="H38" s="25"/>
      <c r="I38" s="25"/>
      <c r="J38" s="217"/>
      <c r="K38" s="266"/>
      <c r="L38" s="5"/>
      <c r="M38" s="5"/>
      <c r="N38" s="25"/>
      <c r="O38" s="5">
        <f>E38/D37</f>
        <v>0.93939393939393945</v>
      </c>
      <c r="P38" s="20">
        <v>32</v>
      </c>
      <c r="Q38" s="3">
        <f t="shared" si="8"/>
        <v>0.96969696969696972</v>
      </c>
      <c r="R38" s="5">
        <f t="shared" si="9"/>
        <v>3.0303030303030276E-2</v>
      </c>
      <c r="U38" s="34"/>
      <c r="V38" s="34"/>
      <c r="W38" s="34"/>
      <c r="X38" s="3"/>
      <c r="Y38" s="3"/>
    </row>
    <row r="39" spans="1:25" ht="12.75" customHeight="1" x14ac:dyDescent="0.2">
      <c r="A39" s="30" t="s">
        <v>20</v>
      </c>
      <c r="B39" s="25"/>
      <c r="C39" s="25"/>
      <c r="D39" s="25"/>
      <c r="E39" s="25"/>
      <c r="F39" s="25">
        <v>31</v>
      </c>
      <c r="G39" s="25"/>
      <c r="H39" s="25"/>
      <c r="I39" s="25"/>
      <c r="J39" s="217"/>
      <c r="K39" s="266"/>
      <c r="L39" s="5"/>
      <c r="M39" s="5"/>
      <c r="N39" s="25"/>
      <c r="O39" s="5">
        <f>F39/E38</f>
        <v>1</v>
      </c>
      <c r="P39" s="20">
        <v>33</v>
      </c>
      <c r="Q39" s="3">
        <f t="shared" si="8"/>
        <v>1.03125</v>
      </c>
      <c r="R39" s="5">
        <f t="shared" si="9"/>
        <v>-3.125E-2</v>
      </c>
      <c r="T39" s="46"/>
      <c r="U39" s="34"/>
      <c r="V39" s="34"/>
      <c r="W39" s="34"/>
      <c r="X39" s="3"/>
      <c r="Y39" s="3"/>
    </row>
    <row r="40" spans="1:25" ht="12.75" customHeight="1" x14ac:dyDescent="0.2">
      <c r="A40" s="33" t="s">
        <v>21</v>
      </c>
      <c r="B40" s="25"/>
      <c r="C40" s="25"/>
      <c r="D40" s="25"/>
      <c r="E40" s="25"/>
      <c r="F40" s="25"/>
      <c r="G40" s="25">
        <v>30</v>
      </c>
      <c r="H40" s="25"/>
      <c r="I40" s="25"/>
      <c r="J40" s="217"/>
      <c r="K40" s="266"/>
      <c r="L40" s="5"/>
      <c r="M40" s="5"/>
      <c r="N40" s="25"/>
      <c r="O40" s="5">
        <f>G40/F39</f>
        <v>0.967741935483871</v>
      </c>
      <c r="P40" s="20">
        <v>32</v>
      </c>
      <c r="Q40" s="3">
        <f t="shared" si="8"/>
        <v>0.96969696969696972</v>
      </c>
      <c r="R40" s="5">
        <f t="shared" si="9"/>
        <v>3.0303030303030276E-2</v>
      </c>
      <c r="T40" s="46"/>
      <c r="U40" s="34"/>
      <c r="V40" s="34"/>
      <c r="W40" s="34"/>
      <c r="X40" s="3"/>
      <c r="Y40" s="3"/>
    </row>
    <row r="41" spans="1:25" ht="12.75" customHeight="1" x14ac:dyDescent="0.2">
      <c r="A41" s="33" t="s">
        <v>22</v>
      </c>
      <c r="H41" s="25">
        <v>30</v>
      </c>
      <c r="K41" s="266"/>
      <c r="L41" s="5"/>
      <c r="M41" s="5"/>
      <c r="O41" s="5">
        <f>H41/G40</f>
        <v>1</v>
      </c>
      <c r="P41" s="20">
        <v>32</v>
      </c>
      <c r="Q41" s="3">
        <f t="shared" si="8"/>
        <v>1</v>
      </c>
      <c r="R41" s="5">
        <f t="shared" si="9"/>
        <v>0</v>
      </c>
      <c r="T41" s="46"/>
      <c r="U41" s="3"/>
      <c r="V41" s="3"/>
      <c r="W41" s="3"/>
      <c r="X41" s="3"/>
      <c r="Y41" s="3"/>
    </row>
    <row r="42" spans="1:25" ht="12.75" customHeight="1" x14ac:dyDescent="0.2">
      <c r="A42" s="33" t="s">
        <v>40</v>
      </c>
      <c r="I42" s="25">
        <v>29</v>
      </c>
      <c r="K42" s="266"/>
      <c r="L42" s="5"/>
      <c r="M42" s="5"/>
      <c r="O42" s="5">
        <f>I42/H41</f>
        <v>0.96666666666666667</v>
      </c>
      <c r="P42" s="20">
        <v>32</v>
      </c>
      <c r="Q42" s="3">
        <f t="shared" si="8"/>
        <v>1</v>
      </c>
      <c r="R42" s="5">
        <f t="shared" si="9"/>
        <v>0</v>
      </c>
      <c r="T42" s="46"/>
      <c r="U42" s="3"/>
      <c r="V42" s="3"/>
      <c r="W42" s="3"/>
      <c r="X42" s="3"/>
      <c r="Y42" s="3"/>
    </row>
    <row r="43" spans="1:25" ht="12.75" customHeight="1" x14ac:dyDescent="0.2">
      <c r="A43" s="33" t="s">
        <v>41</v>
      </c>
      <c r="J43" s="217">
        <v>27</v>
      </c>
      <c r="K43" s="266">
        <v>27</v>
      </c>
      <c r="L43" s="5"/>
      <c r="M43" s="5"/>
      <c r="O43" s="5">
        <f>J43/I42</f>
        <v>0.93103448275862066</v>
      </c>
      <c r="P43" s="20">
        <v>29</v>
      </c>
      <c r="Q43" s="3">
        <f t="shared" si="8"/>
        <v>0.90625</v>
      </c>
      <c r="R43" s="5">
        <f t="shared" si="9"/>
        <v>9.375E-2</v>
      </c>
      <c r="T43" s="46"/>
      <c r="U43" s="3"/>
      <c r="V43" s="3"/>
      <c r="W43" s="3"/>
      <c r="X43" s="3"/>
      <c r="Y43" s="3"/>
    </row>
    <row r="44" spans="1:25" ht="12.75" customHeight="1" x14ac:dyDescent="0.2">
      <c r="A44" s="33" t="s">
        <v>42</v>
      </c>
      <c r="J44" s="217">
        <v>1</v>
      </c>
      <c r="K44" s="266">
        <v>1</v>
      </c>
      <c r="L44" s="5"/>
      <c r="M44" s="5"/>
      <c r="O44" s="5"/>
      <c r="P44" s="20">
        <v>4</v>
      </c>
      <c r="Q44" s="3"/>
      <c r="R44" s="5"/>
      <c r="T44" s="46"/>
      <c r="U44" s="3"/>
      <c r="V44" s="3"/>
      <c r="W44" s="3"/>
      <c r="X44" s="3"/>
      <c r="Y44" s="3"/>
    </row>
    <row r="45" spans="1:25" ht="12.75" customHeight="1" x14ac:dyDescent="0.2">
      <c r="A45" s="33" t="s">
        <v>43</v>
      </c>
      <c r="J45" s="217">
        <v>1</v>
      </c>
      <c r="K45" s="266"/>
      <c r="L45" s="5"/>
      <c r="M45" s="5"/>
      <c r="O45" s="5"/>
      <c r="P45" s="20">
        <v>5</v>
      </c>
      <c r="Q45" s="3"/>
      <c r="R45" s="5"/>
      <c r="T45" s="46"/>
      <c r="U45" s="3"/>
      <c r="V45" s="3"/>
      <c r="W45" s="3"/>
      <c r="X45" s="3"/>
      <c r="Y45" s="3"/>
    </row>
    <row r="46" spans="1:25" ht="12.75" customHeight="1" x14ac:dyDescent="0.2">
      <c r="A46" s="33" t="s">
        <v>48</v>
      </c>
      <c r="J46" s="217">
        <v>2</v>
      </c>
      <c r="K46" s="266">
        <v>3</v>
      </c>
      <c r="L46" s="5"/>
      <c r="M46" s="5"/>
      <c r="O46" s="5"/>
      <c r="P46" s="20">
        <v>3</v>
      </c>
      <c r="Q46" s="3"/>
      <c r="R46" s="5"/>
      <c r="T46" s="46"/>
      <c r="U46" s="3"/>
      <c r="V46" s="3"/>
      <c r="W46" s="3"/>
      <c r="X46" s="3"/>
      <c r="Y46" s="3"/>
    </row>
    <row r="47" spans="1:25" ht="12.75" customHeight="1" x14ac:dyDescent="0.2">
      <c r="A47" s="33" t="s">
        <v>49</v>
      </c>
      <c r="K47" s="266"/>
      <c r="L47" s="5"/>
      <c r="M47" s="5"/>
      <c r="O47" s="5"/>
      <c r="P47" s="20"/>
      <c r="Q47" s="3"/>
      <c r="R47" s="5"/>
      <c r="T47" s="46"/>
      <c r="U47" s="3"/>
      <c r="V47" s="3"/>
      <c r="W47" s="3"/>
      <c r="X47" s="3"/>
      <c r="Y47" s="3"/>
    </row>
    <row r="48" spans="1:25" ht="12.75" customHeight="1" x14ac:dyDescent="0.2">
      <c r="A48" s="33" t="s">
        <v>50</v>
      </c>
      <c r="J48" s="217">
        <v>1</v>
      </c>
      <c r="K48" s="266">
        <v>1</v>
      </c>
      <c r="L48" s="5"/>
      <c r="M48" s="5"/>
      <c r="O48" s="5"/>
      <c r="P48" s="20">
        <v>1</v>
      </c>
      <c r="Q48" s="3"/>
      <c r="R48" s="5"/>
      <c r="T48" s="46"/>
      <c r="U48" s="3"/>
      <c r="V48" s="3"/>
      <c r="W48" s="3"/>
      <c r="X48" s="3"/>
      <c r="Y48" s="3"/>
    </row>
    <row r="49" spans="1:27" ht="12.75" customHeight="1" x14ac:dyDescent="0.2">
      <c r="A49" s="33"/>
      <c r="K49" s="267">
        <f>SUM(K43:K48)</f>
        <v>32</v>
      </c>
      <c r="L49" s="5">
        <f>K43/B35</f>
        <v>0.6428571428571429</v>
      </c>
      <c r="M49" s="5">
        <f>K49/B35</f>
        <v>0.76190476190476186</v>
      </c>
      <c r="N49" s="5">
        <f>M49-L49</f>
        <v>0.11904761904761896</v>
      </c>
      <c r="O49" s="5"/>
      <c r="P49" s="6"/>
      <c r="Q49" s="6"/>
      <c r="R49" s="5"/>
      <c r="T49" s="46"/>
      <c r="U49" s="11"/>
      <c r="V49" s="11"/>
      <c r="W49" s="3"/>
      <c r="X49" s="3"/>
      <c r="Y49" s="3"/>
    </row>
    <row r="50" spans="1:27" ht="12.75" customHeight="1" x14ac:dyDescent="0.3">
      <c r="A50" s="51" t="s">
        <v>65</v>
      </c>
      <c r="L50" s="5"/>
      <c r="M50" s="5"/>
      <c r="O50" s="5"/>
      <c r="P50" s="6"/>
      <c r="Q50" s="6"/>
      <c r="R50" s="5"/>
      <c r="U50" s="3"/>
      <c r="V50" s="3"/>
      <c r="W50" s="52"/>
      <c r="X50" s="3"/>
      <c r="Y50" s="3"/>
    </row>
    <row r="51" spans="1:27" ht="25.5" customHeight="1" x14ac:dyDescent="0.2">
      <c r="B51" s="319" t="s">
        <v>1</v>
      </c>
      <c r="C51" s="320"/>
      <c r="D51" s="320"/>
      <c r="E51" s="320"/>
      <c r="F51" s="320"/>
      <c r="G51" s="320"/>
      <c r="H51" s="320"/>
      <c r="I51" s="320"/>
      <c r="J51" s="320"/>
      <c r="L51" s="7" t="s">
        <v>2</v>
      </c>
      <c r="M51" s="7" t="s">
        <v>3</v>
      </c>
      <c r="N51" s="8" t="s">
        <v>4</v>
      </c>
      <c r="O51" s="7" t="s">
        <v>5</v>
      </c>
      <c r="P51" s="9" t="s">
        <v>6</v>
      </c>
      <c r="Q51" s="9" t="s">
        <v>7</v>
      </c>
      <c r="R51" s="10" t="s">
        <v>8</v>
      </c>
      <c r="T51" s="4"/>
      <c r="U51" s="11" t="s">
        <v>39</v>
      </c>
      <c r="V51" s="11"/>
      <c r="W51" s="3"/>
      <c r="X51" s="3"/>
      <c r="Y51" s="3"/>
    </row>
    <row r="52" spans="1:27" ht="12.75" customHeight="1" x14ac:dyDescent="0.2">
      <c r="A52" s="12" t="s">
        <v>9</v>
      </c>
      <c r="B52" s="13">
        <v>1</v>
      </c>
      <c r="C52" s="13">
        <v>2</v>
      </c>
      <c r="D52" s="13">
        <v>3</v>
      </c>
      <c r="E52" s="13">
        <v>4</v>
      </c>
      <c r="F52" s="13">
        <v>5</v>
      </c>
      <c r="G52" s="13">
        <v>6</v>
      </c>
      <c r="H52" s="13">
        <v>7</v>
      </c>
      <c r="I52" s="13">
        <v>8</v>
      </c>
      <c r="J52" s="215">
        <v>9</v>
      </c>
      <c r="K52" s="146" t="s">
        <v>10</v>
      </c>
      <c r="L52" s="47"/>
      <c r="M52" s="15"/>
      <c r="N52" s="16"/>
      <c r="O52" s="17"/>
      <c r="P52" s="6"/>
      <c r="Q52" s="6"/>
      <c r="R52" s="5"/>
      <c r="U52" s="121" t="s">
        <v>11</v>
      </c>
      <c r="V52" s="11"/>
      <c r="W52" s="11"/>
      <c r="X52" s="3"/>
      <c r="Y52" s="3"/>
    </row>
    <row r="53" spans="1:27" ht="12.75" customHeight="1" x14ac:dyDescent="0.2">
      <c r="A53" s="30" t="s">
        <v>17</v>
      </c>
      <c r="B53" s="13">
        <v>41</v>
      </c>
      <c r="C53" s="13"/>
      <c r="D53" s="13"/>
      <c r="E53" s="13"/>
      <c r="F53" s="13"/>
      <c r="G53" s="13"/>
      <c r="H53" s="13"/>
      <c r="I53" s="13"/>
      <c r="J53" s="215"/>
      <c r="K53" s="265"/>
      <c r="L53" s="47"/>
      <c r="M53" s="15"/>
      <c r="N53" s="16"/>
      <c r="O53" s="17"/>
      <c r="P53" s="20">
        <f>B53</f>
        <v>41</v>
      </c>
      <c r="Q53" s="6"/>
      <c r="R53" s="5"/>
      <c r="T53" s="21" t="s">
        <v>12</v>
      </c>
      <c r="U53" s="22" t="s">
        <v>15</v>
      </c>
      <c r="V53" s="22" t="s">
        <v>16</v>
      </c>
      <c r="W53" s="22" t="s">
        <v>17</v>
      </c>
      <c r="X53" s="22" t="s">
        <v>18</v>
      </c>
      <c r="Y53" s="22" t="s">
        <v>19</v>
      </c>
      <c r="Z53" s="22" t="s">
        <v>21</v>
      </c>
      <c r="AA53" s="22" t="s">
        <v>22</v>
      </c>
    </row>
    <row r="54" spans="1:27" ht="12.75" customHeight="1" x14ac:dyDescent="0.2">
      <c r="A54" s="30" t="s">
        <v>18</v>
      </c>
      <c r="B54" s="13"/>
      <c r="C54" s="13">
        <v>33</v>
      </c>
      <c r="D54" s="13"/>
      <c r="E54" s="13"/>
      <c r="F54" s="13"/>
      <c r="G54" s="13"/>
      <c r="H54" s="13"/>
      <c r="I54" s="13"/>
      <c r="J54" s="215"/>
      <c r="K54" s="265"/>
      <c r="L54" s="47"/>
      <c r="M54" s="15"/>
      <c r="N54" s="16"/>
      <c r="O54" s="17">
        <f>C54/B53</f>
        <v>0.80487804878048785</v>
      </c>
      <c r="P54" s="20">
        <v>33</v>
      </c>
      <c r="Q54" s="3">
        <f t="shared" ref="Q54:Q62" si="10">P54/P53</f>
        <v>0.80487804878048785</v>
      </c>
      <c r="R54" s="5">
        <f t="shared" ref="R54:R62" si="11">100%-Q54</f>
        <v>0.19512195121951215</v>
      </c>
      <c r="T54" s="26" t="s">
        <v>24</v>
      </c>
      <c r="U54" s="24">
        <f t="shared" ref="U54:U58" si="12">Q19</f>
        <v>0.90625</v>
      </c>
      <c r="V54" s="24">
        <f t="shared" ref="V54:V58" si="13">Q36</f>
        <v>0.7857142857142857</v>
      </c>
      <c r="W54" s="34">
        <f t="shared" ref="W54:W58" si="14">Q54</f>
        <v>0.80487804878048785</v>
      </c>
      <c r="X54" s="3">
        <f t="shared" ref="X54:X58" si="15">Q71</f>
        <v>0.78947368421052633</v>
      </c>
      <c r="Y54" s="3">
        <f t="shared" ref="Y54:Y57" si="16">Q88</f>
        <v>0.84615384615384615</v>
      </c>
      <c r="Z54" s="24">
        <f t="shared" ref="Z54:Z55" si="17">Q127</f>
        <v>0.88636363636363635</v>
      </c>
      <c r="AA54" s="24">
        <f>Q144</f>
        <v>0.79545454545454541</v>
      </c>
    </row>
    <row r="55" spans="1:27" ht="12.75" customHeight="1" x14ac:dyDescent="0.2">
      <c r="A55" s="30" t="s">
        <v>19</v>
      </c>
      <c r="B55" s="25"/>
      <c r="C55" s="25"/>
      <c r="D55" s="25">
        <v>31</v>
      </c>
      <c r="E55" s="25"/>
      <c r="F55" s="25"/>
      <c r="G55" s="25"/>
      <c r="H55" s="25"/>
      <c r="I55" s="25"/>
      <c r="J55" s="217"/>
      <c r="K55" s="266"/>
      <c r="L55" s="5"/>
      <c r="M55" s="5"/>
      <c r="N55" s="25"/>
      <c r="O55" s="5">
        <f>D55/C54</f>
        <v>0.93939393939393945</v>
      </c>
      <c r="P55" s="20">
        <v>31</v>
      </c>
      <c r="Q55" s="3">
        <f t="shared" si="10"/>
        <v>0.93939393939393945</v>
      </c>
      <c r="R55" s="5">
        <f t="shared" si="11"/>
        <v>6.0606060606060552E-2</v>
      </c>
      <c r="T55" s="26" t="s">
        <v>25</v>
      </c>
      <c r="U55" s="24">
        <f t="shared" si="12"/>
        <v>0.96551724137931039</v>
      </c>
      <c r="V55" s="24">
        <f t="shared" si="13"/>
        <v>1</v>
      </c>
      <c r="W55" s="34">
        <f t="shared" si="14"/>
        <v>0.93939393939393945</v>
      </c>
      <c r="X55" s="3">
        <f t="shared" si="15"/>
        <v>1.0222222222222221</v>
      </c>
      <c r="Y55" s="3">
        <f t="shared" si="16"/>
        <v>1</v>
      </c>
      <c r="Z55" s="24">
        <f t="shared" si="17"/>
        <v>0.97435897435897434</v>
      </c>
    </row>
    <row r="56" spans="1:27" ht="12.75" customHeight="1" x14ac:dyDescent="0.2">
      <c r="A56" s="30" t="s">
        <v>20</v>
      </c>
      <c r="B56" s="25"/>
      <c r="C56" s="25"/>
      <c r="D56" s="25"/>
      <c r="E56" s="25">
        <v>28</v>
      </c>
      <c r="F56" s="25"/>
      <c r="G56" s="25"/>
      <c r="H56" s="25"/>
      <c r="I56" s="25"/>
      <c r="J56" s="217"/>
      <c r="K56" s="266"/>
      <c r="L56" s="5"/>
      <c r="M56" s="5"/>
      <c r="N56" s="25"/>
      <c r="O56" s="5">
        <f>E56/D55</f>
        <v>0.90322580645161288</v>
      </c>
      <c r="P56" s="20">
        <v>29</v>
      </c>
      <c r="Q56" s="3">
        <f t="shared" si="10"/>
        <v>0.93548387096774188</v>
      </c>
      <c r="R56" s="5">
        <f t="shared" si="11"/>
        <v>6.4516129032258118E-2</v>
      </c>
      <c r="T56" s="128" t="s">
        <v>26</v>
      </c>
      <c r="U56" s="24">
        <f t="shared" si="12"/>
        <v>0.8214285714285714</v>
      </c>
      <c r="V56" s="24">
        <f t="shared" si="13"/>
        <v>0.96969696969696972</v>
      </c>
      <c r="W56" s="34">
        <f t="shared" si="14"/>
        <v>0.93548387096774188</v>
      </c>
      <c r="X56" s="3">
        <f t="shared" si="15"/>
        <v>0.95652173913043481</v>
      </c>
      <c r="Y56" s="3">
        <f t="shared" si="16"/>
        <v>0.95454545454545459</v>
      </c>
    </row>
    <row r="57" spans="1:27" ht="12.75" customHeight="1" x14ac:dyDescent="0.2">
      <c r="A57" s="33" t="s">
        <v>21</v>
      </c>
      <c r="B57" s="25"/>
      <c r="C57" s="25"/>
      <c r="D57" s="25"/>
      <c r="E57" s="25"/>
      <c r="F57" s="25">
        <v>28</v>
      </c>
      <c r="G57" s="25"/>
      <c r="H57" s="25"/>
      <c r="I57" s="25"/>
      <c r="J57" s="217"/>
      <c r="K57" s="266"/>
      <c r="L57" s="5"/>
      <c r="M57" s="5"/>
      <c r="N57" s="25"/>
      <c r="O57" s="5">
        <f>F57/E56</f>
        <v>1</v>
      </c>
      <c r="P57" s="20">
        <v>29</v>
      </c>
      <c r="Q57" s="3">
        <f t="shared" si="10"/>
        <v>1</v>
      </c>
      <c r="R57" s="5">
        <f t="shared" si="11"/>
        <v>0</v>
      </c>
      <c r="T57" s="26" t="s">
        <v>27</v>
      </c>
      <c r="U57" s="24">
        <f t="shared" si="12"/>
        <v>1.0434782608695652</v>
      </c>
      <c r="V57" s="24">
        <f t="shared" si="13"/>
        <v>1.03125</v>
      </c>
      <c r="W57" s="34">
        <f t="shared" si="14"/>
        <v>1</v>
      </c>
      <c r="X57" s="3">
        <f t="shared" si="15"/>
        <v>1.1818181818181819</v>
      </c>
      <c r="Y57" s="3">
        <f t="shared" si="16"/>
        <v>1</v>
      </c>
    </row>
    <row r="58" spans="1:27" ht="12.75" customHeight="1" x14ac:dyDescent="0.2">
      <c r="A58" s="33" t="s">
        <v>22</v>
      </c>
      <c r="G58" s="25">
        <v>28</v>
      </c>
      <c r="K58" s="266"/>
      <c r="L58" s="5"/>
      <c r="M58" s="5"/>
      <c r="O58" s="5">
        <f>G58/F57</f>
        <v>1</v>
      </c>
      <c r="P58" s="20">
        <v>29</v>
      </c>
      <c r="Q58" s="3">
        <f t="shared" si="10"/>
        <v>1</v>
      </c>
      <c r="R58" s="5">
        <f t="shared" si="11"/>
        <v>0</v>
      </c>
      <c r="T58" s="129" t="s">
        <v>29</v>
      </c>
      <c r="U58" s="24">
        <f t="shared" si="12"/>
        <v>0.95833333333333337</v>
      </c>
      <c r="V58" s="24">
        <f t="shared" si="13"/>
        <v>0.96969696969696972</v>
      </c>
      <c r="W58" s="34">
        <f t="shared" si="14"/>
        <v>1</v>
      </c>
      <c r="X58" s="3">
        <f t="shared" si="15"/>
        <v>0.98076923076923073</v>
      </c>
      <c r="Y58" s="3" t="s">
        <v>28</v>
      </c>
    </row>
    <row r="59" spans="1:27" ht="12.75" customHeight="1" x14ac:dyDescent="0.2">
      <c r="A59" s="33" t="s">
        <v>40</v>
      </c>
      <c r="H59" s="25">
        <v>27</v>
      </c>
      <c r="K59" s="266"/>
      <c r="L59" s="5"/>
      <c r="M59" s="5"/>
      <c r="O59" s="5">
        <f>H59/G58</f>
        <v>0.9642857142857143</v>
      </c>
      <c r="P59" s="20">
        <v>35</v>
      </c>
      <c r="Q59" s="3">
        <f t="shared" si="10"/>
        <v>1.2068965517241379</v>
      </c>
      <c r="R59" s="5">
        <f t="shared" si="11"/>
        <v>-0.2068965517241379</v>
      </c>
      <c r="T59" s="129"/>
      <c r="U59" s="24"/>
      <c r="V59" s="24"/>
      <c r="W59" s="34"/>
      <c r="X59" s="3"/>
      <c r="Y59" s="3"/>
    </row>
    <row r="60" spans="1:27" ht="12.75" customHeight="1" x14ac:dyDescent="0.2">
      <c r="A60" s="33" t="s">
        <v>41</v>
      </c>
      <c r="I60" s="25">
        <v>26</v>
      </c>
      <c r="K60" s="266"/>
      <c r="L60" s="5"/>
      <c r="M60" s="5"/>
      <c r="O60" s="5">
        <f>I60/H59</f>
        <v>0.96296296296296291</v>
      </c>
      <c r="P60" s="20">
        <v>41</v>
      </c>
      <c r="Q60" s="3">
        <f t="shared" si="10"/>
        <v>1.1714285714285715</v>
      </c>
      <c r="R60" s="5">
        <f t="shared" si="11"/>
        <v>-0.17142857142857149</v>
      </c>
      <c r="T60" s="129"/>
      <c r="U60" s="24"/>
      <c r="V60" s="24"/>
      <c r="W60" s="34"/>
      <c r="X60" s="3"/>
      <c r="Y60" s="3"/>
    </row>
    <row r="61" spans="1:27" ht="12.75" customHeight="1" x14ac:dyDescent="0.2">
      <c r="A61" s="33" t="s">
        <v>42</v>
      </c>
      <c r="J61" s="217">
        <v>26</v>
      </c>
      <c r="K61" s="266">
        <v>32</v>
      </c>
      <c r="L61" s="5"/>
      <c r="M61" s="5"/>
      <c r="O61" s="5">
        <f>J61/I60</f>
        <v>1</v>
      </c>
      <c r="P61" s="20">
        <v>41</v>
      </c>
      <c r="Q61" s="3">
        <f t="shared" si="10"/>
        <v>1</v>
      </c>
      <c r="R61" s="5">
        <f t="shared" si="11"/>
        <v>0</v>
      </c>
      <c r="T61" s="129"/>
      <c r="U61" s="24"/>
      <c r="V61" s="24"/>
      <c r="W61" s="34"/>
      <c r="X61" s="3"/>
      <c r="Y61" s="3"/>
    </row>
    <row r="62" spans="1:27" ht="12.75" customHeight="1" x14ac:dyDescent="0.2">
      <c r="A62" s="33" t="s">
        <v>43</v>
      </c>
      <c r="J62" s="217">
        <v>8</v>
      </c>
      <c r="K62" s="266">
        <v>6</v>
      </c>
      <c r="L62" s="5"/>
      <c r="M62" s="5"/>
      <c r="O62" s="5"/>
      <c r="P62" s="20">
        <v>9</v>
      </c>
      <c r="Q62" s="3">
        <f t="shared" si="10"/>
        <v>0.21951219512195122</v>
      </c>
      <c r="R62" s="5">
        <f t="shared" si="11"/>
        <v>0.78048780487804881</v>
      </c>
      <c r="T62" s="129"/>
      <c r="U62" s="24"/>
      <c r="V62" s="24"/>
      <c r="W62" s="34"/>
      <c r="X62" s="3"/>
      <c r="Y62" s="3"/>
    </row>
    <row r="63" spans="1:27" ht="12.75" customHeight="1" x14ac:dyDescent="0.2">
      <c r="A63" s="33" t="s">
        <v>48</v>
      </c>
      <c r="J63" s="217">
        <v>3</v>
      </c>
      <c r="K63" s="266">
        <v>1</v>
      </c>
      <c r="L63" s="5"/>
      <c r="M63" s="5"/>
      <c r="O63" s="5"/>
      <c r="P63" s="20">
        <v>3</v>
      </c>
      <c r="Q63" s="3"/>
      <c r="R63" s="5"/>
      <c r="T63" s="129"/>
      <c r="U63" s="24"/>
      <c r="V63" s="24"/>
      <c r="W63" s="34"/>
      <c r="X63" s="3"/>
      <c r="Y63" s="3"/>
    </row>
    <row r="64" spans="1:27" ht="12.75" customHeight="1" x14ac:dyDescent="0.2">
      <c r="A64" s="33" t="s">
        <v>49</v>
      </c>
      <c r="J64" s="217">
        <v>1</v>
      </c>
      <c r="K64" s="266">
        <v>1</v>
      </c>
      <c r="L64" s="5"/>
      <c r="M64" s="5"/>
      <c r="O64" s="5"/>
      <c r="P64" s="20">
        <v>1</v>
      </c>
      <c r="Q64" s="3"/>
      <c r="R64" s="5"/>
      <c r="T64" s="129"/>
      <c r="U64" s="24"/>
      <c r="V64" s="24"/>
      <c r="W64" s="34"/>
      <c r="X64" s="3"/>
      <c r="Y64" s="3"/>
    </row>
    <row r="65" spans="1:25" ht="12.75" customHeight="1" x14ac:dyDescent="0.2">
      <c r="A65" s="33" t="s">
        <v>50</v>
      </c>
      <c r="K65" s="266"/>
      <c r="L65" s="5"/>
      <c r="M65" s="5"/>
      <c r="O65" s="5"/>
      <c r="P65" s="20"/>
      <c r="Q65" s="3"/>
      <c r="R65" s="5"/>
      <c r="T65" s="129"/>
      <c r="U65" s="24"/>
      <c r="V65" s="24"/>
      <c r="W65" s="34"/>
      <c r="X65" s="3"/>
      <c r="Y65" s="3"/>
    </row>
    <row r="66" spans="1:25" ht="12.75" customHeight="1" x14ac:dyDescent="0.2">
      <c r="K66" s="267">
        <f>SUM(K61:K64)</f>
        <v>40</v>
      </c>
      <c r="L66" s="5">
        <f>K61/B53</f>
        <v>0.78048780487804881</v>
      </c>
      <c r="M66" s="5">
        <f>K66/B53</f>
        <v>0.97560975609756095</v>
      </c>
      <c r="N66" s="5">
        <f>M66-L66</f>
        <v>0.19512195121951215</v>
      </c>
      <c r="O66" s="5"/>
      <c r="P66" s="6"/>
      <c r="Q66" s="6"/>
      <c r="R66" s="5"/>
      <c r="T66" s="26" t="s">
        <v>30</v>
      </c>
      <c r="U66" s="24">
        <f t="shared" ref="U66:U68" si="18">Q24</f>
        <v>1</v>
      </c>
      <c r="V66" s="24">
        <f t="shared" ref="V66:V67" si="19">Q41</f>
        <v>1</v>
      </c>
      <c r="W66" s="34" t="s">
        <v>28</v>
      </c>
      <c r="X66" s="3" t="s">
        <v>28</v>
      </c>
      <c r="Y66" s="3"/>
    </row>
    <row r="67" spans="1:25" ht="12.75" customHeight="1" x14ac:dyDescent="0.3">
      <c r="A67" s="51" t="s">
        <v>67</v>
      </c>
      <c r="L67" s="5"/>
      <c r="M67" s="5"/>
      <c r="O67" s="5"/>
      <c r="P67" s="6"/>
      <c r="Q67" s="6"/>
      <c r="R67" s="5"/>
      <c r="T67" s="31" t="s">
        <v>31</v>
      </c>
      <c r="U67" s="24">
        <f t="shared" si="18"/>
        <v>0.95652173913043481</v>
      </c>
      <c r="V67" s="24">
        <f t="shared" si="19"/>
        <v>1</v>
      </c>
      <c r="W67" s="34" t="s">
        <v>28</v>
      </c>
      <c r="X67" s="3" t="s">
        <v>28</v>
      </c>
      <c r="Y67" s="3"/>
    </row>
    <row r="68" spans="1:25" ht="25.5" customHeight="1" x14ac:dyDescent="0.2">
      <c r="B68" s="319" t="s">
        <v>1</v>
      </c>
      <c r="C68" s="320"/>
      <c r="D68" s="320"/>
      <c r="E68" s="320"/>
      <c r="F68" s="320"/>
      <c r="G68" s="320"/>
      <c r="H68" s="320"/>
      <c r="I68" s="320"/>
      <c r="J68" s="320"/>
      <c r="L68" s="7" t="s">
        <v>2</v>
      </c>
      <c r="M68" s="7" t="s">
        <v>3</v>
      </c>
      <c r="N68" s="8" t="s">
        <v>4</v>
      </c>
      <c r="O68" s="7" t="s">
        <v>5</v>
      </c>
      <c r="P68" s="9" t="s">
        <v>6</v>
      </c>
      <c r="Q68" s="9" t="s">
        <v>7</v>
      </c>
      <c r="R68" s="10" t="s">
        <v>8</v>
      </c>
      <c r="T68" s="31" t="s">
        <v>32</v>
      </c>
      <c r="U68" s="24">
        <f t="shared" si="18"/>
        <v>1</v>
      </c>
      <c r="V68" s="24" t="s">
        <v>28</v>
      </c>
      <c r="W68" s="34" t="s">
        <v>28</v>
      </c>
      <c r="X68" s="3" t="s">
        <v>28</v>
      </c>
      <c r="Y68" s="3"/>
    </row>
    <row r="69" spans="1:25" ht="12.75" customHeight="1" x14ac:dyDescent="0.2">
      <c r="A69" s="12" t="s">
        <v>9</v>
      </c>
      <c r="B69" s="13">
        <v>1</v>
      </c>
      <c r="C69" s="13">
        <v>2</v>
      </c>
      <c r="D69" s="13">
        <v>3</v>
      </c>
      <c r="E69" s="13">
        <v>4</v>
      </c>
      <c r="F69" s="13">
        <v>5</v>
      </c>
      <c r="G69" s="13">
        <v>6</v>
      </c>
      <c r="H69" s="13">
        <v>7</v>
      </c>
      <c r="I69" s="13">
        <v>8</v>
      </c>
      <c r="J69" s="215">
        <v>9</v>
      </c>
      <c r="K69" s="146" t="s">
        <v>10</v>
      </c>
      <c r="L69" s="47"/>
      <c r="M69" s="15"/>
      <c r="N69" s="16"/>
      <c r="O69" s="17"/>
      <c r="P69" s="6"/>
      <c r="Q69" s="6"/>
      <c r="R69" s="5"/>
      <c r="T69" s="32"/>
      <c r="U69" s="24" t="s">
        <v>28</v>
      </c>
      <c r="V69" s="27"/>
      <c r="W69" s="11"/>
      <c r="X69" s="3"/>
      <c r="Y69" s="3"/>
    </row>
    <row r="70" spans="1:25" ht="12.75" customHeight="1" x14ac:dyDescent="0.2">
      <c r="A70" s="30" t="s">
        <v>18</v>
      </c>
      <c r="B70" s="13">
        <v>57</v>
      </c>
      <c r="C70" s="13"/>
      <c r="D70" s="13"/>
      <c r="E70" s="13"/>
      <c r="F70" s="13"/>
      <c r="G70" s="13"/>
      <c r="H70" s="13"/>
      <c r="I70" s="13"/>
      <c r="J70" s="215"/>
      <c r="K70" s="265"/>
      <c r="L70" s="47"/>
      <c r="M70" s="15"/>
      <c r="N70" s="16"/>
      <c r="O70" s="17"/>
      <c r="P70" s="20">
        <f>B70</f>
        <v>57</v>
      </c>
      <c r="Q70" s="6"/>
      <c r="R70" s="5"/>
      <c r="T70" s="32"/>
      <c r="U70" s="24" t="s">
        <v>28</v>
      </c>
      <c r="V70" s="27"/>
      <c r="W70" s="34"/>
      <c r="X70" s="3"/>
      <c r="Y70" s="3"/>
    </row>
    <row r="71" spans="1:25" ht="12.75" customHeight="1" x14ac:dyDescent="0.2">
      <c r="A71" s="30" t="s">
        <v>19</v>
      </c>
      <c r="B71" s="25"/>
      <c r="C71" s="25">
        <v>45</v>
      </c>
      <c r="D71" s="25"/>
      <c r="E71" s="25"/>
      <c r="F71" s="25"/>
      <c r="G71" s="25"/>
      <c r="H71" s="25"/>
      <c r="I71" s="25"/>
      <c r="J71" s="217"/>
      <c r="K71" s="266"/>
      <c r="L71" s="5"/>
      <c r="M71" s="5"/>
      <c r="N71" s="25"/>
      <c r="O71" s="5">
        <f>C71/B70</f>
        <v>0.78947368421052633</v>
      </c>
      <c r="P71" s="20">
        <v>45</v>
      </c>
      <c r="Q71" s="3">
        <f t="shared" ref="Q71:Q78" si="20">P71/P70</f>
        <v>0.78947368421052633</v>
      </c>
      <c r="R71" s="5">
        <f t="shared" ref="R71:R78" si="21">100%-Q71</f>
        <v>0.21052631578947367</v>
      </c>
      <c r="T71" s="32"/>
      <c r="U71" s="24" t="s">
        <v>28</v>
      </c>
      <c r="V71" s="27"/>
      <c r="W71" s="34"/>
      <c r="X71" s="3"/>
      <c r="Y71" s="3"/>
    </row>
    <row r="72" spans="1:25" ht="12.75" customHeight="1" x14ac:dyDescent="0.2">
      <c r="A72" s="30" t="s">
        <v>20</v>
      </c>
      <c r="B72" s="25"/>
      <c r="C72" s="25"/>
      <c r="D72" s="25">
        <v>45</v>
      </c>
      <c r="E72" s="25"/>
      <c r="F72" s="25"/>
      <c r="G72" s="25"/>
      <c r="H72" s="25"/>
      <c r="I72" s="25"/>
      <c r="J72" s="217"/>
      <c r="K72" s="266"/>
      <c r="L72" s="5"/>
      <c r="M72" s="5"/>
      <c r="N72" s="25"/>
      <c r="O72" s="5">
        <f>D72/C71</f>
        <v>1</v>
      </c>
      <c r="P72" s="20">
        <v>46</v>
      </c>
      <c r="Q72" s="3">
        <f t="shared" si="20"/>
        <v>1.0222222222222221</v>
      </c>
      <c r="R72" s="5">
        <f t="shared" si="21"/>
        <v>-2.2222222222222143E-2</v>
      </c>
      <c r="T72" s="32"/>
      <c r="U72" s="27"/>
      <c r="V72" s="27"/>
      <c r="W72" s="34"/>
      <c r="X72" s="3"/>
      <c r="Y72" s="3"/>
    </row>
    <row r="73" spans="1:25" ht="12.75" customHeight="1" x14ac:dyDescent="0.2">
      <c r="A73" s="33" t="s">
        <v>21</v>
      </c>
      <c r="B73" s="25"/>
      <c r="C73" s="25"/>
      <c r="D73" s="25"/>
      <c r="E73" s="25">
        <v>43</v>
      </c>
      <c r="F73" s="25"/>
      <c r="G73" s="25"/>
      <c r="H73" s="25"/>
      <c r="I73" s="25"/>
      <c r="J73" s="217"/>
      <c r="K73" s="266"/>
      <c r="L73" s="5"/>
      <c r="M73" s="5"/>
      <c r="N73" s="25"/>
      <c r="O73" s="5">
        <f>E73/D72</f>
        <v>0.9555555555555556</v>
      </c>
      <c r="P73" s="20">
        <v>44</v>
      </c>
      <c r="Q73" s="3">
        <f t="shared" si="20"/>
        <v>0.95652173913043481</v>
      </c>
      <c r="R73" s="5">
        <f t="shared" si="21"/>
        <v>4.3478260869565188E-2</v>
      </c>
      <c r="T73" s="32"/>
      <c r="U73" s="27"/>
      <c r="V73" s="27"/>
      <c r="W73" s="34"/>
      <c r="X73" s="3"/>
      <c r="Y73" s="3"/>
    </row>
    <row r="74" spans="1:25" ht="12.75" customHeight="1" x14ac:dyDescent="0.2">
      <c r="A74" s="33" t="s">
        <v>22</v>
      </c>
      <c r="B74" s="25"/>
      <c r="C74" s="25"/>
      <c r="D74" s="25"/>
      <c r="E74" s="25"/>
      <c r="F74" s="25">
        <v>43</v>
      </c>
      <c r="G74" s="25"/>
      <c r="H74" s="25"/>
      <c r="I74" s="25"/>
      <c r="J74" s="217"/>
      <c r="K74" s="266"/>
      <c r="L74" s="5"/>
      <c r="M74" s="5"/>
      <c r="N74" s="25"/>
      <c r="O74" s="5">
        <f>F74/E73</f>
        <v>1</v>
      </c>
      <c r="P74" s="20">
        <v>52</v>
      </c>
      <c r="Q74" s="3">
        <f t="shared" si="20"/>
        <v>1.1818181818181819</v>
      </c>
      <c r="R74" s="5">
        <f t="shared" si="21"/>
        <v>-0.18181818181818188</v>
      </c>
      <c r="T74" s="25"/>
      <c r="W74" s="34"/>
      <c r="X74" s="3"/>
      <c r="Y74" s="3"/>
    </row>
    <row r="75" spans="1:25" ht="12.75" customHeight="1" x14ac:dyDescent="0.2">
      <c r="A75" s="33" t="s">
        <v>40</v>
      </c>
      <c r="B75" s="25"/>
      <c r="C75" s="25"/>
      <c r="D75" s="25"/>
      <c r="E75" s="25"/>
      <c r="F75" s="25"/>
      <c r="G75" s="25">
        <v>43</v>
      </c>
      <c r="H75" s="25"/>
      <c r="I75" s="25"/>
      <c r="J75" s="217"/>
      <c r="K75" s="266"/>
      <c r="L75" s="5"/>
      <c r="M75" s="5"/>
      <c r="N75" s="25"/>
      <c r="O75" s="5">
        <f>G75/F74</f>
        <v>1</v>
      </c>
      <c r="P75" s="20">
        <v>51</v>
      </c>
      <c r="Q75" s="3">
        <f t="shared" si="20"/>
        <v>0.98076923076923073</v>
      </c>
      <c r="R75" s="5">
        <f t="shared" si="21"/>
        <v>1.9230769230769273E-2</v>
      </c>
      <c r="W75" s="34"/>
      <c r="X75" s="3"/>
      <c r="Y75" s="3"/>
    </row>
    <row r="76" spans="1:25" ht="12.75" customHeight="1" x14ac:dyDescent="0.2">
      <c r="A76" s="33" t="s">
        <v>41</v>
      </c>
      <c r="B76" s="25"/>
      <c r="C76" s="25"/>
      <c r="D76" s="25"/>
      <c r="E76" s="25"/>
      <c r="F76" s="25"/>
      <c r="G76" s="25"/>
      <c r="H76" s="25">
        <v>43</v>
      </c>
      <c r="I76" s="25"/>
      <c r="J76" s="217"/>
      <c r="K76" s="266"/>
      <c r="L76" s="5"/>
      <c r="M76" s="5"/>
      <c r="N76" s="25"/>
      <c r="O76" s="5">
        <f>H76/G75</f>
        <v>1</v>
      </c>
      <c r="P76" s="20">
        <v>48</v>
      </c>
      <c r="Q76" s="3">
        <f t="shared" si="20"/>
        <v>0.94117647058823528</v>
      </c>
      <c r="R76" s="5">
        <f t="shared" si="21"/>
        <v>5.8823529411764719E-2</v>
      </c>
      <c r="W76" s="34"/>
      <c r="X76" s="3"/>
      <c r="Y76" s="3"/>
    </row>
    <row r="77" spans="1:25" ht="12.75" customHeight="1" x14ac:dyDescent="0.2">
      <c r="A77" s="33" t="s">
        <v>42</v>
      </c>
      <c r="B77" s="25"/>
      <c r="C77" s="25"/>
      <c r="D77" s="25"/>
      <c r="E77" s="25"/>
      <c r="F77" s="25"/>
      <c r="G77" s="25"/>
      <c r="H77" s="25"/>
      <c r="I77" s="25">
        <v>43</v>
      </c>
      <c r="J77" s="217"/>
      <c r="K77" s="266"/>
      <c r="L77" s="5"/>
      <c r="M77" s="5"/>
      <c r="N77" s="25"/>
      <c r="O77" s="5">
        <f>I77/H76</f>
        <v>1</v>
      </c>
      <c r="P77" s="20">
        <v>46</v>
      </c>
      <c r="Q77" s="3">
        <f t="shared" si="20"/>
        <v>0.95833333333333337</v>
      </c>
      <c r="R77" s="5">
        <f t="shared" si="21"/>
        <v>4.166666666666663E-2</v>
      </c>
      <c r="W77" s="34"/>
      <c r="X77" s="3"/>
      <c r="Y77" s="3"/>
    </row>
    <row r="78" spans="1:25" ht="12.75" customHeight="1" x14ac:dyDescent="0.2">
      <c r="A78" s="33" t="s">
        <v>43</v>
      </c>
      <c r="B78" s="25"/>
      <c r="C78" s="25"/>
      <c r="D78" s="25"/>
      <c r="E78" s="25"/>
      <c r="F78" s="25"/>
      <c r="G78" s="25"/>
      <c r="H78" s="25"/>
      <c r="I78" s="25"/>
      <c r="J78" s="217">
        <v>43</v>
      </c>
      <c r="K78" s="266">
        <v>44</v>
      </c>
      <c r="L78" s="5"/>
      <c r="M78" s="5"/>
      <c r="N78" s="25"/>
      <c r="O78" s="5">
        <f>J78/I77</f>
        <v>1</v>
      </c>
      <c r="P78" s="20">
        <v>48</v>
      </c>
      <c r="Q78" s="3">
        <f t="shared" si="20"/>
        <v>1.0434782608695652</v>
      </c>
      <c r="R78" s="5">
        <f t="shared" si="21"/>
        <v>-4.3478260869565188E-2</v>
      </c>
      <c r="W78" s="34"/>
      <c r="X78" s="3"/>
      <c r="Y78" s="3"/>
    </row>
    <row r="79" spans="1:25" ht="12.75" customHeight="1" x14ac:dyDescent="0.2">
      <c r="A79" s="33" t="s">
        <v>48</v>
      </c>
      <c r="B79" s="25"/>
      <c r="C79" s="25"/>
      <c r="D79" s="25"/>
      <c r="E79" s="25"/>
      <c r="F79" s="25"/>
      <c r="G79" s="25"/>
      <c r="H79" s="25"/>
      <c r="I79" s="25"/>
      <c r="J79" s="217">
        <v>2</v>
      </c>
      <c r="K79" s="266">
        <v>2</v>
      </c>
      <c r="L79" s="5"/>
      <c r="M79" s="5"/>
      <c r="N79" s="25"/>
      <c r="O79" s="5"/>
      <c r="P79" s="20">
        <v>4</v>
      </c>
      <c r="Q79" s="3"/>
      <c r="R79" s="5"/>
      <c r="W79" s="34"/>
      <c r="X79" s="3"/>
      <c r="Y79" s="3"/>
    </row>
    <row r="80" spans="1:25" ht="12.75" customHeight="1" x14ac:dyDescent="0.2">
      <c r="A80" s="33" t="s">
        <v>49</v>
      </c>
      <c r="B80" s="25"/>
      <c r="C80" s="25"/>
      <c r="D80" s="25"/>
      <c r="E80" s="25"/>
      <c r="F80" s="25"/>
      <c r="G80" s="25"/>
      <c r="H80" s="25"/>
      <c r="I80" s="25"/>
      <c r="J80" s="217">
        <v>1</v>
      </c>
      <c r="K80" s="266">
        <v>1</v>
      </c>
      <c r="L80" s="5"/>
      <c r="M80" s="5"/>
      <c r="N80" s="25"/>
      <c r="O80" s="5"/>
      <c r="P80" s="20">
        <v>2</v>
      </c>
      <c r="Q80" s="3"/>
      <c r="R80" s="5"/>
      <c r="W80" s="34"/>
      <c r="X80" s="3"/>
      <c r="Y80" s="3"/>
    </row>
    <row r="81" spans="1:40" ht="12.75" customHeight="1" x14ac:dyDescent="0.2">
      <c r="A81" s="33" t="s">
        <v>50</v>
      </c>
      <c r="B81" s="25"/>
      <c r="C81" s="25"/>
      <c r="D81" s="25"/>
      <c r="E81" s="25"/>
      <c r="F81" s="25"/>
      <c r="G81" s="25"/>
      <c r="H81" s="25"/>
      <c r="I81" s="25"/>
      <c r="J81" s="217">
        <v>1</v>
      </c>
      <c r="K81" s="266"/>
      <c r="L81" s="5"/>
      <c r="M81" s="5"/>
      <c r="N81" s="25"/>
      <c r="O81" s="5"/>
      <c r="P81" s="20">
        <v>1</v>
      </c>
      <c r="Q81" s="3"/>
      <c r="R81" s="5"/>
      <c r="W81" s="34"/>
      <c r="X81" s="3"/>
      <c r="Y81" s="3"/>
    </row>
    <row r="82" spans="1:40" ht="12.75" customHeight="1" x14ac:dyDescent="0.2">
      <c r="A82" s="33" t="s">
        <v>51</v>
      </c>
      <c r="B82" s="25"/>
      <c r="C82" s="25"/>
      <c r="D82" s="25"/>
      <c r="E82" s="25"/>
      <c r="F82" s="25"/>
      <c r="G82" s="25"/>
      <c r="H82" s="25"/>
      <c r="I82" s="25"/>
      <c r="J82" s="217">
        <v>1</v>
      </c>
      <c r="K82" s="266">
        <v>1</v>
      </c>
      <c r="L82" s="5"/>
      <c r="M82" s="5"/>
      <c r="N82" s="25"/>
      <c r="O82" s="5"/>
      <c r="P82" s="20">
        <v>1</v>
      </c>
      <c r="Q82" s="3"/>
      <c r="R82" s="5"/>
      <c r="W82" s="34"/>
      <c r="X82" s="3"/>
      <c r="Y82" s="3"/>
    </row>
    <row r="83" spans="1:40" ht="12.75" customHeight="1" x14ac:dyDescent="0.2">
      <c r="A83" s="33"/>
      <c r="B83" s="25"/>
      <c r="C83" s="25"/>
      <c r="D83" s="25"/>
      <c r="E83" s="25"/>
      <c r="F83" s="25"/>
      <c r="G83" s="25"/>
      <c r="H83" s="25"/>
      <c r="I83" s="25"/>
      <c r="J83" s="217"/>
      <c r="K83" s="267">
        <f>SUM(K78:K82)</f>
        <v>48</v>
      </c>
      <c r="L83" s="5">
        <f>K78/B70</f>
        <v>0.77192982456140347</v>
      </c>
      <c r="M83" s="5">
        <f>K83/B70</f>
        <v>0.84210526315789469</v>
      </c>
      <c r="N83" s="5">
        <f>M83-L83</f>
        <v>7.0175438596491224E-2</v>
      </c>
      <c r="O83" s="5"/>
      <c r="P83" s="148"/>
      <c r="Q83" s="6"/>
      <c r="R83" s="5"/>
      <c r="W83" s="34"/>
      <c r="X83" s="3"/>
      <c r="Y83" s="3"/>
    </row>
    <row r="84" spans="1:40" ht="12.75" customHeight="1" x14ac:dyDescent="0.3">
      <c r="A84" s="51" t="s">
        <v>68</v>
      </c>
      <c r="M84" s="5"/>
      <c r="N84" s="5"/>
      <c r="P84" s="5"/>
      <c r="Q84" s="6"/>
      <c r="R84" s="6"/>
      <c r="S84" s="5"/>
      <c r="AA84" s="51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3"/>
      <c r="AN84" s="3"/>
    </row>
    <row r="85" spans="1:40" ht="25.5" customHeight="1" x14ac:dyDescent="0.2">
      <c r="B85" s="319" t="s">
        <v>1</v>
      </c>
      <c r="C85" s="320"/>
      <c r="D85" s="320"/>
      <c r="E85" s="320"/>
      <c r="F85" s="320"/>
      <c r="G85" s="320"/>
      <c r="H85" s="320"/>
      <c r="I85" s="320"/>
      <c r="J85" s="320"/>
      <c r="L85" s="7" t="s">
        <v>2</v>
      </c>
      <c r="M85" s="7" t="s">
        <v>3</v>
      </c>
      <c r="N85" s="8" t="s">
        <v>4</v>
      </c>
      <c r="O85" s="7" t="s">
        <v>5</v>
      </c>
      <c r="P85" s="9" t="s">
        <v>6</v>
      </c>
      <c r="Q85" s="9" t="s">
        <v>7</v>
      </c>
      <c r="R85" s="10" t="s">
        <v>8</v>
      </c>
      <c r="T85" s="25"/>
      <c r="U85" s="25"/>
      <c r="AA85" s="25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ht="12.75" customHeight="1" x14ac:dyDescent="0.2">
      <c r="A86" s="12" t="s">
        <v>9</v>
      </c>
      <c r="B86" s="13">
        <v>1</v>
      </c>
      <c r="C86" s="13">
        <v>2</v>
      </c>
      <c r="D86" s="13">
        <v>3</v>
      </c>
      <c r="E86" s="13">
        <v>4</v>
      </c>
      <c r="F86" s="13">
        <v>5</v>
      </c>
      <c r="G86" s="13">
        <v>6</v>
      </c>
      <c r="H86" s="13">
        <v>7</v>
      </c>
      <c r="I86" s="13">
        <v>8</v>
      </c>
      <c r="J86" s="215">
        <v>9</v>
      </c>
      <c r="K86" s="146" t="s">
        <v>10</v>
      </c>
      <c r="L86" s="47"/>
      <c r="M86" s="15"/>
      <c r="N86" s="16"/>
      <c r="O86" s="17"/>
      <c r="P86" s="6"/>
      <c r="Q86" s="6"/>
      <c r="R86" s="5"/>
      <c r="T86" s="25"/>
      <c r="U86" s="25"/>
      <c r="AA86" s="4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3"/>
      <c r="AN86" s="3"/>
    </row>
    <row r="87" spans="1:40" ht="12.75" customHeight="1" x14ac:dyDescent="0.2">
      <c r="A87" s="30" t="s">
        <v>19</v>
      </c>
      <c r="B87" s="13">
        <v>26</v>
      </c>
      <c r="C87" s="13"/>
      <c r="D87" s="13"/>
      <c r="E87" s="13"/>
      <c r="F87" s="13"/>
      <c r="G87" s="13"/>
      <c r="H87" s="13"/>
      <c r="I87" s="13"/>
      <c r="J87" s="215"/>
      <c r="K87" s="265"/>
      <c r="L87" s="47"/>
      <c r="M87" s="15"/>
      <c r="N87" s="16"/>
      <c r="O87" s="17"/>
      <c r="P87" s="20">
        <f>B87</f>
        <v>26</v>
      </c>
      <c r="Q87" s="6"/>
      <c r="R87" s="6"/>
      <c r="S87" s="5"/>
      <c r="T87" s="33"/>
      <c r="U87" s="34"/>
      <c r="V87" s="34"/>
      <c r="AA87" s="33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"/>
      <c r="AN87" s="3"/>
    </row>
    <row r="88" spans="1:40" ht="12.75" customHeight="1" x14ac:dyDescent="0.2">
      <c r="A88" s="30" t="s">
        <v>20</v>
      </c>
      <c r="C88" s="25">
        <v>22</v>
      </c>
      <c r="K88" s="266"/>
      <c r="M88" s="5"/>
      <c r="N88" s="5"/>
      <c r="O88" s="3">
        <f>C88/B87</f>
        <v>0.84615384615384615</v>
      </c>
      <c r="P88" s="20">
        <v>22</v>
      </c>
      <c r="Q88" s="3">
        <f t="shared" ref="Q88:Q95" si="22">P88/P87</f>
        <v>0.84615384615384615</v>
      </c>
      <c r="R88" s="5">
        <f t="shared" ref="R88:R95" si="23">100%-Q88</f>
        <v>0.15384615384615385</v>
      </c>
      <c r="S88" s="5"/>
      <c r="T88" s="33"/>
      <c r="U88" s="34"/>
      <c r="V88" s="34"/>
      <c r="AA88" s="25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ht="12.75" customHeight="1" x14ac:dyDescent="0.2">
      <c r="A89" s="33" t="s">
        <v>21</v>
      </c>
      <c r="D89" s="25">
        <v>22</v>
      </c>
      <c r="K89" s="266"/>
      <c r="M89" s="5"/>
      <c r="N89" s="5"/>
      <c r="O89" s="3">
        <f>D89/C88</f>
        <v>1</v>
      </c>
      <c r="P89" s="20">
        <v>22</v>
      </c>
      <c r="Q89" s="3">
        <f t="shared" si="22"/>
        <v>1</v>
      </c>
      <c r="R89" s="5">
        <f t="shared" si="23"/>
        <v>0</v>
      </c>
      <c r="S89" s="5"/>
      <c r="T89" s="33"/>
      <c r="U89" s="34"/>
      <c r="V89" s="34"/>
      <c r="AA89" s="25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ht="12.75" customHeight="1" x14ac:dyDescent="0.2">
      <c r="A90" s="33" t="s">
        <v>22</v>
      </c>
      <c r="E90" s="25">
        <v>21</v>
      </c>
      <c r="K90" s="266"/>
      <c r="M90" s="5"/>
      <c r="N90" s="5"/>
      <c r="O90" s="3">
        <f>E90/D89</f>
        <v>0.95454545454545459</v>
      </c>
      <c r="P90" s="20">
        <v>21</v>
      </c>
      <c r="Q90" s="3">
        <f t="shared" si="22"/>
        <v>0.95454545454545459</v>
      </c>
      <c r="R90" s="5">
        <f t="shared" si="23"/>
        <v>4.5454545454545414E-2</v>
      </c>
      <c r="S90" s="5"/>
      <c r="T90" s="33"/>
      <c r="U90" s="34"/>
      <c r="V90" s="34"/>
      <c r="AA90" s="25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ht="12.75" customHeight="1" x14ac:dyDescent="0.2">
      <c r="A91" s="33" t="s">
        <v>40</v>
      </c>
      <c r="F91" s="25">
        <v>21</v>
      </c>
      <c r="K91" s="266"/>
      <c r="M91" s="5"/>
      <c r="N91" s="5"/>
      <c r="O91" s="3">
        <f>F91/E90</f>
        <v>1</v>
      </c>
      <c r="P91" s="20">
        <v>21</v>
      </c>
      <c r="Q91" s="3">
        <f t="shared" si="22"/>
        <v>1</v>
      </c>
      <c r="R91" s="5">
        <f t="shared" si="23"/>
        <v>0</v>
      </c>
      <c r="S91" s="5"/>
      <c r="T91" s="33"/>
      <c r="U91" s="34"/>
      <c r="V91" s="34"/>
      <c r="AA91" s="25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spans="1:40" ht="12.75" customHeight="1" x14ac:dyDescent="0.2">
      <c r="A92" s="33" t="s">
        <v>41</v>
      </c>
      <c r="G92" s="25">
        <v>19</v>
      </c>
      <c r="K92" s="266"/>
      <c r="M92" s="5"/>
      <c r="N92" s="5"/>
      <c r="O92" s="3">
        <f>G92/F91</f>
        <v>0.90476190476190477</v>
      </c>
      <c r="P92" s="20">
        <v>21</v>
      </c>
      <c r="Q92" s="3">
        <f t="shared" si="22"/>
        <v>1</v>
      </c>
      <c r="R92" s="5">
        <f t="shared" si="23"/>
        <v>0</v>
      </c>
      <c r="S92" s="5"/>
      <c r="T92" s="33"/>
      <c r="U92" s="34"/>
      <c r="V92" s="34"/>
      <c r="AA92" s="25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1:40" ht="12.75" customHeight="1" x14ac:dyDescent="0.2">
      <c r="A93" s="33" t="s">
        <v>42</v>
      </c>
      <c r="H93" s="25">
        <v>16</v>
      </c>
      <c r="K93" s="266"/>
      <c r="M93" s="5"/>
      <c r="N93" s="5"/>
      <c r="O93" s="3">
        <f>H93/G92</f>
        <v>0.84210526315789469</v>
      </c>
      <c r="P93" s="20">
        <v>21</v>
      </c>
      <c r="Q93" s="3">
        <f t="shared" si="22"/>
        <v>1</v>
      </c>
      <c r="R93" s="5">
        <f t="shared" si="23"/>
        <v>0</v>
      </c>
      <c r="S93" s="5"/>
      <c r="T93" s="33"/>
      <c r="U93" s="34"/>
      <c r="V93" s="34"/>
      <c r="AA93" s="25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1:40" ht="12.75" customHeight="1" x14ac:dyDescent="0.2">
      <c r="A94" s="33" t="s">
        <v>43</v>
      </c>
      <c r="I94" s="25">
        <v>16</v>
      </c>
      <c r="K94" s="266"/>
      <c r="M94" s="5"/>
      <c r="N94" s="5"/>
      <c r="O94" s="3">
        <f>I94/H93</f>
        <v>1</v>
      </c>
      <c r="P94" s="20">
        <v>21</v>
      </c>
      <c r="Q94" s="3">
        <f t="shared" si="22"/>
        <v>1</v>
      </c>
      <c r="R94" s="5">
        <f t="shared" si="23"/>
        <v>0</v>
      </c>
      <c r="S94" s="5"/>
      <c r="T94" s="33"/>
      <c r="U94" s="34"/>
      <c r="V94" s="34"/>
      <c r="AA94" s="25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spans="1:40" ht="12.75" customHeight="1" x14ac:dyDescent="0.2">
      <c r="A95" s="33" t="s">
        <v>48</v>
      </c>
      <c r="J95" s="217">
        <v>16</v>
      </c>
      <c r="K95" s="266">
        <v>16</v>
      </c>
      <c r="M95" s="5"/>
      <c r="N95" s="5"/>
      <c r="O95" s="3">
        <f>J95/I94</f>
        <v>1</v>
      </c>
      <c r="P95" s="20">
        <v>20</v>
      </c>
      <c r="Q95" s="3">
        <f t="shared" si="22"/>
        <v>0.95238095238095233</v>
      </c>
      <c r="R95" s="5">
        <f t="shared" si="23"/>
        <v>4.7619047619047672E-2</v>
      </c>
      <c r="S95" s="5"/>
      <c r="T95" s="33"/>
      <c r="U95" s="34"/>
      <c r="V95" s="34"/>
      <c r="AA95" s="25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spans="1:40" ht="12.75" customHeight="1" x14ac:dyDescent="0.2">
      <c r="A96" s="33" t="s">
        <v>49</v>
      </c>
      <c r="J96" s="217">
        <v>2</v>
      </c>
      <c r="K96" s="266">
        <v>2</v>
      </c>
      <c r="M96" s="5"/>
      <c r="N96" s="5"/>
      <c r="O96" s="3"/>
      <c r="P96" s="20">
        <v>4</v>
      </c>
      <c r="Q96" s="3"/>
      <c r="R96" s="5"/>
      <c r="S96" s="5"/>
      <c r="T96" s="33"/>
      <c r="U96" s="34"/>
      <c r="V96" s="34"/>
      <c r="AA96" s="25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spans="1:40" ht="12.75" customHeight="1" x14ac:dyDescent="0.2">
      <c r="A97" s="33" t="s">
        <v>50</v>
      </c>
      <c r="J97" s="217">
        <v>1</v>
      </c>
      <c r="K97" s="266">
        <v>1</v>
      </c>
      <c r="M97" s="5"/>
      <c r="N97" s="5"/>
      <c r="O97" s="3"/>
      <c r="P97" s="20">
        <v>1</v>
      </c>
      <c r="Q97" s="3"/>
      <c r="R97" s="5"/>
      <c r="S97" s="5"/>
      <c r="T97" s="33"/>
      <c r="U97" s="34"/>
      <c r="V97" s="34"/>
      <c r="AA97" s="25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spans="1:40" ht="12.75" customHeight="1" x14ac:dyDescent="0.2">
      <c r="A98" s="33" t="s">
        <v>51</v>
      </c>
      <c r="J98" s="217">
        <v>1</v>
      </c>
      <c r="K98" s="266"/>
      <c r="M98" s="5"/>
      <c r="N98" s="5"/>
      <c r="O98" s="3"/>
      <c r="P98" s="20">
        <v>2</v>
      </c>
      <c r="Q98" s="3"/>
      <c r="R98" s="5"/>
      <c r="S98" s="5"/>
      <c r="T98" s="33"/>
      <c r="U98" s="34"/>
      <c r="V98" s="34"/>
      <c r="AA98" s="25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1:40" ht="12.75" customHeight="1" x14ac:dyDescent="0.2">
      <c r="A99" s="33" t="s">
        <v>52</v>
      </c>
      <c r="J99" s="217">
        <v>1</v>
      </c>
      <c r="K99" s="266"/>
      <c r="M99" s="5"/>
      <c r="N99" s="5"/>
      <c r="O99" s="3"/>
      <c r="P99" s="20">
        <v>2</v>
      </c>
      <c r="Q99" s="3"/>
      <c r="R99" s="5"/>
      <c r="S99" s="5"/>
      <c r="T99" s="33"/>
      <c r="U99" s="34"/>
      <c r="V99" s="34"/>
      <c r="AA99" s="25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spans="1:40" ht="12.75" customHeight="1" x14ac:dyDescent="0.2">
      <c r="A100" s="33" t="s">
        <v>53</v>
      </c>
      <c r="J100" s="217">
        <v>1</v>
      </c>
      <c r="K100" s="266">
        <v>1</v>
      </c>
      <c r="M100" s="5"/>
      <c r="N100" s="5"/>
      <c r="O100" s="3"/>
      <c r="P100" s="20">
        <v>2</v>
      </c>
      <c r="Q100" s="3"/>
      <c r="R100" s="5"/>
      <c r="S100" s="5"/>
      <c r="T100" s="33"/>
      <c r="U100" s="34"/>
      <c r="V100" s="34"/>
      <c r="AA100" s="25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spans="1:40" ht="12.75" customHeight="1" x14ac:dyDescent="0.2">
      <c r="A101" s="33" t="s">
        <v>64</v>
      </c>
      <c r="K101" s="266"/>
      <c r="M101" s="5"/>
      <c r="N101" s="5"/>
      <c r="O101" s="3"/>
      <c r="P101" s="20"/>
      <c r="Q101" s="3"/>
      <c r="R101" s="5"/>
      <c r="S101" s="5"/>
      <c r="T101" s="33"/>
      <c r="U101" s="34"/>
      <c r="V101" s="34"/>
      <c r="AA101" s="25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spans="1:40" ht="12.75" customHeight="1" x14ac:dyDescent="0.2">
      <c r="A102" s="33" t="s">
        <v>66</v>
      </c>
      <c r="J102" s="217">
        <v>1</v>
      </c>
      <c r="K102" s="266">
        <v>1</v>
      </c>
      <c r="M102" s="5"/>
      <c r="N102" s="5"/>
      <c r="O102" s="3"/>
      <c r="P102" s="20">
        <v>1</v>
      </c>
      <c r="Q102" s="3"/>
      <c r="R102" s="5"/>
      <c r="S102" s="5"/>
      <c r="T102" s="33"/>
      <c r="U102" s="34"/>
      <c r="V102" s="34"/>
      <c r="AA102" s="25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spans="1:40" ht="12.75" customHeight="1" x14ac:dyDescent="0.2">
      <c r="A103" s="33"/>
      <c r="K103" s="267">
        <f>SUM(K95:K102)</f>
        <v>21</v>
      </c>
      <c r="L103" s="5">
        <f>K95/B87</f>
        <v>0.61538461538461542</v>
      </c>
      <c r="M103" s="5">
        <f>K103/B87</f>
        <v>0.80769230769230771</v>
      </c>
      <c r="N103" s="5">
        <f>M103-L103</f>
        <v>0.19230769230769229</v>
      </c>
      <c r="O103" s="3"/>
      <c r="P103" s="20"/>
      <c r="Q103" s="3"/>
      <c r="R103" s="5"/>
      <c r="S103" s="5"/>
      <c r="T103" s="33"/>
      <c r="U103" s="34"/>
      <c r="V103" s="34"/>
      <c r="AA103" s="25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spans="1:40" ht="12.75" customHeight="1" x14ac:dyDescent="0.3">
      <c r="A104" s="51" t="s">
        <v>69</v>
      </c>
      <c r="M104" s="5"/>
      <c r="N104" s="5"/>
      <c r="P104" s="5"/>
      <c r="Q104" s="6"/>
      <c r="R104" s="6"/>
      <c r="U104" s="3"/>
      <c r="V104" s="3"/>
      <c r="X104" s="3"/>
      <c r="Y104" s="3"/>
    </row>
    <row r="105" spans="1:40" ht="25.5" customHeight="1" x14ac:dyDescent="0.2">
      <c r="B105" s="319" t="s">
        <v>1</v>
      </c>
      <c r="C105" s="320"/>
      <c r="D105" s="320"/>
      <c r="E105" s="320"/>
      <c r="F105" s="320"/>
      <c r="G105" s="320"/>
      <c r="H105" s="320"/>
      <c r="I105" s="320"/>
      <c r="J105" s="320"/>
      <c r="L105" s="7" t="s">
        <v>2</v>
      </c>
      <c r="M105" s="7" t="s">
        <v>3</v>
      </c>
      <c r="N105" s="8" t="s">
        <v>4</v>
      </c>
      <c r="O105" s="7" t="s">
        <v>5</v>
      </c>
      <c r="P105" s="9" t="s">
        <v>6</v>
      </c>
      <c r="Q105" s="9" t="s">
        <v>7</v>
      </c>
      <c r="R105" s="10" t="s">
        <v>8</v>
      </c>
      <c r="U105" s="3"/>
      <c r="V105" s="3"/>
      <c r="X105" s="3"/>
      <c r="Y105" s="3"/>
    </row>
    <row r="106" spans="1:40" ht="12.75" customHeight="1" x14ac:dyDescent="0.2">
      <c r="A106" s="12" t="s">
        <v>9</v>
      </c>
      <c r="B106" s="13">
        <v>1</v>
      </c>
      <c r="C106" s="13">
        <v>2</v>
      </c>
      <c r="D106" s="13">
        <v>3</v>
      </c>
      <c r="E106" s="13">
        <v>4</v>
      </c>
      <c r="F106" s="13">
        <v>5</v>
      </c>
      <c r="G106" s="13">
        <v>6</v>
      </c>
      <c r="H106" s="13">
        <v>7</v>
      </c>
      <c r="I106" s="13">
        <v>8</v>
      </c>
      <c r="J106" s="215">
        <v>9</v>
      </c>
      <c r="K106" s="146" t="s">
        <v>10</v>
      </c>
      <c r="L106" s="47"/>
      <c r="M106" s="15"/>
      <c r="N106" s="16"/>
      <c r="O106" s="17"/>
      <c r="P106" s="6"/>
      <c r="Q106" s="6"/>
      <c r="R106" s="5"/>
      <c r="T106" s="46"/>
      <c r="U106" s="11"/>
      <c r="V106" s="11"/>
      <c r="X106" s="3"/>
      <c r="Y106" s="3"/>
    </row>
    <row r="107" spans="1:40" ht="12.75" customHeight="1" x14ac:dyDescent="0.2">
      <c r="A107" s="30" t="s">
        <v>20</v>
      </c>
      <c r="B107" s="25">
        <v>46</v>
      </c>
      <c r="K107" s="266"/>
      <c r="M107" s="5"/>
      <c r="N107" s="5"/>
      <c r="O107" s="3"/>
      <c r="P107" s="20">
        <v>46</v>
      </c>
      <c r="Q107" s="3"/>
      <c r="R107" s="5"/>
      <c r="U107" s="3"/>
      <c r="V107" s="3"/>
      <c r="X107" s="3"/>
      <c r="Y107" s="3"/>
    </row>
    <row r="108" spans="1:40" ht="12.75" customHeight="1" x14ac:dyDescent="0.2">
      <c r="A108" s="33" t="s">
        <v>21</v>
      </c>
      <c r="C108" s="25">
        <v>35</v>
      </c>
      <c r="K108" s="266"/>
      <c r="M108" s="5"/>
      <c r="N108" s="5"/>
      <c r="O108" s="3">
        <f>C108/B107</f>
        <v>0.76086956521739135</v>
      </c>
      <c r="P108" s="20">
        <v>35</v>
      </c>
      <c r="Q108" s="3">
        <f t="shared" ref="Q108:Q115" si="24">P108/P107</f>
        <v>0.76086956521739135</v>
      </c>
      <c r="R108" s="5">
        <f t="shared" ref="R108:R115" si="25">100%-Q108</f>
        <v>0.23913043478260865</v>
      </c>
      <c r="U108" s="3"/>
      <c r="V108" s="3"/>
      <c r="X108" s="3"/>
      <c r="Y108" s="3"/>
    </row>
    <row r="109" spans="1:40" ht="12.75" customHeight="1" x14ac:dyDescent="0.2">
      <c r="A109" s="33" t="s">
        <v>22</v>
      </c>
      <c r="D109" s="25">
        <v>30</v>
      </c>
      <c r="K109" s="266"/>
      <c r="M109" s="5"/>
      <c r="N109" s="5"/>
      <c r="O109" s="3">
        <f>D109/C108</f>
        <v>0.8571428571428571</v>
      </c>
      <c r="P109" s="20">
        <v>35</v>
      </c>
      <c r="Q109" s="3">
        <f t="shared" si="24"/>
        <v>1</v>
      </c>
      <c r="R109" s="5">
        <f t="shared" si="25"/>
        <v>0</v>
      </c>
      <c r="T109" s="4"/>
      <c r="U109" s="11" t="s">
        <v>45</v>
      </c>
      <c r="V109" s="11"/>
      <c r="X109" s="3"/>
      <c r="Y109" s="3"/>
    </row>
    <row r="110" spans="1:40" ht="12.75" customHeight="1" x14ac:dyDescent="0.2">
      <c r="A110" s="33" t="s">
        <v>40</v>
      </c>
      <c r="E110" s="25">
        <v>26</v>
      </c>
      <c r="K110" s="266"/>
      <c r="M110" s="5"/>
      <c r="N110" s="5"/>
      <c r="O110" s="3">
        <f>E110/D109</f>
        <v>0.8666666666666667</v>
      </c>
      <c r="P110" s="20">
        <v>29</v>
      </c>
      <c r="Q110" s="3">
        <f t="shared" si="24"/>
        <v>0.82857142857142863</v>
      </c>
      <c r="R110" s="5">
        <f t="shared" si="25"/>
        <v>0.17142857142857137</v>
      </c>
      <c r="T110" s="4"/>
      <c r="U110" s="11"/>
      <c r="V110" s="11"/>
      <c r="X110" s="3"/>
      <c r="Y110" s="3"/>
    </row>
    <row r="111" spans="1:40" ht="12.75" customHeight="1" x14ac:dyDescent="0.2">
      <c r="A111" s="33" t="s">
        <v>41</v>
      </c>
      <c r="F111" s="25">
        <v>26</v>
      </c>
      <c r="K111" s="266"/>
      <c r="M111" s="5"/>
      <c r="N111" s="5"/>
      <c r="O111" s="3">
        <f>F111/E110</f>
        <v>1</v>
      </c>
      <c r="P111" s="20">
        <v>30</v>
      </c>
      <c r="Q111" s="3">
        <f t="shared" si="24"/>
        <v>1.0344827586206897</v>
      </c>
      <c r="R111" s="5">
        <f t="shared" si="25"/>
        <v>-3.4482758620689724E-2</v>
      </c>
      <c r="T111" s="4"/>
      <c r="U111" s="11"/>
      <c r="V111" s="11"/>
      <c r="X111" s="3"/>
      <c r="Y111" s="3"/>
    </row>
    <row r="112" spans="1:40" ht="12.75" customHeight="1" x14ac:dyDescent="0.2">
      <c r="A112" s="33" t="s">
        <v>42</v>
      </c>
      <c r="G112" s="25">
        <v>26</v>
      </c>
      <c r="K112" s="266"/>
      <c r="M112" s="5"/>
      <c r="N112" s="5"/>
      <c r="O112" s="3">
        <f>G112/F111</f>
        <v>1</v>
      </c>
      <c r="P112" s="20">
        <v>39</v>
      </c>
      <c r="Q112" s="3">
        <f t="shared" si="24"/>
        <v>1.3</v>
      </c>
      <c r="R112" s="5">
        <f t="shared" si="25"/>
        <v>-0.30000000000000004</v>
      </c>
      <c r="T112" s="4"/>
      <c r="U112" s="11"/>
      <c r="V112" s="11"/>
      <c r="X112" s="3"/>
      <c r="Y112" s="3"/>
    </row>
    <row r="113" spans="1:27" ht="12.75" customHeight="1" x14ac:dyDescent="0.2">
      <c r="A113" s="33" t="s">
        <v>43</v>
      </c>
      <c r="H113" s="25">
        <v>24</v>
      </c>
      <c r="K113" s="266"/>
      <c r="M113" s="5"/>
      <c r="N113" s="5"/>
      <c r="O113" s="3">
        <f>H113/G112</f>
        <v>0.92307692307692313</v>
      </c>
      <c r="P113" s="20">
        <v>37</v>
      </c>
      <c r="Q113" s="3">
        <f t="shared" si="24"/>
        <v>0.94871794871794868</v>
      </c>
      <c r="R113" s="5">
        <f t="shared" si="25"/>
        <v>5.1282051282051322E-2</v>
      </c>
      <c r="T113" s="4"/>
      <c r="U113" s="11"/>
      <c r="V113" s="11"/>
      <c r="X113" s="3"/>
      <c r="Y113" s="3"/>
    </row>
    <row r="114" spans="1:27" ht="12.75" customHeight="1" x14ac:dyDescent="0.2">
      <c r="A114" s="33" t="s">
        <v>48</v>
      </c>
      <c r="I114" s="25">
        <v>24</v>
      </c>
      <c r="K114" s="266"/>
      <c r="M114" s="5"/>
      <c r="N114" s="5"/>
      <c r="O114" s="3">
        <f>I114/H113</f>
        <v>1</v>
      </c>
      <c r="P114" s="20">
        <v>36</v>
      </c>
      <c r="Q114" s="3">
        <f t="shared" si="24"/>
        <v>0.97297297297297303</v>
      </c>
      <c r="R114" s="5">
        <f t="shared" si="25"/>
        <v>2.7027027027026973E-2</v>
      </c>
      <c r="T114" s="4"/>
      <c r="U114" s="11"/>
      <c r="V114" s="11"/>
      <c r="X114" s="3"/>
      <c r="Y114" s="3"/>
    </row>
    <row r="115" spans="1:27" ht="12.75" customHeight="1" x14ac:dyDescent="0.2">
      <c r="A115" s="33" t="s">
        <v>49</v>
      </c>
      <c r="J115" s="217">
        <v>23</v>
      </c>
      <c r="K115" s="266">
        <v>22</v>
      </c>
      <c r="M115" s="5"/>
      <c r="N115" s="5"/>
      <c r="O115" s="3">
        <f>J115/I114</f>
        <v>0.95833333333333337</v>
      </c>
      <c r="P115" s="20">
        <v>35</v>
      </c>
      <c r="Q115" s="3">
        <f t="shared" si="24"/>
        <v>0.97222222222222221</v>
      </c>
      <c r="R115" s="5">
        <f t="shared" si="25"/>
        <v>2.777777777777779E-2</v>
      </c>
      <c r="T115" s="4"/>
      <c r="U115" s="11"/>
      <c r="V115" s="11"/>
      <c r="X115" s="3"/>
      <c r="Y115" s="3"/>
    </row>
    <row r="116" spans="1:27" ht="12.75" customHeight="1" x14ac:dyDescent="0.2">
      <c r="A116" s="33" t="s">
        <v>50</v>
      </c>
      <c r="J116" s="217">
        <v>10</v>
      </c>
      <c r="K116" s="266">
        <v>9</v>
      </c>
      <c r="M116" s="5"/>
      <c r="N116" s="5"/>
      <c r="O116" s="3"/>
      <c r="P116" s="20">
        <v>13</v>
      </c>
      <c r="Q116" s="3"/>
      <c r="R116" s="5"/>
      <c r="T116" s="4"/>
      <c r="U116" s="11"/>
      <c r="V116" s="11"/>
      <c r="X116" s="3"/>
      <c r="Y116" s="3"/>
    </row>
    <row r="117" spans="1:27" ht="12.75" customHeight="1" x14ac:dyDescent="0.2">
      <c r="A117" s="33" t="s">
        <v>51</v>
      </c>
      <c r="J117" s="217">
        <v>1</v>
      </c>
      <c r="K117" s="266">
        <v>2</v>
      </c>
      <c r="M117" s="5"/>
      <c r="N117" s="5"/>
      <c r="O117" s="3"/>
      <c r="P117" s="20">
        <v>3</v>
      </c>
      <c r="Q117" s="3"/>
      <c r="R117" s="5"/>
      <c r="T117" s="4"/>
      <c r="U117" s="11"/>
      <c r="V117" s="11"/>
      <c r="X117" s="3"/>
      <c r="Y117" s="3"/>
    </row>
    <row r="118" spans="1:27" ht="12.75" customHeight="1" x14ac:dyDescent="0.2">
      <c r="A118" s="33" t="s">
        <v>52</v>
      </c>
      <c r="I118" s="25">
        <v>1</v>
      </c>
      <c r="J118" s="217">
        <v>1</v>
      </c>
      <c r="K118" s="266">
        <v>1</v>
      </c>
      <c r="M118" s="5"/>
      <c r="N118" s="5"/>
      <c r="O118" s="3"/>
      <c r="P118" s="20">
        <v>2</v>
      </c>
      <c r="Q118" s="3"/>
      <c r="R118" s="5"/>
      <c r="T118" s="4"/>
      <c r="U118" s="11"/>
      <c r="V118" s="11"/>
      <c r="X118" s="3"/>
      <c r="Y118" s="3"/>
    </row>
    <row r="119" spans="1:27" ht="12.75" customHeight="1" x14ac:dyDescent="0.2">
      <c r="A119" s="33" t="s">
        <v>53</v>
      </c>
      <c r="J119" s="217">
        <v>1</v>
      </c>
      <c r="K119" s="266">
        <v>1</v>
      </c>
      <c r="M119" s="5"/>
      <c r="N119" s="5"/>
      <c r="O119" s="3"/>
      <c r="P119" s="20">
        <v>1</v>
      </c>
      <c r="Q119" s="3"/>
      <c r="R119" s="5"/>
      <c r="T119" s="4"/>
      <c r="U119" s="11"/>
      <c r="V119" s="11"/>
      <c r="X119" s="3"/>
      <c r="Y119" s="3"/>
    </row>
    <row r="120" spans="1:27" ht="12.75" customHeight="1" x14ac:dyDescent="0.2">
      <c r="A120" s="33" t="s">
        <v>64</v>
      </c>
      <c r="K120" s="266"/>
      <c r="M120" s="5"/>
      <c r="N120" s="5"/>
      <c r="O120" s="3"/>
      <c r="P120" s="20"/>
      <c r="Q120" s="3"/>
      <c r="R120" s="5"/>
      <c r="T120" s="4"/>
      <c r="U120" s="11"/>
      <c r="V120" s="11"/>
      <c r="X120" s="3"/>
      <c r="Y120" s="3"/>
    </row>
    <row r="121" spans="1:27" ht="12.75" customHeight="1" x14ac:dyDescent="0.2">
      <c r="A121" s="33" t="s">
        <v>66</v>
      </c>
      <c r="K121" s="266"/>
      <c r="M121" s="5"/>
      <c r="N121" s="5"/>
      <c r="O121" s="3"/>
      <c r="P121" s="20"/>
      <c r="Q121" s="3"/>
      <c r="R121" s="5"/>
      <c r="T121" s="4"/>
      <c r="U121" s="11"/>
      <c r="V121" s="11"/>
      <c r="X121" s="3"/>
      <c r="Y121" s="3"/>
    </row>
    <row r="122" spans="1:27" ht="12.75" customHeight="1" x14ac:dyDescent="0.2">
      <c r="K122" s="267">
        <f>SUM(K115:K119)</f>
        <v>35</v>
      </c>
      <c r="L122" s="5">
        <f>K115/B107</f>
        <v>0.47826086956521741</v>
      </c>
      <c r="M122" s="5">
        <f>K122/B107</f>
        <v>0.76086956521739135</v>
      </c>
      <c r="N122" s="5">
        <f>M122-L122</f>
        <v>0.28260869565217395</v>
      </c>
      <c r="O122" s="5"/>
      <c r="P122" s="6"/>
      <c r="Q122" s="6"/>
      <c r="R122" s="5"/>
      <c r="U122" s="121" t="s">
        <v>11</v>
      </c>
      <c r="V122" s="11"/>
      <c r="X122" s="3"/>
      <c r="Y122" s="3"/>
    </row>
    <row r="123" spans="1:27" ht="12.75" customHeight="1" x14ac:dyDescent="0.3">
      <c r="A123" s="51" t="s">
        <v>70</v>
      </c>
      <c r="L123" s="5"/>
      <c r="M123" s="5"/>
      <c r="O123" s="5"/>
      <c r="T123" s="21" t="s">
        <v>12</v>
      </c>
      <c r="U123" s="22" t="s">
        <v>15</v>
      </c>
      <c r="V123" s="22" t="s">
        <v>16</v>
      </c>
      <c r="W123" s="22" t="s">
        <v>17</v>
      </c>
      <c r="X123" s="22" t="s">
        <v>18</v>
      </c>
      <c r="Y123" s="11" t="s">
        <v>19</v>
      </c>
      <c r="Z123" s="22" t="s">
        <v>21</v>
      </c>
      <c r="AA123" s="22" t="s">
        <v>22</v>
      </c>
    </row>
    <row r="124" spans="1:27" ht="25.5" customHeight="1" x14ac:dyDescent="0.2">
      <c r="B124" s="324" t="s">
        <v>1</v>
      </c>
      <c r="C124" s="325"/>
      <c r="D124" s="325"/>
      <c r="E124" s="325"/>
      <c r="F124" s="325"/>
      <c r="G124" s="325"/>
      <c r="H124" s="325"/>
      <c r="I124" s="325"/>
      <c r="J124" s="325"/>
      <c r="L124" s="10" t="s">
        <v>2</v>
      </c>
      <c r="M124" s="10" t="s">
        <v>3</v>
      </c>
      <c r="N124" s="69" t="s">
        <v>4</v>
      </c>
      <c r="O124" s="10" t="s">
        <v>5</v>
      </c>
      <c r="P124" s="9" t="s">
        <v>6</v>
      </c>
      <c r="Q124" s="9" t="s">
        <v>7</v>
      </c>
      <c r="R124" s="10" t="s">
        <v>8</v>
      </c>
      <c r="T124" s="26" t="s">
        <v>24</v>
      </c>
      <c r="U124" s="24">
        <f t="shared" ref="U124:U128" si="26">R19</f>
        <v>9.375E-2</v>
      </c>
      <c r="V124" s="24">
        <f t="shared" ref="V124:V128" si="27">R36</f>
        <v>0.2142857142857143</v>
      </c>
      <c r="W124" s="5">
        <f t="shared" ref="W124:W128" si="28">R54</f>
        <v>0.19512195121951215</v>
      </c>
      <c r="X124" s="3">
        <f t="shared" ref="X124:X128" si="29">R71</f>
        <v>0.21052631578947367</v>
      </c>
      <c r="Y124" s="3">
        <f t="shared" ref="Y124:Y127" si="30">R88</f>
        <v>0.15384615384615385</v>
      </c>
      <c r="Z124" s="5">
        <f t="shared" ref="Z124:Z125" si="31">R127</f>
        <v>0.11363636363636365</v>
      </c>
      <c r="AA124" s="5">
        <f>R144</f>
        <v>0.20454545454545459</v>
      </c>
    </row>
    <row r="125" spans="1:27" ht="12.75" customHeight="1" x14ac:dyDescent="0.2">
      <c r="A125" s="70" t="s">
        <v>9</v>
      </c>
      <c r="B125" s="71">
        <v>1</v>
      </c>
      <c r="C125" s="71">
        <v>2</v>
      </c>
      <c r="D125" s="71">
        <v>3</v>
      </c>
      <c r="E125" s="71">
        <v>4</v>
      </c>
      <c r="F125" s="71">
        <v>5</v>
      </c>
      <c r="G125" s="71">
        <v>6</v>
      </c>
      <c r="H125" s="71">
        <v>7</v>
      </c>
      <c r="I125" s="71">
        <v>8</v>
      </c>
      <c r="J125" s="269">
        <v>9</v>
      </c>
      <c r="K125" s="268" t="s">
        <v>10</v>
      </c>
      <c r="L125" s="5"/>
      <c r="M125" s="5"/>
      <c r="O125" s="5"/>
      <c r="P125" s="6"/>
      <c r="Q125" s="6"/>
      <c r="R125" s="5"/>
      <c r="T125" s="26" t="s">
        <v>25</v>
      </c>
      <c r="U125" s="24">
        <f t="shared" si="26"/>
        <v>3.4482758620689613E-2</v>
      </c>
      <c r="V125" s="24">
        <f t="shared" si="27"/>
        <v>0</v>
      </c>
      <c r="W125" s="5">
        <f t="shared" si="28"/>
        <v>6.0606060606060552E-2</v>
      </c>
      <c r="X125" s="3">
        <f t="shared" si="29"/>
        <v>-2.2222222222222143E-2</v>
      </c>
      <c r="Y125" s="3">
        <f t="shared" si="30"/>
        <v>0</v>
      </c>
      <c r="Z125" s="5">
        <f t="shared" si="31"/>
        <v>2.5641025641025661E-2</v>
      </c>
    </row>
    <row r="126" spans="1:27" ht="12.75" customHeight="1" x14ac:dyDescent="0.2">
      <c r="A126" s="33" t="s">
        <v>21</v>
      </c>
      <c r="B126" s="25">
        <v>44</v>
      </c>
      <c r="K126" s="266"/>
      <c r="L126" s="5"/>
      <c r="M126" s="5"/>
      <c r="O126" s="5"/>
      <c r="P126" s="20">
        <f>B126</f>
        <v>44</v>
      </c>
      <c r="Q126" s="6"/>
      <c r="R126" s="5"/>
      <c r="T126" s="26" t="s">
        <v>26</v>
      </c>
      <c r="U126" s="24">
        <f t="shared" si="26"/>
        <v>0.1785714285714286</v>
      </c>
      <c r="V126" s="24">
        <f t="shared" si="27"/>
        <v>3.0303030303030276E-2</v>
      </c>
      <c r="W126" s="5">
        <f t="shared" si="28"/>
        <v>6.4516129032258118E-2</v>
      </c>
      <c r="X126" s="3">
        <f t="shared" si="29"/>
        <v>4.3478260869565188E-2</v>
      </c>
      <c r="Y126" s="3">
        <f t="shared" si="30"/>
        <v>4.5454545454545414E-2</v>
      </c>
    </row>
    <row r="127" spans="1:27" ht="12.75" customHeight="1" x14ac:dyDescent="0.2">
      <c r="A127" s="33" t="s">
        <v>22</v>
      </c>
      <c r="C127" s="25">
        <v>38</v>
      </c>
      <c r="K127" s="266"/>
      <c r="L127" s="5"/>
      <c r="M127" s="5"/>
      <c r="N127" s="5"/>
      <c r="O127" s="5">
        <f>C127/B126</f>
        <v>0.86363636363636365</v>
      </c>
      <c r="P127" s="20">
        <v>39</v>
      </c>
      <c r="Q127" s="24">
        <f t="shared" ref="Q127:Q134" si="32">P127/P126</f>
        <v>0.88636363636363635</v>
      </c>
      <c r="R127" s="5">
        <f t="shared" ref="R127:R134" si="33">100%-Q127</f>
        <v>0.11363636363636365</v>
      </c>
      <c r="T127" s="26" t="s">
        <v>27</v>
      </c>
      <c r="U127" s="24">
        <f t="shared" si="26"/>
        <v>-4.3478260869565188E-2</v>
      </c>
      <c r="V127" s="24">
        <f t="shared" si="27"/>
        <v>-3.125E-2</v>
      </c>
      <c r="W127" s="5">
        <f t="shared" si="28"/>
        <v>0</v>
      </c>
      <c r="X127" s="3">
        <f t="shared" si="29"/>
        <v>-0.18181818181818188</v>
      </c>
      <c r="Y127" s="3">
        <f t="shared" si="30"/>
        <v>0</v>
      </c>
    </row>
    <row r="128" spans="1:27" ht="12.75" customHeight="1" x14ac:dyDescent="0.2">
      <c r="A128" s="33" t="s">
        <v>40</v>
      </c>
      <c r="B128" s="25"/>
      <c r="C128" s="25"/>
      <c r="D128" s="25">
        <v>17</v>
      </c>
      <c r="E128" s="25"/>
      <c r="F128" s="25"/>
      <c r="G128" s="25"/>
      <c r="H128" s="25"/>
      <c r="I128" s="25"/>
      <c r="K128" s="266"/>
      <c r="L128" s="5"/>
      <c r="M128" s="5"/>
      <c r="O128" s="5">
        <f>D128/C127</f>
        <v>0.44736842105263158</v>
      </c>
      <c r="P128" s="20">
        <v>38</v>
      </c>
      <c r="Q128" s="24">
        <f t="shared" si="32"/>
        <v>0.97435897435897434</v>
      </c>
      <c r="R128" s="5">
        <f t="shared" si="33"/>
        <v>2.5641025641025661E-2</v>
      </c>
      <c r="T128" s="26" t="s">
        <v>29</v>
      </c>
      <c r="U128" s="24">
        <f t="shared" si="26"/>
        <v>4.166666666666663E-2</v>
      </c>
      <c r="V128" s="24">
        <f t="shared" si="27"/>
        <v>3.0303030303030276E-2</v>
      </c>
      <c r="W128" s="5">
        <f t="shared" si="28"/>
        <v>0</v>
      </c>
      <c r="X128" s="3">
        <f t="shared" si="29"/>
        <v>1.9230769230769273E-2</v>
      </c>
      <c r="Y128" s="3" t="s">
        <v>28</v>
      </c>
    </row>
    <row r="129" spans="1:25" ht="12.75" customHeight="1" x14ac:dyDescent="0.2">
      <c r="A129" s="33" t="s">
        <v>41</v>
      </c>
      <c r="B129" s="25"/>
      <c r="C129" s="25"/>
      <c r="D129" s="25"/>
      <c r="E129" s="25">
        <v>16</v>
      </c>
      <c r="F129" s="25"/>
      <c r="G129" s="25"/>
      <c r="H129" s="25"/>
      <c r="I129" s="25"/>
      <c r="K129" s="266"/>
      <c r="L129" s="5"/>
      <c r="M129" s="5"/>
      <c r="O129" s="5">
        <f>E129/D128</f>
        <v>0.94117647058823528</v>
      </c>
      <c r="P129" s="20">
        <v>37</v>
      </c>
      <c r="Q129" s="24">
        <f t="shared" si="32"/>
        <v>0.97368421052631582</v>
      </c>
      <c r="R129" s="5">
        <f t="shared" si="33"/>
        <v>2.6315789473684181E-2</v>
      </c>
      <c r="T129" s="26"/>
      <c r="U129" s="24"/>
      <c r="V129" s="24"/>
      <c r="W129" s="5"/>
      <c r="X129" s="3"/>
      <c r="Y129" s="3"/>
    </row>
    <row r="130" spans="1:25" ht="12.75" customHeight="1" x14ac:dyDescent="0.2">
      <c r="A130" s="33" t="s">
        <v>42</v>
      </c>
      <c r="B130" s="3"/>
      <c r="C130" s="25"/>
      <c r="D130" s="25"/>
      <c r="E130" s="25"/>
      <c r="F130" s="25">
        <v>16</v>
      </c>
      <c r="G130" s="25"/>
      <c r="H130" s="25"/>
      <c r="I130" s="25"/>
      <c r="K130" s="266"/>
      <c r="L130" s="5"/>
      <c r="M130" s="5"/>
      <c r="O130" s="5">
        <f>F130/E129</f>
        <v>1</v>
      </c>
      <c r="P130" s="20">
        <v>25</v>
      </c>
      <c r="Q130" s="24">
        <f t="shared" si="32"/>
        <v>0.67567567567567566</v>
      </c>
      <c r="R130" s="5">
        <f t="shared" si="33"/>
        <v>0.32432432432432434</v>
      </c>
      <c r="T130" s="26" t="s">
        <v>30</v>
      </c>
      <c r="U130" s="24">
        <f>R24</f>
        <v>0</v>
      </c>
      <c r="V130" s="24">
        <f>R41</f>
        <v>0</v>
      </c>
      <c r="W130" s="5" t="s">
        <v>28</v>
      </c>
      <c r="X130" s="3" t="s">
        <v>28</v>
      </c>
      <c r="Y130" s="3"/>
    </row>
    <row r="131" spans="1:25" ht="12.75" customHeight="1" x14ac:dyDescent="0.2">
      <c r="A131" s="33" t="s">
        <v>43</v>
      </c>
      <c r="B131" s="3"/>
      <c r="C131" s="25"/>
      <c r="D131" s="25"/>
      <c r="E131" s="25"/>
      <c r="F131" s="25"/>
      <c r="G131" s="25">
        <v>16</v>
      </c>
      <c r="H131" s="25"/>
      <c r="I131" s="25"/>
      <c r="K131" s="266"/>
      <c r="L131" s="5"/>
      <c r="M131" s="5"/>
      <c r="O131" s="5">
        <f>G131/F130</f>
        <v>1</v>
      </c>
      <c r="P131" s="20">
        <v>21</v>
      </c>
      <c r="Q131" s="24">
        <f t="shared" si="32"/>
        <v>0.84</v>
      </c>
      <c r="R131" s="5">
        <f t="shared" si="33"/>
        <v>0.16000000000000003</v>
      </c>
      <c r="T131" s="26"/>
      <c r="U131" s="24"/>
      <c r="V131" s="24"/>
      <c r="W131" s="5"/>
      <c r="X131" s="3"/>
      <c r="Y131" s="3"/>
    </row>
    <row r="132" spans="1:25" ht="12.75" customHeight="1" x14ac:dyDescent="0.2">
      <c r="A132" s="33" t="s">
        <v>48</v>
      </c>
      <c r="B132" s="3"/>
      <c r="C132" s="25"/>
      <c r="D132" s="25"/>
      <c r="E132" s="25"/>
      <c r="F132" s="25"/>
      <c r="G132" s="25"/>
      <c r="H132" s="25">
        <v>16</v>
      </c>
      <c r="I132" s="25"/>
      <c r="K132" s="266"/>
      <c r="L132" s="5"/>
      <c r="M132" s="5"/>
      <c r="O132" s="5">
        <f>H132/G131</f>
        <v>1</v>
      </c>
      <c r="P132" s="20">
        <v>19</v>
      </c>
      <c r="Q132" s="24">
        <f t="shared" si="32"/>
        <v>0.90476190476190477</v>
      </c>
      <c r="R132" s="5">
        <f t="shared" si="33"/>
        <v>9.5238095238095233E-2</v>
      </c>
      <c r="T132" s="26"/>
      <c r="U132" s="24"/>
      <c r="V132" s="24"/>
      <c r="W132" s="5"/>
      <c r="X132" s="3"/>
      <c r="Y132" s="3"/>
    </row>
    <row r="133" spans="1:25" ht="12.75" customHeight="1" x14ac:dyDescent="0.2">
      <c r="A133" s="33" t="s">
        <v>49</v>
      </c>
      <c r="B133" s="3"/>
      <c r="C133" s="25"/>
      <c r="D133" s="25"/>
      <c r="E133" s="25"/>
      <c r="F133" s="25"/>
      <c r="G133" s="25"/>
      <c r="H133" s="25"/>
      <c r="I133" s="25">
        <v>16</v>
      </c>
      <c r="K133" s="266">
        <v>3</v>
      </c>
      <c r="L133" s="5"/>
      <c r="M133" s="5"/>
      <c r="O133" s="5">
        <f>I133/H132</f>
        <v>1</v>
      </c>
      <c r="P133" s="20">
        <v>19</v>
      </c>
      <c r="Q133" s="24">
        <f t="shared" si="32"/>
        <v>1</v>
      </c>
      <c r="R133" s="5">
        <f t="shared" si="33"/>
        <v>0</v>
      </c>
      <c r="T133" s="26"/>
      <c r="U133" s="24"/>
      <c r="V133" s="24"/>
      <c r="W133" s="5"/>
      <c r="X133" s="3"/>
      <c r="Y133" s="3"/>
    </row>
    <row r="134" spans="1:25" ht="12.75" customHeight="1" x14ac:dyDescent="0.2">
      <c r="A134" s="33" t="s">
        <v>50</v>
      </c>
      <c r="B134" s="3"/>
      <c r="C134" s="25"/>
      <c r="D134" s="25"/>
      <c r="E134" s="25"/>
      <c r="F134" s="25"/>
      <c r="G134" s="25"/>
      <c r="H134" s="25"/>
      <c r="I134" s="25"/>
      <c r="J134" s="217">
        <v>16</v>
      </c>
      <c r="K134" s="266">
        <v>15</v>
      </c>
      <c r="L134" s="5"/>
      <c r="M134" s="5"/>
      <c r="O134" s="5">
        <f>J134/I133</f>
        <v>1</v>
      </c>
      <c r="P134" s="20">
        <v>19</v>
      </c>
      <c r="Q134" s="24">
        <f t="shared" si="32"/>
        <v>1</v>
      </c>
      <c r="R134" s="5">
        <f t="shared" si="33"/>
        <v>0</v>
      </c>
      <c r="T134" s="26"/>
      <c r="U134" s="24"/>
      <c r="V134" s="24"/>
      <c r="W134" s="5"/>
      <c r="X134" s="3"/>
      <c r="Y134" s="3"/>
    </row>
    <row r="135" spans="1:25" ht="12.75" customHeight="1" x14ac:dyDescent="0.2">
      <c r="A135" s="33" t="s">
        <v>51</v>
      </c>
      <c r="B135" s="3"/>
      <c r="C135" s="25"/>
      <c r="D135" s="25"/>
      <c r="E135" s="25"/>
      <c r="F135" s="25"/>
      <c r="G135" s="25"/>
      <c r="H135" s="25"/>
      <c r="I135" s="25"/>
      <c r="J135" s="217">
        <v>2</v>
      </c>
      <c r="K135" s="266">
        <v>3</v>
      </c>
      <c r="L135" s="5"/>
      <c r="M135" s="5"/>
      <c r="O135" s="5"/>
      <c r="P135" s="20">
        <v>4</v>
      </c>
      <c r="Q135" s="24"/>
      <c r="R135" s="5"/>
      <c r="T135" s="26"/>
      <c r="U135" s="24"/>
      <c r="V135" s="24"/>
      <c r="W135" s="5"/>
      <c r="X135" s="3"/>
      <c r="Y135" s="3"/>
    </row>
    <row r="136" spans="1:25" ht="12.75" customHeight="1" x14ac:dyDescent="0.2">
      <c r="A136" s="33" t="s">
        <v>52</v>
      </c>
      <c r="B136" s="3"/>
      <c r="C136" s="25"/>
      <c r="D136" s="25"/>
      <c r="E136" s="25"/>
      <c r="F136" s="25"/>
      <c r="G136" s="25"/>
      <c r="H136" s="25"/>
      <c r="I136" s="25">
        <v>1</v>
      </c>
      <c r="K136" s="266"/>
      <c r="L136" s="5"/>
      <c r="M136" s="5"/>
      <c r="O136" s="5"/>
      <c r="P136" s="20">
        <v>1</v>
      </c>
      <c r="Q136" s="24"/>
      <c r="R136" s="5"/>
      <c r="T136" s="26"/>
      <c r="U136" s="24"/>
      <c r="V136" s="24"/>
      <c r="W136" s="5"/>
      <c r="X136" s="3"/>
      <c r="Y136" s="3"/>
    </row>
    <row r="137" spans="1:25" ht="12.75" customHeight="1" x14ac:dyDescent="0.2">
      <c r="A137" s="33" t="s">
        <v>53</v>
      </c>
      <c r="B137" s="3"/>
      <c r="C137" s="25"/>
      <c r="D137" s="25"/>
      <c r="E137" s="25"/>
      <c r="F137" s="25"/>
      <c r="G137" s="25"/>
      <c r="H137" s="25"/>
      <c r="I137" s="25"/>
      <c r="J137" s="217">
        <v>1</v>
      </c>
      <c r="K137" s="266"/>
      <c r="L137" s="5"/>
      <c r="M137" s="5"/>
      <c r="O137" s="5"/>
      <c r="P137" s="20">
        <v>1</v>
      </c>
      <c r="Q137" s="24"/>
      <c r="R137" s="5"/>
      <c r="T137" s="26"/>
      <c r="U137" s="24"/>
      <c r="V137" s="24"/>
      <c r="W137" s="5"/>
      <c r="X137" s="3"/>
      <c r="Y137" s="3"/>
    </row>
    <row r="138" spans="1:25" ht="12.75" customHeight="1" x14ac:dyDescent="0.2">
      <c r="A138" s="33" t="s">
        <v>64</v>
      </c>
      <c r="B138" s="3"/>
      <c r="C138" s="25"/>
      <c r="D138" s="25"/>
      <c r="E138" s="25"/>
      <c r="F138" s="25"/>
      <c r="G138" s="25"/>
      <c r="H138" s="25"/>
      <c r="I138" s="25"/>
      <c r="J138" s="217">
        <v>1</v>
      </c>
      <c r="K138" s="266">
        <v>1</v>
      </c>
      <c r="L138" s="5"/>
      <c r="M138" s="5"/>
      <c r="O138" s="5"/>
      <c r="P138" s="20">
        <v>2</v>
      </c>
      <c r="Q138" s="24"/>
      <c r="R138" s="5"/>
      <c r="T138" s="26"/>
      <c r="U138" s="24"/>
      <c r="V138" s="24"/>
      <c r="W138" s="5"/>
      <c r="X138" s="3"/>
      <c r="Y138" s="3"/>
    </row>
    <row r="139" spans="1:25" ht="12.75" customHeight="1" x14ac:dyDescent="0.2">
      <c r="A139" s="3"/>
      <c r="B139" s="3"/>
      <c r="C139" s="25"/>
      <c r="D139" s="25"/>
      <c r="E139" s="25"/>
      <c r="F139" s="25"/>
      <c r="G139" s="25"/>
      <c r="H139" s="25"/>
      <c r="I139" s="25"/>
      <c r="K139" s="267">
        <f>SUM(K133:K138)</f>
        <v>22</v>
      </c>
      <c r="L139" s="5">
        <f>SUM(K133:K134)/B126</f>
        <v>0.40909090909090912</v>
      </c>
      <c r="M139" s="5">
        <f>K139/B126</f>
        <v>0.5</v>
      </c>
      <c r="N139" s="5">
        <f>M139-L139</f>
        <v>9.0909090909090884E-2</v>
      </c>
      <c r="O139" s="5"/>
      <c r="P139" s="6"/>
      <c r="Q139" s="6"/>
      <c r="R139" s="5"/>
      <c r="T139" s="31" t="s">
        <v>31</v>
      </c>
      <c r="U139" s="24">
        <f t="shared" ref="U139:U140" si="34">R25</f>
        <v>4.3478260869565188E-2</v>
      </c>
      <c r="V139" s="24">
        <f>R42</f>
        <v>0</v>
      </c>
      <c r="W139" s="5" t="s">
        <v>28</v>
      </c>
      <c r="X139" s="3" t="s">
        <v>28</v>
      </c>
      <c r="Y139" s="3"/>
    </row>
    <row r="140" spans="1:25" ht="12.75" customHeight="1" x14ac:dyDescent="0.3">
      <c r="A140" s="51" t="s">
        <v>73</v>
      </c>
      <c r="L140" s="5"/>
      <c r="M140" s="5"/>
      <c r="O140" s="5"/>
      <c r="T140" s="31" t="s">
        <v>32</v>
      </c>
      <c r="U140" s="24">
        <f t="shared" si="34"/>
        <v>0</v>
      </c>
      <c r="V140" s="24" t="s">
        <v>28</v>
      </c>
      <c r="W140" s="5" t="s">
        <v>28</v>
      </c>
      <c r="X140" s="3"/>
      <c r="Y140" s="3"/>
    </row>
    <row r="141" spans="1:25" ht="25.5" customHeight="1" x14ac:dyDescent="0.2">
      <c r="B141" s="324" t="s">
        <v>1</v>
      </c>
      <c r="C141" s="325"/>
      <c r="D141" s="325"/>
      <c r="E141" s="325"/>
      <c r="F141" s="325"/>
      <c r="G141" s="325"/>
      <c r="H141" s="325"/>
      <c r="I141" s="325"/>
      <c r="J141" s="325"/>
      <c r="L141" s="10" t="s">
        <v>2</v>
      </c>
      <c r="M141" s="10" t="s">
        <v>3</v>
      </c>
      <c r="N141" s="69" t="s">
        <v>4</v>
      </c>
      <c r="O141" s="10" t="s">
        <v>5</v>
      </c>
      <c r="P141" s="9" t="s">
        <v>6</v>
      </c>
      <c r="Q141" s="9" t="s">
        <v>7</v>
      </c>
      <c r="R141" s="10" t="s">
        <v>8</v>
      </c>
      <c r="T141" s="53"/>
      <c r="U141" s="34"/>
      <c r="V141" s="34"/>
      <c r="W141" s="3"/>
      <c r="X141" s="3"/>
      <c r="Y141" s="3"/>
    </row>
    <row r="142" spans="1:25" ht="12.75" customHeight="1" x14ac:dyDescent="0.2">
      <c r="A142" s="70" t="s">
        <v>9</v>
      </c>
      <c r="B142" s="71">
        <v>1</v>
      </c>
      <c r="C142" s="71">
        <v>2</v>
      </c>
      <c r="D142" s="71">
        <v>3</v>
      </c>
      <c r="E142" s="71">
        <v>4</v>
      </c>
      <c r="F142" s="71">
        <v>5</v>
      </c>
      <c r="G142" s="71">
        <v>6</v>
      </c>
      <c r="H142" s="71">
        <v>7</v>
      </c>
      <c r="I142" s="71">
        <v>8</v>
      </c>
      <c r="J142" s="269">
        <v>9</v>
      </c>
      <c r="K142" s="268" t="s">
        <v>10</v>
      </c>
      <c r="L142" s="5"/>
      <c r="M142" s="5"/>
      <c r="O142" s="5"/>
      <c r="P142" s="6"/>
      <c r="Q142" s="6"/>
      <c r="R142" s="5"/>
      <c r="T142" s="33"/>
      <c r="U142" s="34"/>
      <c r="V142" s="34"/>
      <c r="X142" s="3"/>
      <c r="Y142" s="3"/>
    </row>
    <row r="143" spans="1:25" ht="12.75" customHeight="1" x14ac:dyDescent="0.2">
      <c r="A143" s="33" t="s">
        <v>22</v>
      </c>
      <c r="B143" s="25">
        <v>44</v>
      </c>
      <c r="K143" s="266"/>
      <c r="L143" s="5"/>
      <c r="M143" s="5"/>
      <c r="O143" s="5"/>
      <c r="P143" s="20">
        <f>B143</f>
        <v>44</v>
      </c>
      <c r="Q143" s="6"/>
      <c r="R143" s="5"/>
      <c r="T143" s="33"/>
      <c r="U143" s="34"/>
      <c r="V143" s="34"/>
      <c r="X143" s="3"/>
      <c r="Y143" s="3"/>
    </row>
    <row r="144" spans="1:25" ht="12.75" customHeight="1" x14ac:dyDescent="0.2">
      <c r="A144" s="33" t="s">
        <v>40</v>
      </c>
      <c r="C144" s="25">
        <v>35</v>
      </c>
      <c r="K144" s="266"/>
      <c r="L144" s="5"/>
      <c r="M144" s="5"/>
      <c r="N144" s="5"/>
      <c r="O144" s="5">
        <f>C144/B143</f>
        <v>0.79545454545454541</v>
      </c>
      <c r="P144" s="20">
        <v>35</v>
      </c>
      <c r="Q144" s="24">
        <f t="shared" ref="Q144:Q151" si="35">P144/P143</f>
        <v>0.79545454545454541</v>
      </c>
      <c r="R144" s="5">
        <f t="shared" ref="R144:R151" si="36">100%-Q144</f>
        <v>0.20454545454545459</v>
      </c>
      <c r="T144" s="25"/>
      <c r="U144" s="3"/>
      <c r="V144" s="3"/>
      <c r="X144" s="3"/>
      <c r="Y144" s="3"/>
    </row>
    <row r="145" spans="1:38" ht="12.75" customHeight="1" x14ac:dyDescent="0.2">
      <c r="A145" s="33" t="s">
        <v>41</v>
      </c>
      <c r="B145" s="3"/>
      <c r="C145" s="25"/>
      <c r="D145" s="25">
        <v>28</v>
      </c>
      <c r="E145" s="25"/>
      <c r="F145" s="25"/>
      <c r="G145" s="25"/>
      <c r="H145" s="25"/>
      <c r="I145" s="25"/>
      <c r="K145" s="266"/>
      <c r="L145" s="5"/>
      <c r="M145" s="5"/>
      <c r="O145" s="5">
        <f>D145/C144</f>
        <v>0.8</v>
      </c>
      <c r="P145" s="20">
        <v>30</v>
      </c>
      <c r="Q145" s="24">
        <f t="shared" si="35"/>
        <v>0.8571428571428571</v>
      </c>
      <c r="R145" s="5">
        <f t="shared" si="36"/>
        <v>0.1428571428571429</v>
      </c>
      <c r="T145" s="57" t="s">
        <v>12</v>
      </c>
      <c r="U145" s="60" t="s">
        <v>15</v>
      </c>
      <c r="V145" s="60" t="s">
        <v>16</v>
      </c>
      <c r="W145" s="60" t="s">
        <v>17</v>
      </c>
      <c r="X145" s="60" t="s">
        <v>18</v>
      </c>
      <c r="Y145" s="60" t="s">
        <v>19</v>
      </c>
      <c r="Z145" s="60" t="s">
        <v>20</v>
      </c>
      <c r="AA145" s="60" t="s">
        <v>21</v>
      </c>
      <c r="AB145" s="60" t="s">
        <v>22</v>
      </c>
      <c r="AC145" s="60" t="s">
        <v>40</v>
      </c>
      <c r="AD145" s="60" t="s">
        <v>41</v>
      </c>
      <c r="AE145" s="60" t="s">
        <v>42</v>
      </c>
      <c r="AF145" s="60" t="s">
        <v>43</v>
      </c>
      <c r="AG145" s="60" t="s">
        <v>48</v>
      </c>
      <c r="AH145" s="60" t="s">
        <v>49</v>
      </c>
      <c r="AI145" s="60" t="s">
        <v>50</v>
      </c>
      <c r="AJ145" s="60" t="s">
        <v>51</v>
      </c>
      <c r="AK145" s="60" t="s">
        <v>52</v>
      </c>
      <c r="AL145" s="60" t="s">
        <v>53</v>
      </c>
    </row>
    <row r="146" spans="1:38" ht="12.75" customHeight="1" x14ac:dyDescent="0.3">
      <c r="A146" s="33" t="s">
        <v>42</v>
      </c>
      <c r="B146" s="3"/>
      <c r="C146" s="25"/>
      <c r="D146" s="25"/>
      <c r="E146" s="25">
        <v>25</v>
      </c>
      <c r="F146" s="25"/>
      <c r="G146" s="25"/>
      <c r="H146" s="25"/>
      <c r="I146" s="25"/>
      <c r="K146" s="266"/>
      <c r="L146" s="5"/>
      <c r="M146" s="5"/>
      <c r="O146" s="5">
        <f>E146/D145</f>
        <v>0.8928571428571429</v>
      </c>
      <c r="P146" s="20">
        <v>29</v>
      </c>
      <c r="Q146" s="24">
        <f t="shared" si="35"/>
        <v>0.96666666666666667</v>
      </c>
      <c r="R146" s="5">
        <f t="shared" si="36"/>
        <v>3.3333333333333326E-2</v>
      </c>
      <c r="T146" s="62" t="s">
        <v>24</v>
      </c>
      <c r="U146" s="63">
        <f>P20/P18</f>
        <v>0.875</v>
      </c>
      <c r="V146" s="63">
        <f>P37/P35</f>
        <v>0.7857142857142857</v>
      </c>
      <c r="W146" s="63">
        <f>P55/P53</f>
        <v>0.75609756097560976</v>
      </c>
      <c r="X146" s="63">
        <f>P72/P70</f>
        <v>0.80701754385964908</v>
      </c>
      <c r="Y146" s="63">
        <f>P89/P87</f>
        <v>0.84615384615384615</v>
      </c>
      <c r="Z146" s="63">
        <f>P109/P107</f>
        <v>0.76086956521739135</v>
      </c>
      <c r="AA146" s="63">
        <f>P128/P126</f>
        <v>0.86363636363636365</v>
      </c>
      <c r="AB146" s="63">
        <f>P145/P143</f>
        <v>0.68181818181818177</v>
      </c>
      <c r="AC146" s="63">
        <f>P161/P159</f>
        <v>0.75</v>
      </c>
      <c r="AD146" s="63">
        <f>P176/P174</f>
        <v>0.87878787878787878</v>
      </c>
      <c r="AE146" s="63">
        <f>P191/P189</f>
        <v>0.68421052631578949</v>
      </c>
      <c r="AF146" s="63">
        <f>P207/P205</f>
        <v>0.78787878787878785</v>
      </c>
      <c r="AG146" s="63">
        <f>P223/P221</f>
        <v>0.80769230769230771</v>
      </c>
      <c r="AH146" s="63">
        <f>P240/P238</f>
        <v>0.87755102040816324</v>
      </c>
      <c r="AI146" s="63">
        <f>P257/P255</f>
        <v>0.88</v>
      </c>
      <c r="AJ146" s="63">
        <f>P273/P271</f>
        <v>0.78723404255319152</v>
      </c>
      <c r="AK146" s="63">
        <f>P288/P286</f>
        <v>0.92156862745098034</v>
      </c>
      <c r="AL146" s="63">
        <f>P304/P302</f>
        <v>0.92105263157894735</v>
      </c>
    </row>
    <row r="147" spans="1:38" ht="12.75" customHeight="1" x14ac:dyDescent="0.2">
      <c r="A147" s="33" t="s">
        <v>43</v>
      </c>
      <c r="B147" s="3"/>
      <c r="C147" s="25"/>
      <c r="D147" s="25"/>
      <c r="E147" s="25"/>
      <c r="F147" s="25">
        <v>25</v>
      </c>
      <c r="G147" s="25"/>
      <c r="H147" s="25"/>
      <c r="I147" s="25"/>
      <c r="K147" s="266"/>
      <c r="L147" s="5"/>
      <c r="M147" s="5"/>
      <c r="O147" s="5">
        <f>F147/E146</f>
        <v>1</v>
      </c>
      <c r="P147" s="20">
        <v>29</v>
      </c>
      <c r="Q147" s="24">
        <f t="shared" si="35"/>
        <v>1</v>
      </c>
      <c r="R147" s="5">
        <f t="shared" si="36"/>
        <v>0</v>
      </c>
      <c r="T147" s="58"/>
      <c r="U147" s="60"/>
      <c r="V147" s="60"/>
      <c r="W147" s="60"/>
      <c r="X147" s="60"/>
      <c r="Y147" s="60"/>
      <c r="Z147" s="60"/>
      <c r="AA147" s="60"/>
      <c r="AB147" s="60"/>
    </row>
    <row r="148" spans="1:38" ht="12.75" customHeight="1" x14ac:dyDescent="0.2">
      <c r="A148" s="33" t="s">
        <v>48</v>
      </c>
      <c r="B148" s="3"/>
      <c r="C148" s="25"/>
      <c r="D148" s="25"/>
      <c r="E148" s="25"/>
      <c r="F148" s="25"/>
      <c r="G148" s="25">
        <v>25</v>
      </c>
      <c r="H148" s="25"/>
      <c r="I148" s="25"/>
      <c r="K148" s="266"/>
      <c r="L148" s="5"/>
      <c r="M148" s="5"/>
      <c r="O148" s="5">
        <f>G148/F147</f>
        <v>1</v>
      </c>
      <c r="P148" s="20">
        <v>29</v>
      </c>
      <c r="Q148" s="24">
        <f t="shared" si="35"/>
        <v>1</v>
      </c>
      <c r="R148" s="5">
        <f t="shared" si="36"/>
        <v>0</v>
      </c>
      <c r="T148" s="58"/>
      <c r="U148" s="60"/>
      <c r="V148" s="60"/>
      <c r="W148" s="60"/>
      <c r="X148" s="60"/>
      <c r="Y148" s="60"/>
      <c r="Z148" s="60"/>
      <c r="AA148" s="60"/>
      <c r="AB148" s="60"/>
    </row>
    <row r="149" spans="1:38" ht="12.75" customHeight="1" x14ac:dyDescent="0.2">
      <c r="A149" s="33" t="s">
        <v>49</v>
      </c>
      <c r="B149" s="3"/>
      <c r="C149" s="25"/>
      <c r="D149" s="25"/>
      <c r="E149" s="25"/>
      <c r="F149" s="25"/>
      <c r="G149" s="25"/>
      <c r="H149" s="25">
        <v>25</v>
      </c>
      <c r="I149" s="25"/>
      <c r="K149" s="266"/>
      <c r="L149" s="5"/>
      <c r="M149" s="5"/>
      <c r="O149" s="5">
        <f>H149/G148</f>
        <v>1</v>
      </c>
      <c r="P149" s="20">
        <v>30</v>
      </c>
      <c r="Q149" s="24">
        <f t="shared" si="35"/>
        <v>1.0344827586206897</v>
      </c>
      <c r="R149" s="5">
        <f t="shared" si="36"/>
        <v>-3.4482758620689724E-2</v>
      </c>
      <c r="T149" s="58"/>
      <c r="U149" s="60"/>
      <c r="V149" s="60"/>
      <c r="W149" s="60"/>
      <c r="X149" s="60"/>
      <c r="Y149" s="60"/>
      <c r="Z149" s="60"/>
      <c r="AA149" s="60"/>
      <c r="AB149" s="60"/>
    </row>
    <row r="150" spans="1:38" ht="12.75" customHeight="1" x14ac:dyDescent="0.2">
      <c r="A150" s="33" t="s">
        <v>50</v>
      </c>
      <c r="B150" s="3"/>
      <c r="C150" s="25"/>
      <c r="D150" s="25"/>
      <c r="E150" s="25"/>
      <c r="F150" s="25"/>
      <c r="G150" s="25"/>
      <c r="H150" s="25"/>
      <c r="I150" s="25">
        <v>25</v>
      </c>
      <c r="K150" s="266"/>
      <c r="L150" s="5"/>
      <c r="M150" s="5"/>
      <c r="O150" s="5">
        <f>I150/H149</f>
        <v>1</v>
      </c>
      <c r="P150" s="20">
        <v>30</v>
      </c>
      <c r="Q150" s="24">
        <f t="shared" si="35"/>
        <v>1</v>
      </c>
      <c r="R150" s="5">
        <f t="shared" si="36"/>
        <v>0</v>
      </c>
      <c r="T150" s="58"/>
      <c r="U150" s="60"/>
      <c r="V150" s="60"/>
      <c r="W150" s="60"/>
      <c r="X150" s="60"/>
      <c r="Y150" s="60"/>
      <c r="Z150" s="60"/>
      <c r="AA150" s="60"/>
      <c r="AB150" s="60"/>
    </row>
    <row r="151" spans="1:38" ht="12.75" customHeight="1" x14ac:dyDescent="0.2">
      <c r="A151" s="33" t="s">
        <v>51</v>
      </c>
      <c r="B151" s="3"/>
      <c r="C151" s="25"/>
      <c r="D151" s="25"/>
      <c r="E151" s="25"/>
      <c r="F151" s="25"/>
      <c r="G151" s="25"/>
      <c r="H151" s="25"/>
      <c r="I151" s="25"/>
      <c r="J151" s="217">
        <v>25</v>
      </c>
      <c r="K151" s="266">
        <v>30</v>
      </c>
      <c r="L151" s="5"/>
      <c r="M151" s="5"/>
      <c r="O151" s="5">
        <f>J151/I150</f>
        <v>1</v>
      </c>
      <c r="P151" s="20">
        <v>31</v>
      </c>
      <c r="Q151" s="24">
        <f t="shared" si="35"/>
        <v>1.0333333333333334</v>
      </c>
      <c r="R151" s="5">
        <f t="shared" si="36"/>
        <v>-3.3333333333333437E-2</v>
      </c>
      <c r="T151" s="58"/>
      <c r="U151" s="60"/>
      <c r="V151" s="60"/>
      <c r="W151" s="60"/>
      <c r="X151" s="60"/>
      <c r="Y151" s="60"/>
      <c r="Z151" s="60"/>
      <c r="AA151" s="60"/>
      <c r="AB151" s="60"/>
    </row>
    <row r="152" spans="1:38" ht="12.75" customHeight="1" x14ac:dyDescent="0.2">
      <c r="A152" s="33" t="s">
        <v>52</v>
      </c>
      <c r="B152" s="3"/>
      <c r="C152" s="25"/>
      <c r="D152" s="25"/>
      <c r="E152" s="25"/>
      <c r="F152" s="25"/>
      <c r="G152" s="25"/>
      <c r="H152" s="25"/>
      <c r="I152" s="25"/>
      <c r="J152" s="217">
        <v>6</v>
      </c>
      <c r="K152" s="266">
        <v>6</v>
      </c>
      <c r="L152" s="5"/>
      <c r="M152" s="5"/>
      <c r="O152" s="5"/>
      <c r="P152" s="20">
        <v>7</v>
      </c>
      <c r="Q152" s="24"/>
      <c r="R152" s="5"/>
      <c r="T152" s="58"/>
      <c r="U152" s="60"/>
      <c r="V152" s="60"/>
      <c r="W152" s="60"/>
      <c r="X152" s="60"/>
      <c r="Y152" s="60"/>
      <c r="Z152" s="60"/>
      <c r="AA152" s="60"/>
      <c r="AB152" s="60"/>
    </row>
    <row r="153" spans="1:38" ht="12.75" customHeight="1" x14ac:dyDescent="0.2">
      <c r="A153" s="33" t="s">
        <v>53</v>
      </c>
      <c r="B153" s="3"/>
      <c r="C153" s="25"/>
      <c r="D153" s="25"/>
      <c r="E153" s="25"/>
      <c r="F153" s="25"/>
      <c r="G153" s="25"/>
      <c r="H153" s="25"/>
      <c r="I153" s="25"/>
      <c r="J153" s="217">
        <v>1</v>
      </c>
      <c r="K153" s="266">
        <v>1</v>
      </c>
      <c r="L153" s="5"/>
      <c r="M153" s="5"/>
      <c r="O153" s="5"/>
      <c r="P153" s="20">
        <v>1</v>
      </c>
      <c r="Q153" s="24"/>
      <c r="R153" s="5"/>
      <c r="T153" s="58"/>
      <c r="U153" s="60"/>
      <c r="V153" s="60"/>
      <c r="W153" s="60"/>
      <c r="X153" s="60"/>
      <c r="Y153" s="60"/>
      <c r="Z153" s="60"/>
      <c r="AA153" s="60"/>
      <c r="AB153" s="60"/>
    </row>
    <row r="154" spans="1:38" ht="12.75" customHeight="1" x14ac:dyDescent="0.2">
      <c r="A154" s="33" t="s">
        <v>64</v>
      </c>
      <c r="B154" s="3"/>
      <c r="C154" s="25"/>
      <c r="D154" s="25"/>
      <c r="E154" s="25"/>
      <c r="F154" s="25"/>
      <c r="G154" s="25"/>
      <c r="H154" s="25"/>
      <c r="I154" s="25"/>
      <c r="K154" s="266"/>
      <c r="L154" s="5"/>
      <c r="M154" s="5"/>
      <c r="O154" s="5"/>
      <c r="P154" s="20"/>
      <c r="Q154" s="24"/>
      <c r="R154" s="5"/>
      <c r="T154" s="58"/>
      <c r="U154" s="60"/>
      <c r="V154" s="60"/>
      <c r="W154" s="60"/>
      <c r="X154" s="60"/>
      <c r="Y154" s="60"/>
      <c r="Z154" s="60"/>
      <c r="AA154" s="60"/>
      <c r="AB154" s="60"/>
    </row>
    <row r="155" spans="1:38" ht="12.75" customHeight="1" x14ac:dyDescent="0.2">
      <c r="A155" s="11"/>
      <c r="B155" s="11"/>
      <c r="C155" s="25"/>
      <c r="D155" s="25"/>
      <c r="E155" s="25"/>
      <c r="F155" s="25"/>
      <c r="G155" s="25"/>
      <c r="H155" s="25"/>
      <c r="I155" s="25"/>
      <c r="K155" s="267">
        <f>SUM(K151:K153)</f>
        <v>37</v>
      </c>
      <c r="L155" s="5">
        <f>K151/B143</f>
        <v>0.68181818181818177</v>
      </c>
      <c r="M155" s="5">
        <f>K155/B143</f>
        <v>0.84090909090909094</v>
      </c>
      <c r="N155" s="5">
        <f>M155-L155</f>
        <v>0.15909090909090917</v>
      </c>
      <c r="O155" s="5"/>
      <c r="P155" s="6"/>
      <c r="Q155" s="6"/>
      <c r="R155" s="5"/>
      <c r="X155" s="3"/>
      <c r="Y155" s="3"/>
    </row>
    <row r="156" spans="1:38" ht="12.75" customHeight="1" x14ac:dyDescent="0.3">
      <c r="A156" s="51" t="s">
        <v>74</v>
      </c>
      <c r="L156" s="5"/>
      <c r="M156" s="5"/>
      <c r="O156" s="5"/>
      <c r="T156" s="4" t="s">
        <v>56</v>
      </c>
      <c r="U156" s="3"/>
      <c r="V156" s="3"/>
      <c r="X156" s="3"/>
      <c r="Y156" s="3"/>
    </row>
    <row r="157" spans="1:38" ht="25.5" customHeight="1" x14ac:dyDescent="0.2">
      <c r="B157" s="324" t="s">
        <v>1</v>
      </c>
      <c r="C157" s="325"/>
      <c r="D157" s="325"/>
      <c r="E157" s="325"/>
      <c r="F157" s="325"/>
      <c r="G157" s="325"/>
      <c r="H157" s="325"/>
      <c r="I157" s="325"/>
      <c r="J157" s="325"/>
      <c r="L157" s="10" t="s">
        <v>2</v>
      </c>
      <c r="M157" s="10" t="s">
        <v>3</v>
      </c>
      <c r="N157" s="69" t="s">
        <v>4</v>
      </c>
      <c r="O157" s="10" t="s">
        <v>5</v>
      </c>
      <c r="P157" s="9" t="s">
        <v>6</v>
      </c>
      <c r="Q157" s="9" t="s">
        <v>7</v>
      </c>
      <c r="R157" s="10" t="s">
        <v>8</v>
      </c>
      <c r="T157" s="4"/>
      <c r="U157" s="11"/>
      <c r="V157" s="11"/>
      <c r="X157" s="3"/>
      <c r="Y157" s="3"/>
    </row>
    <row r="158" spans="1:38" ht="12.75" customHeight="1" x14ac:dyDescent="0.2">
      <c r="A158" s="70" t="s">
        <v>9</v>
      </c>
      <c r="B158" s="71">
        <v>1</v>
      </c>
      <c r="C158" s="71">
        <v>2</v>
      </c>
      <c r="D158" s="71">
        <v>3</v>
      </c>
      <c r="E158" s="71">
        <v>4</v>
      </c>
      <c r="F158" s="71">
        <v>5</v>
      </c>
      <c r="G158" s="71">
        <v>6</v>
      </c>
      <c r="H158" s="71">
        <v>7</v>
      </c>
      <c r="I158" s="71">
        <v>8</v>
      </c>
      <c r="J158" s="269">
        <v>9</v>
      </c>
      <c r="K158" s="268" t="s">
        <v>10</v>
      </c>
      <c r="L158" s="5"/>
      <c r="M158" s="5"/>
      <c r="O158" s="5"/>
      <c r="P158" s="6"/>
      <c r="Q158" s="6"/>
      <c r="R158" s="5"/>
      <c r="T158" s="25"/>
      <c r="X158" s="3"/>
      <c r="Y158" s="3"/>
    </row>
    <row r="159" spans="1:38" ht="12.75" customHeight="1" x14ac:dyDescent="0.2">
      <c r="A159" s="33" t="s">
        <v>40</v>
      </c>
      <c r="B159" s="25">
        <v>24</v>
      </c>
      <c r="K159" s="266"/>
      <c r="L159" s="5"/>
      <c r="M159" s="5"/>
      <c r="O159" s="5"/>
      <c r="P159" s="20">
        <f>B159</f>
        <v>24</v>
      </c>
      <c r="Q159" s="6"/>
      <c r="R159" s="5"/>
      <c r="T159" s="25"/>
      <c r="X159" s="3"/>
      <c r="Y159" s="3"/>
    </row>
    <row r="160" spans="1:38" ht="12.75" customHeight="1" x14ac:dyDescent="0.2">
      <c r="A160" s="33" t="s">
        <v>41</v>
      </c>
      <c r="C160" s="25">
        <v>21</v>
      </c>
      <c r="K160" s="266"/>
      <c r="L160" s="5"/>
      <c r="M160" s="5"/>
      <c r="N160" s="5"/>
      <c r="O160" s="5">
        <f>C160/B159</f>
        <v>0.875</v>
      </c>
      <c r="P160" s="73">
        <v>21</v>
      </c>
      <c r="Q160" s="24">
        <f t="shared" ref="Q160:Q167" si="37">P160/P159</f>
        <v>0.875</v>
      </c>
      <c r="R160" s="5">
        <f t="shared" ref="R160:R167" si="38">100%-Q160</f>
        <v>0.125</v>
      </c>
      <c r="T160" s="25"/>
      <c r="X160" s="3"/>
      <c r="Y160" s="3"/>
    </row>
    <row r="161" spans="1:25" ht="12.75" customHeight="1" x14ac:dyDescent="0.2">
      <c r="A161" s="33" t="s">
        <v>42</v>
      </c>
      <c r="D161" s="25">
        <v>18</v>
      </c>
      <c r="K161" s="266"/>
      <c r="L161" s="5"/>
      <c r="M161" s="5"/>
      <c r="O161" s="5">
        <f>D161/C160</f>
        <v>0.8571428571428571</v>
      </c>
      <c r="P161" s="73">
        <v>18</v>
      </c>
      <c r="Q161" s="24">
        <f t="shared" si="37"/>
        <v>0.8571428571428571</v>
      </c>
      <c r="R161" s="5">
        <f t="shared" si="38"/>
        <v>0.1428571428571429</v>
      </c>
      <c r="T161" s="25"/>
      <c r="X161" s="3"/>
      <c r="Y161" s="3"/>
    </row>
    <row r="162" spans="1:25" ht="12.75" customHeight="1" x14ac:dyDescent="0.2">
      <c r="A162" s="33" t="s">
        <v>43</v>
      </c>
      <c r="E162" s="25">
        <v>18</v>
      </c>
      <c r="K162" s="266"/>
      <c r="L162" s="5"/>
      <c r="M162" s="5"/>
      <c r="O162" s="5">
        <f>E162/D161</f>
        <v>1</v>
      </c>
      <c r="P162" s="73">
        <v>18</v>
      </c>
      <c r="Q162" s="24">
        <f t="shared" si="37"/>
        <v>1</v>
      </c>
      <c r="R162" s="5">
        <f t="shared" si="38"/>
        <v>0</v>
      </c>
      <c r="T162" s="25"/>
      <c r="X162" s="3"/>
      <c r="Y162" s="3"/>
    </row>
    <row r="163" spans="1:25" ht="12.75" customHeight="1" x14ac:dyDescent="0.2">
      <c r="A163" s="33" t="s">
        <v>48</v>
      </c>
      <c r="F163" s="25">
        <v>18</v>
      </c>
      <c r="K163" s="266"/>
      <c r="L163" s="5"/>
      <c r="M163" s="5"/>
      <c r="O163" s="5">
        <f>F163/E162</f>
        <v>1</v>
      </c>
      <c r="P163" s="73">
        <v>18</v>
      </c>
      <c r="Q163" s="24">
        <f t="shared" si="37"/>
        <v>1</v>
      </c>
      <c r="R163" s="5">
        <f t="shared" si="38"/>
        <v>0</v>
      </c>
      <c r="T163" s="25"/>
      <c r="X163" s="3"/>
      <c r="Y163" s="3"/>
    </row>
    <row r="164" spans="1:25" ht="12.75" customHeight="1" x14ac:dyDescent="0.2">
      <c r="A164" s="33" t="s">
        <v>49</v>
      </c>
      <c r="G164" s="25">
        <v>18</v>
      </c>
      <c r="K164" s="266"/>
      <c r="L164" s="5"/>
      <c r="M164" s="5"/>
      <c r="O164" s="5">
        <f>G164/F163</f>
        <v>1</v>
      </c>
      <c r="P164" s="73">
        <v>20</v>
      </c>
      <c r="Q164" s="24">
        <f t="shared" si="37"/>
        <v>1.1111111111111112</v>
      </c>
      <c r="R164" s="5">
        <f t="shared" si="38"/>
        <v>-0.11111111111111116</v>
      </c>
      <c r="T164" s="25"/>
      <c r="X164" s="3"/>
      <c r="Y164" s="3"/>
    </row>
    <row r="165" spans="1:25" ht="12.75" customHeight="1" x14ac:dyDescent="0.2">
      <c r="A165" s="33" t="s">
        <v>50</v>
      </c>
      <c r="H165" s="25">
        <v>18</v>
      </c>
      <c r="K165" s="266"/>
      <c r="L165" s="5"/>
      <c r="M165" s="5"/>
      <c r="O165" s="5">
        <f>H165/G164</f>
        <v>1</v>
      </c>
      <c r="P165" s="73">
        <v>20</v>
      </c>
      <c r="Q165" s="24">
        <f t="shared" si="37"/>
        <v>1</v>
      </c>
      <c r="R165" s="5">
        <f t="shared" si="38"/>
        <v>0</v>
      </c>
      <c r="T165" s="25"/>
      <c r="X165" s="3"/>
      <c r="Y165" s="3"/>
    </row>
    <row r="166" spans="1:25" ht="12.75" customHeight="1" x14ac:dyDescent="0.2">
      <c r="A166" s="33" t="s">
        <v>51</v>
      </c>
      <c r="I166" s="25">
        <v>18</v>
      </c>
      <c r="K166" s="266"/>
      <c r="L166" s="5"/>
      <c r="M166" s="5"/>
      <c r="O166" s="5">
        <f>I166/H165</f>
        <v>1</v>
      </c>
      <c r="P166" s="73">
        <v>20</v>
      </c>
      <c r="Q166" s="24">
        <f t="shared" si="37"/>
        <v>1</v>
      </c>
      <c r="R166" s="5">
        <f t="shared" si="38"/>
        <v>0</v>
      </c>
      <c r="T166" s="25"/>
      <c r="X166" s="3"/>
      <c r="Y166" s="3"/>
    </row>
    <row r="167" spans="1:25" ht="12.75" customHeight="1" x14ac:dyDescent="0.2">
      <c r="A167" s="33" t="s">
        <v>52</v>
      </c>
      <c r="J167" s="217">
        <v>18</v>
      </c>
      <c r="K167" s="266">
        <v>17</v>
      </c>
      <c r="L167" s="5"/>
      <c r="M167" s="5"/>
      <c r="O167" s="5">
        <f>J167/I166</f>
        <v>1</v>
      </c>
      <c r="P167" s="73">
        <v>20</v>
      </c>
      <c r="Q167" s="24">
        <f t="shared" si="37"/>
        <v>1</v>
      </c>
      <c r="R167" s="5">
        <f t="shared" si="38"/>
        <v>0</v>
      </c>
      <c r="T167" s="25"/>
      <c r="X167" s="3"/>
      <c r="Y167" s="3"/>
    </row>
    <row r="168" spans="1:25" ht="12.75" customHeight="1" x14ac:dyDescent="0.2">
      <c r="A168" s="33" t="s">
        <v>53</v>
      </c>
      <c r="J168" s="217">
        <v>3</v>
      </c>
      <c r="K168" s="266">
        <v>4</v>
      </c>
      <c r="L168" s="5"/>
      <c r="M168" s="5"/>
      <c r="O168" s="5"/>
      <c r="P168" s="73">
        <v>7</v>
      </c>
      <c r="Q168" s="24"/>
      <c r="R168" s="5"/>
      <c r="T168" s="25"/>
      <c r="X168" s="3"/>
      <c r="Y168" s="3"/>
    </row>
    <row r="169" spans="1:25" ht="12.75" customHeight="1" x14ac:dyDescent="0.2">
      <c r="A169" s="33" t="s">
        <v>64</v>
      </c>
      <c r="J169" s="217">
        <v>1</v>
      </c>
      <c r="K169" s="266">
        <v>3</v>
      </c>
      <c r="L169" s="5"/>
      <c r="M169" s="5"/>
      <c r="O169" s="5"/>
      <c r="P169" s="73">
        <v>3</v>
      </c>
      <c r="Q169" s="24"/>
      <c r="R169" s="5"/>
      <c r="T169" s="25"/>
      <c r="X169" s="3"/>
      <c r="Y169" s="3"/>
    </row>
    <row r="170" spans="1:25" ht="12.75" customHeight="1" x14ac:dyDescent="0.2">
      <c r="K170" s="267">
        <f>SUM(K167:K169)</f>
        <v>24</v>
      </c>
      <c r="L170" s="5">
        <f>K167/B159</f>
        <v>0.70833333333333337</v>
      </c>
      <c r="M170" s="5">
        <f>K170/B159</f>
        <v>1</v>
      </c>
      <c r="N170" s="5">
        <f>M170-L170</f>
        <v>0.29166666666666663</v>
      </c>
      <c r="O170" s="5"/>
      <c r="P170" s="6"/>
      <c r="Q170" s="6"/>
      <c r="R170" s="5"/>
      <c r="T170" s="25"/>
      <c r="X170" s="3"/>
      <c r="Y170" s="3"/>
    </row>
    <row r="171" spans="1:25" ht="12.75" customHeight="1" x14ac:dyDescent="0.3">
      <c r="A171" s="51" t="s">
        <v>76</v>
      </c>
      <c r="L171" s="5"/>
      <c r="M171" s="5"/>
      <c r="O171" s="5"/>
      <c r="T171" s="25"/>
      <c r="X171" s="3"/>
      <c r="Y171" s="3"/>
    </row>
    <row r="172" spans="1:25" ht="25.5" customHeight="1" x14ac:dyDescent="0.2">
      <c r="B172" s="324" t="s">
        <v>1</v>
      </c>
      <c r="C172" s="325"/>
      <c r="D172" s="325"/>
      <c r="E172" s="325"/>
      <c r="F172" s="325"/>
      <c r="G172" s="325"/>
      <c r="H172" s="325"/>
      <c r="I172" s="325"/>
      <c r="J172" s="325"/>
      <c r="L172" s="10" t="s">
        <v>2</v>
      </c>
      <c r="M172" s="10" t="s">
        <v>3</v>
      </c>
      <c r="N172" s="69" t="s">
        <v>4</v>
      </c>
      <c r="O172" s="10" t="s">
        <v>5</v>
      </c>
      <c r="P172" s="9" t="s">
        <v>6</v>
      </c>
      <c r="Q172" s="9" t="s">
        <v>7</v>
      </c>
      <c r="R172" s="10" t="s">
        <v>8</v>
      </c>
      <c r="T172" s="25"/>
      <c r="X172" s="3"/>
      <c r="Y172" s="3"/>
    </row>
    <row r="173" spans="1:25" ht="12.75" customHeight="1" x14ac:dyDescent="0.2">
      <c r="A173" s="70" t="s">
        <v>9</v>
      </c>
      <c r="B173" s="71">
        <v>1</v>
      </c>
      <c r="C173" s="71">
        <v>2</v>
      </c>
      <c r="D173" s="71">
        <v>3</v>
      </c>
      <c r="E173" s="71">
        <v>4</v>
      </c>
      <c r="F173" s="71">
        <v>5</v>
      </c>
      <c r="G173" s="71">
        <v>6</v>
      </c>
      <c r="H173" s="71">
        <v>7</v>
      </c>
      <c r="I173" s="71">
        <v>8</v>
      </c>
      <c r="J173" s="269">
        <v>9</v>
      </c>
      <c r="K173" s="268" t="s">
        <v>10</v>
      </c>
      <c r="L173" s="5"/>
      <c r="M173" s="5"/>
      <c r="O173" s="5"/>
      <c r="P173" s="6"/>
      <c r="Q173" s="6"/>
      <c r="R173" s="5"/>
      <c r="T173" s="25"/>
      <c r="X173" s="3"/>
      <c r="Y173" s="3"/>
    </row>
    <row r="174" spans="1:25" ht="12.75" customHeight="1" x14ac:dyDescent="0.2">
      <c r="A174" s="33" t="s">
        <v>41</v>
      </c>
      <c r="B174" s="25">
        <v>33</v>
      </c>
      <c r="K174" s="266"/>
      <c r="L174" s="5"/>
      <c r="M174" s="5"/>
      <c r="O174" s="5"/>
      <c r="P174" s="20">
        <f>B174</f>
        <v>33</v>
      </c>
      <c r="Q174" s="6"/>
      <c r="R174" s="5"/>
      <c r="T174" s="25"/>
      <c r="X174" s="3"/>
      <c r="Y174" s="3"/>
    </row>
    <row r="175" spans="1:25" ht="12.75" customHeight="1" x14ac:dyDescent="0.2">
      <c r="A175" s="33" t="s">
        <v>42</v>
      </c>
      <c r="C175" s="25">
        <v>31</v>
      </c>
      <c r="K175" s="266"/>
      <c r="L175" s="5"/>
      <c r="M175" s="5"/>
      <c r="N175" s="5"/>
      <c r="O175" s="5">
        <f>C175/B174</f>
        <v>0.93939393939393945</v>
      </c>
      <c r="P175" s="73">
        <v>31</v>
      </c>
      <c r="Q175" s="24">
        <f t="shared" ref="Q175:Q182" si="39">P175/P174</f>
        <v>0.93939393939393945</v>
      </c>
      <c r="R175" s="5">
        <f t="shared" ref="R175:R182" si="40">100%-Q175</f>
        <v>6.0606060606060552E-2</v>
      </c>
      <c r="T175" s="25"/>
      <c r="X175" s="3"/>
      <c r="Y175" s="3"/>
    </row>
    <row r="176" spans="1:25" ht="12.75" customHeight="1" x14ac:dyDescent="0.2">
      <c r="A176" s="33" t="s">
        <v>43</v>
      </c>
      <c r="D176" s="25">
        <v>26</v>
      </c>
      <c r="K176" s="266"/>
      <c r="L176" s="5"/>
      <c r="M176" s="5"/>
      <c r="O176" s="5">
        <f>D176/C175</f>
        <v>0.83870967741935487</v>
      </c>
      <c r="P176" s="73">
        <v>29</v>
      </c>
      <c r="Q176" s="24">
        <f t="shared" si="39"/>
        <v>0.93548387096774188</v>
      </c>
      <c r="R176" s="5">
        <f t="shared" si="40"/>
        <v>6.4516129032258118E-2</v>
      </c>
      <c r="T176" s="25"/>
      <c r="X176" s="3"/>
      <c r="Y176" s="3"/>
    </row>
    <row r="177" spans="1:25" ht="12.75" customHeight="1" x14ac:dyDescent="0.2">
      <c r="A177" s="33" t="s">
        <v>48</v>
      </c>
      <c r="E177" s="25">
        <v>24</v>
      </c>
      <c r="K177" s="266"/>
      <c r="L177" s="5"/>
      <c r="M177" s="5"/>
      <c r="O177" s="5">
        <f>E177/D176</f>
        <v>0.92307692307692313</v>
      </c>
      <c r="P177" s="73">
        <v>26</v>
      </c>
      <c r="Q177" s="24">
        <f t="shared" si="39"/>
        <v>0.89655172413793105</v>
      </c>
      <c r="R177" s="5">
        <f t="shared" si="40"/>
        <v>0.10344827586206895</v>
      </c>
      <c r="T177" s="25"/>
      <c r="X177" s="3"/>
      <c r="Y177" s="3"/>
    </row>
    <row r="178" spans="1:25" ht="12.75" customHeight="1" x14ac:dyDescent="0.2">
      <c r="A178" s="33" t="s">
        <v>49</v>
      </c>
      <c r="F178" s="25">
        <v>24</v>
      </c>
      <c r="K178" s="266"/>
      <c r="L178" s="5"/>
      <c r="M178" s="5"/>
      <c r="O178" s="5">
        <f>F178/E177</f>
        <v>1</v>
      </c>
      <c r="P178" s="73">
        <v>30</v>
      </c>
      <c r="Q178" s="24">
        <f t="shared" si="39"/>
        <v>1.1538461538461537</v>
      </c>
      <c r="R178" s="5">
        <f t="shared" si="40"/>
        <v>-0.15384615384615374</v>
      </c>
      <c r="T178" s="25"/>
      <c r="X178" s="3"/>
      <c r="Y178" s="3"/>
    </row>
    <row r="179" spans="1:25" ht="12.75" customHeight="1" x14ac:dyDescent="0.2">
      <c r="A179" s="33" t="s">
        <v>50</v>
      </c>
      <c r="G179" s="25">
        <v>24</v>
      </c>
      <c r="K179" s="266"/>
      <c r="L179" s="5"/>
      <c r="M179" s="5"/>
      <c r="O179" s="5">
        <f>G179/F178</f>
        <v>1</v>
      </c>
      <c r="P179" s="73">
        <v>30</v>
      </c>
      <c r="Q179" s="24">
        <f t="shared" si="39"/>
        <v>1</v>
      </c>
      <c r="R179" s="5">
        <f t="shared" si="40"/>
        <v>0</v>
      </c>
      <c r="T179" s="25"/>
      <c r="X179" s="3"/>
      <c r="Y179" s="3"/>
    </row>
    <row r="180" spans="1:25" ht="12.75" customHeight="1" x14ac:dyDescent="0.2">
      <c r="A180" s="33" t="s">
        <v>51</v>
      </c>
      <c r="H180" s="25">
        <v>24</v>
      </c>
      <c r="K180" s="266"/>
      <c r="L180" s="5"/>
      <c r="M180" s="5"/>
      <c r="O180" s="5">
        <f>H180/G179</f>
        <v>1</v>
      </c>
      <c r="P180" s="73">
        <v>29</v>
      </c>
      <c r="Q180" s="24">
        <f t="shared" si="39"/>
        <v>0.96666666666666667</v>
      </c>
      <c r="R180" s="5">
        <f t="shared" si="40"/>
        <v>3.3333333333333326E-2</v>
      </c>
      <c r="T180" s="25"/>
      <c r="X180" s="3"/>
      <c r="Y180" s="3"/>
    </row>
    <row r="181" spans="1:25" ht="12.75" customHeight="1" x14ac:dyDescent="0.2">
      <c r="A181" s="33" t="s">
        <v>52</v>
      </c>
      <c r="I181" s="25">
        <v>24</v>
      </c>
      <c r="K181" s="266"/>
      <c r="L181" s="5"/>
      <c r="M181" s="5"/>
      <c r="O181" s="5">
        <f>I181/H180</f>
        <v>1</v>
      </c>
      <c r="P181" s="73">
        <v>31</v>
      </c>
      <c r="Q181" s="24">
        <f t="shared" si="39"/>
        <v>1.0689655172413792</v>
      </c>
      <c r="R181" s="5">
        <f t="shared" si="40"/>
        <v>-6.8965517241379226E-2</v>
      </c>
      <c r="T181" s="25"/>
      <c r="X181" s="3"/>
      <c r="Y181" s="3"/>
    </row>
    <row r="182" spans="1:25" ht="12.75" customHeight="1" x14ac:dyDescent="0.2">
      <c r="A182" s="33" t="s">
        <v>53</v>
      </c>
      <c r="J182" s="217">
        <v>24</v>
      </c>
      <c r="K182" s="266">
        <v>24</v>
      </c>
      <c r="L182" s="5"/>
      <c r="M182" s="5"/>
      <c r="O182" s="5">
        <f>J182/I181</f>
        <v>1</v>
      </c>
      <c r="P182" s="73">
        <v>31</v>
      </c>
      <c r="Q182" s="24">
        <f t="shared" si="39"/>
        <v>1</v>
      </c>
      <c r="R182" s="5">
        <f t="shared" si="40"/>
        <v>0</v>
      </c>
      <c r="T182" s="25"/>
      <c r="X182" s="3"/>
      <c r="Y182" s="3"/>
    </row>
    <row r="183" spans="1:25" ht="12.75" customHeight="1" x14ac:dyDescent="0.2">
      <c r="A183" s="33" t="s">
        <v>64</v>
      </c>
      <c r="J183" s="217">
        <v>5</v>
      </c>
      <c r="K183" s="266">
        <v>5</v>
      </c>
      <c r="L183" s="5"/>
      <c r="M183" s="5"/>
      <c r="O183" s="5"/>
      <c r="P183" s="73">
        <v>7</v>
      </c>
      <c r="Q183" s="24"/>
      <c r="R183" s="5"/>
      <c r="T183" s="25"/>
      <c r="X183" s="3"/>
      <c r="Y183" s="3"/>
    </row>
    <row r="184" spans="1:25" ht="12.75" customHeight="1" x14ac:dyDescent="0.2">
      <c r="A184" s="33" t="s">
        <v>66</v>
      </c>
      <c r="J184" s="217">
        <v>1</v>
      </c>
      <c r="K184" s="266"/>
      <c r="L184" s="5"/>
      <c r="M184" s="5"/>
      <c r="O184" s="5"/>
      <c r="P184" s="73">
        <v>1</v>
      </c>
      <c r="Q184" s="24"/>
      <c r="R184" s="5"/>
      <c r="T184" s="25"/>
      <c r="X184" s="3"/>
      <c r="Y184" s="3"/>
    </row>
    <row r="185" spans="1:25" ht="12.75" customHeight="1" x14ac:dyDescent="0.2">
      <c r="K185" s="267">
        <f>SUM(K182:K183)</f>
        <v>29</v>
      </c>
      <c r="L185" s="5">
        <f>K182/B174</f>
        <v>0.72727272727272729</v>
      </c>
      <c r="M185" s="5">
        <f>K185/B174</f>
        <v>0.87878787878787878</v>
      </c>
      <c r="N185" s="5">
        <f>M185-L185</f>
        <v>0.15151515151515149</v>
      </c>
      <c r="O185" s="5"/>
      <c r="P185" s="6"/>
      <c r="Q185" s="6"/>
      <c r="R185" s="5"/>
      <c r="T185" s="25"/>
      <c r="X185" s="3"/>
      <c r="Y185" s="3"/>
    </row>
    <row r="186" spans="1:25" ht="12.75" customHeight="1" x14ac:dyDescent="0.3">
      <c r="A186" s="51" t="s">
        <v>78</v>
      </c>
      <c r="L186" s="5"/>
      <c r="M186" s="5"/>
      <c r="O186" s="5"/>
      <c r="T186" s="25"/>
      <c r="X186" s="3"/>
      <c r="Y186" s="3"/>
    </row>
    <row r="187" spans="1:25" ht="25.5" customHeight="1" x14ac:dyDescent="0.2">
      <c r="B187" s="324" t="s">
        <v>1</v>
      </c>
      <c r="C187" s="325"/>
      <c r="D187" s="325"/>
      <c r="E187" s="325"/>
      <c r="F187" s="325"/>
      <c r="G187" s="325"/>
      <c r="H187" s="325"/>
      <c r="I187" s="325"/>
      <c r="J187" s="325"/>
      <c r="L187" s="10" t="s">
        <v>2</v>
      </c>
      <c r="M187" s="10" t="s">
        <v>3</v>
      </c>
      <c r="N187" s="69" t="s">
        <v>4</v>
      </c>
      <c r="O187" s="10" t="s">
        <v>5</v>
      </c>
      <c r="P187" s="9" t="s">
        <v>6</v>
      </c>
      <c r="Q187" s="9" t="s">
        <v>7</v>
      </c>
      <c r="R187" s="10" t="s">
        <v>8</v>
      </c>
      <c r="T187" s="25"/>
      <c r="X187" s="3"/>
      <c r="Y187" s="3"/>
    </row>
    <row r="188" spans="1:25" ht="12.75" customHeight="1" x14ac:dyDescent="0.2">
      <c r="A188" s="70" t="s">
        <v>9</v>
      </c>
      <c r="B188" s="71">
        <v>1</v>
      </c>
      <c r="C188" s="71">
        <v>2</v>
      </c>
      <c r="D188" s="71">
        <v>3</v>
      </c>
      <c r="E188" s="71">
        <v>4</v>
      </c>
      <c r="F188" s="71">
        <v>5</v>
      </c>
      <c r="G188" s="71">
        <v>6</v>
      </c>
      <c r="H188" s="71">
        <v>7</v>
      </c>
      <c r="I188" s="71">
        <v>8</v>
      </c>
      <c r="J188" s="269">
        <v>9</v>
      </c>
      <c r="K188" s="268" t="s">
        <v>10</v>
      </c>
      <c r="L188" s="5"/>
      <c r="M188" s="5"/>
      <c r="O188" s="5"/>
      <c r="P188" s="6"/>
      <c r="Q188" s="6"/>
      <c r="R188" s="5"/>
      <c r="T188" s="25"/>
      <c r="X188" s="3"/>
      <c r="Y188" s="3"/>
    </row>
    <row r="189" spans="1:25" ht="12.75" customHeight="1" x14ac:dyDescent="0.2">
      <c r="A189" s="33" t="s">
        <v>42</v>
      </c>
      <c r="B189" s="25">
        <v>19</v>
      </c>
      <c r="K189" s="266"/>
      <c r="L189" s="5"/>
      <c r="M189" s="5"/>
      <c r="O189" s="5"/>
      <c r="P189" s="20">
        <f>B189</f>
        <v>19</v>
      </c>
      <c r="Q189" s="6"/>
      <c r="R189" s="5"/>
      <c r="T189" s="25"/>
      <c r="X189" s="3"/>
      <c r="Y189" s="3"/>
    </row>
    <row r="190" spans="1:25" ht="12.75" customHeight="1" x14ac:dyDescent="0.2">
      <c r="A190" s="33" t="s">
        <v>43</v>
      </c>
      <c r="C190" s="25">
        <v>15</v>
      </c>
      <c r="K190" s="266"/>
      <c r="L190" s="5"/>
      <c r="M190" s="5"/>
      <c r="N190" s="5"/>
      <c r="O190" s="5">
        <f>C190/B189</f>
        <v>0.78947368421052633</v>
      </c>
      <c r="P190" s="73">
        <v>15</v>
      </c>
      <c r="Q190" s="24">
        <f t="shared" ref="Q190:Q197" si="41">P190/P189</f>
        <v>0.78947368421052633</v>
      </c>
      <c r="R190" s="5">
        <f t="shared" ref="R190:R197" si="42">100%-Q190</f>
        <v>0.21052631578947367</v>
      </c>
      <c r="T190" s="25"/>
      <c r="X190" s="3"/>
      <c r="Y190" s="3"/>
    </row>
    <row r="191" spans="1:25" ht="12.75" customHeight="1" x14ac:dyDescent="0.2">
      <c r="A191" s="33" t="s">
        <v>48</v>
      </c>
      <c r="D191" s="25">
        <v>13</v>
      </c>
      <c r="K191" s="266"/>
      <c r="L191" s="5"/>
      <c r="M191" s="5"/>
      <c r="O191" s="5">
        <f>D191/C190</f>
        <v>0.8666666666666667</v>
      </c>
      <c r="P191" s="73">
        <v>13</v>
      </c>
      <c r="Q191" s="24">
        <f t="shared" si="41"/>
        <v>0.8666666666666667</v>
      </c>
      <c r="R191" s="5">
        <f t="shared" si="42"/>
        <v>0.1333333333333333</v>
      </c>
      <c r="T191" s="25"/>
      <c r="X191" s="3"/>
      <c r="Y191" s="3"/>
    </row>
    <row r="192" spans="1:25" ht="12.75" customHeight="1" x14ac:dyDescent="0.2">
      <c r="A192" s="33" t="s">
        <v>49</v>
      </c>
      <c r="E192" s="25">
        <v>10</v>
      </c>
      <c r="K192" s="266"/>
      <c r="L192" s="5"/>
      <c r="M192" s="5"/>
      <c r="O192" s="5">
        <f>E192/D191</f>
        <v>0.76923076923076927</v>
      </c>
      <c r="P192" s="73">
        <v>10</v>
      </c>
      <c r="Q192" s="24">
        <f t="shared" si="41"/>
        <v>0.76923076923076927</v>
      </c>
      <c r="R192" s="5">
        <f t="shared" si="42"/>
        <v>0.23076923076923073</v>
      </c>
      <c r="T192" s="25"/>
      <c r="X192" s="3"/>
      <c r="Y192" s="3"/>
    </row>
    <row r="193" spans="1:25" ht="12.75" customHeight="1" x14ac:dyDescent="0.2">
      <c r="A193" s="33" t="s">
        <v>50</v>
      </c>
      <c r="F193" s="25">
        <v>10</v>
      </c>
      <c r="K193" s="266"/>
      <c r="L193" s="5"/>
      <c r="M193" s="5"/>
      <c r="O193" s="5">
        <f>F193/E192</f>
        <v>1</v>
      </c>
      <c r="P193" s="73">
        <v>10</v>
      </c>
      <c r="Q193" s="24">
        <f t="shared" si="41"/>
        <v>1</v>
      </c>
      <c r="R193" s="5">
        <f t="shared" si="42"/>
        <v>0</v>
      </c>
      <c r="T193" s="25"/>
      <c r="X193" s="3"/>
      <c r="Y193" s="3"/>
    </row>
    <row r="194" spans="1:25" ht="12.75" customHeight="1" x14ac:dyDescent="0.2">
      <c r="A194" s="33" t="s">
        <v>51</v>
      </c>
      <c r="G194" s="25">
        <v>10</v>
      </c>
      <c r="K194" s="266"/>
      <c r="L194" s="5"/>
      <c r="M194" s="5"/>
      <c r="O194" s="5">
        <f>G194/F193</f>
        <v>1</v>
      </c>
      <c r="P194" s="73">
        <v>10</v>
      </c>
      <c r="Q194" s="24">
        <f t="shared" si="41"/>
        <v>1</v>
      </c>
      <c r="R194" s="5">
        <f t="shared" si="42"/>
        <v>0</v>
      </c>
      <c r="T194" s="25"/>
      <c r="X194" s="3"/>
      <c r="Y194" s="3"/>
    </row>
    <row r="195" spans="1:25" ht="12.75" customHeight="1" x14ac:dyDescent="0.2">
      <c r="A195" s="33" t="s">
        <v>52</v>
      </c>
      <c r="H195" s="25">
        <v>10</v>
      </c>
      <c r="K195" s="266"/>
      <c r="L195" s="5"/>
      <c r="M195" s="5"/>
      <c r="O195" s="5">
        <f>H195/G194</f>
        <v>1</v>
      </c>
      <c r="P195" s="73">
        <v>10</v>
      </c>
      <c r="Q195" s="24">
        <f t="shared" si="41"/>
        <v>1</v>
      </c>
      <c r="R195" s="5">
        <f t="shared" si="42"/>
        <v>0</v>
      </c>
      <c r="T195" s="25"/>
      <c r="X195" s="3"/>
      <c r="Y195" s="3"/>
    </row>
    <row r="196" spans="1:25" ht="12.75" customHeight="1" x14ac:dyDescent="0.2">
      <c r="A196" s="33" t="s">
        <v>53</v>
      </c>
      <c r="I196" s="25">
        <v>10</v>
      </c>
      <c r="K196" s="266"/>
      <c r="L196" s="5"/>
      <c r="M196" s="5"/>
      <c r="O196" s="5">
        <f>I196/H195</f>
        <v>1</v>
      </c>
      <c r="P196" s="73">
        <v>10</v>
      </c>
      <c r="Q196" s="24">
        <f t="shared" si="41"/>
        <v>1</v>
      </c>
      <c r="R196" s="5">
        <f t="shared" si="42"/>
        <v>0</v>
      </c>
      <c r="T196" s="25"/>
      <c r="X196" s="3"/>
      <c r="Y196" s="3"/>
    </row>
    <row r="197" spans="1:25" ht="12.75" customHeight="1" x14ac:dyDescent="0.2">
      <c r="A197" s="33" t="s">
        <v>64</v>
      </c>
      <c r="J197" s="217">
        <v>10</v>
      </c>
      <c r="K197" s="266">
        <v>12</v>
      </c>
      <c r="L197" s="5"/>
      <c r="M197" s="5"/>
      <c r="O197" s="5">
        <f>J197/I196</f>
        <v>1</v>
      </c>
      <c r="P197" s="73">
        <v>10</v>
      </c>
      <c r="Q197" s="24">
        <f t="shared" si="41"/>
        <v>1</v>
      </c>
      <c r="R197" s="5">
        <f t="shared" si="42"/>
        <v>0</v>
      </c>
      <c r="T197" s="25"/>
      <c r="X197" s="3"/>
      <c r="Y197" s="3"/>
    </row>
    <row r="198" spans="1:25" ht="12.75" customHeight="1" x14ac:dyDescent="0.2">
      <c r="A198" s="33" t="s">
        <v>66</v>
      </c>
      <c r="J198" s="217">
        <v>2</v>
      </c>
      <c r="K198" s="266">
        <v>1</v>
      </c>
      <c r="L198" s="5"/>
      <c r="M198" s="5"/>
      <c r="O198" s="5"/>
      <c r="P198" s="73">
        <v>3</v>
      </c>
      <c r="Q198" s="24"/>
      <c r="R198" s="5"/>
      <c r="T198" s="25"/>
      <c r="X198" s="3"/>
      <c r="Y198" s="3"/>
    </row>
    <row r="199" spans="1:25" ht="12.75" customHeight="1" x14ac:dyDescent="0.2">
      <c r="A199" s="33" t="s">
        <v>71</v>
      </c>
      <c r="J199" s="217">
        <v>2</v>
      </c>
      <c r="K199" s="266">
        <v>1</v>
      </c>
      <c r="L199" s="5"/>
      <c r="M199" s="5"/>
      <c r="O199" s="5"/>
      <c r="P199" s="73">
        <v>2</v>
      </c>
      <c r="Q199" s="24"/>
      <c r="R199" s="5"/>
      <c r="T199" s="25"/>
      <c r="X199" s="3"/>
      <c r="Y199" s="3"/>
    </row>
    <row r="200" spans="1:25" ht="12.75" customHeight="1" x14ac:dyDescent="0.2">
      <c r="A200" s="33" t="s">
        <v>72</v>
      </c>
      <c r="J200" s="217">
        <v>1</v>
      </c>
      <c r="K200" s="266"/>
      <c r="L200" s="5"/>
      <c r="M200" s="5"/>
      <c r="O200" s="5"/>
      <c r="P200" s="73">
        <v>1</v>
      </c>
      <c r="Q200" s="24"/>
      <c r="R200" s="5"/>
      <c r="T200" s="25"/>
      <c r="X200" s="3"/>
      <c r="Y200" s="3"/>
    </row>
    <row r="201" spans="1:25" ht="12.75" customHeight="1" x14ac:dyDescent="0.2">
      <c r="K201" s="267">
        <f>SUM(K197:K199)</f>
        <v>14</v>
      </c>
      <c r="L201" s="5">
        <f>K197/B189</f>
        <v>0.63157894736842102</v>
      </c>
      <c r="M201" s="5">
        <f>K201/B189</f>
        <v>0.73684210526315785</v>
      </c>
      <c r="N201" s="5">
        <f>M201-L201</f>
        <v>0.10526315789473684</v>
      </c>
      <c r="O201" s="5"/>
      <c r="P201" s="6"/>
      <c r="Q201" s="6"/>
      <c r="R201" s="5"/>
      <c r="T201" s="25"/>
      <c r="X201" s="3"/>
      <c r="Y201" s="3"/>
    </row>
    <row r="202" spans="1:25" ht="12.75" customHeight="1" x14ac:dyDescent="0.3">
      <c r="A202" s="51" t="s">
        <v>79</v>
      </c>
      <c r="L202" s="5"/>
      <c r="M202" s="5"/>
      <c r="O202" s="5"/>
      <c r="T202" s="25"/>
      <c r="X202" s="3"/>
      <c r="Y202" s="3"/>
    </row>
    <row r="203" spans="1:25" ht="25.5" customHeight="1" x14ac:dyDescent="0.2">
      <c r="B203" s="324" t="s">
        <v>1</v>
      </c>
      <c r="C203" s="325"/>
      <c r="D203" s="325"/>
      <c r="E203" s="325"/>
      <c r="F203" s="325"/>
      <c r="G203" s="325"/>
      <c r="H203" s="325"/>
      <c r="I203" s="325"/>
      <c r="J203" s="325"/>
      <c r="L203" s="10" t="s">
        <v>2</v>
      </c>
      <c r="M203" s="10" t="s">
        <v>3</v>
      </c>
      <c r="N203" s="69" t="s">
        <v>4</v>
      </c>
      <c r="O203" s="10" t="s">
        <v>5</v>
      </c>
      <c r="P203" s="9" t="s">
        <v>6</v>
      </c>
      <c r="Q203" s="9" t="s">
        <v>7</v>
      </c>
      <c r="R203" s="10" t="s">
        <v>8</v>
      </c>
      <c r="T203" s="25"/>
      <c r="X203" s="3"/>
      <c r="Y203" s="3"/>
    </row>
    <row r="204" spans="1:25" ht="12.75" customHeight="1" x14ac:dyDescent="0.2">
      <c r="A204" s="70" t="s">
        <v>9</v>
      </c>
      <c r="B204" s="71">
        <v>1</v>
      </c>
      <c r="C204" s="71">
        <v>2</v>
      </c>
      <c r="D204" s="71">
        <v>3</v>
      </c>
      <c r="E204" s="71">
        <v>4</v>
      </c>
      <c r="F204" s="71">
        <v>5</v>
      </c>
      <c r="G204" s="71">
        <v>6</v>
      </c>
      <c r="H204" s="71">
        <v>7</v>
      </c>
      <c r="I204" s="71">
        <v>8</v>
      </c>
      <c r="J204" s="269">
        <v>9</v>
      </c>
      <c r="K204" s="268" t="s">
        <v>10</v>
      </c>
      <c r="L204" s="5"/>
      <c r="M204" s="5"/>
      <c r="O204" s="5"/>
      <c r="P204" s="6"/>
      <c r="Q204" s="6"/>
      <c r="R204" s="5"/>
      <c r="T204" s="25"/>
      <c r="X204" s="3"/>
      <c r="Y204" s="3"/>
    </row>
    <row r="205" spans="1:25" ht="12.75" customHeight="1" x14ac:dyDescent="0.2">
      <c r="A205" s="33" t="s">
        <v>43</v>
      </c>
      <c r="B205" s="25">
        <v>66</v>
      </c>
      <c r="K205" s="266"/>
      <c r="L205" s="5"/>
      <c r="M205" s="5"/>
      <c r="O205" s="5"/>
      <c r="P205" s="20">
        <f>B205</f>
        <v>66</v>
      </c>
      <c r="Q205" s="6"/>
      <c r="R205" s="5"/>
      <c r="T205" s="25"/>
      <c r="X205" s="3"/>
      <c r="Y205" s="3"/>
    </row>
    <row r="206" spans="1:25" ht="12.75" customHeight="1" x14ac:dyDescent="0.2">
      <c r="A206" s="33" t="s">
        <v>48</v>
      </c>
      <c r="C206" s="25">
        <v>53</v>
      </c>
      <c r="K206" s="266"/>
      <c r="L206" s="5"/>
      <c r="M206" s="5"/>
      <c r="O206" s="5">
        <f>C206/B205</f>
        <v>0.80303030303030298</v>
      </c>
      <c r="P206" s="73">
        <v>53</v>
      </c>
      <c r="Q206" s="24">
        <f t="shared" ref="Q206:Q213" si="43">P206/P205</f>
        <v>0.80303030303030298</v>
      </c>
      <c r="R206" s="5">
        <f t="shared" ref="R206:R213" si="44">100%-Q206</f>
        <v>0.19696969696969702</v>
      </c>
      <c r="T206" s="25"/>
      <c r="X206" s="3"/>
      <c r="Y206" s="3"/>
    </row>
    <row r="207" spans="1:25" ht="12.75" customHeight="1" x14ac:dyDescent="0.2">
      <c r="A207" s="33" t="s">
        <v>49</v>
      </c>
      <c r="D207" s="25">
        <v>48</v>
      </c>
      <c r="K207" s="266"/>
      <c r="L207" s="5"/>
      <c r="M207" s="5"/>
      <c r="O207" s="5">
        <f>D207/C206</f>
        <v>0.90566037735849059</v>
      </c>
      <c r="P207" s="73">
        <v>52</v>
      </c>
      <c r="Q207" s="24">
        <f t="shared" si="43"/>
        <v>0.98113207547169812</v>
      </c>
      <c r="R207" s="5">
        <f t="shared" si="44"/>
        <v>1.8867924528301883E-2</v>
      </c>
      <c r="T207" s="25"/>
      <c r="X207" s="3"/>
      <c r="Y207" s="3"/>
    </row>
    <row r="208" spans="1:25" ht="12.75" customHeight="1" x14ac:dyDescent="0.2">
      <c r="A208" s="33" t="s">
        <v>50</v>
      </c>
      <c r="E208" s="25">
        <v>47</v>
      </c>
      <c r="K208" s="266"/>
      <c r="L208" s="5"/>
      <c r="M208" s="5"/>
      <c r="O208" s="5">
        <f>E208/D207</f>
        <v>0.97916666666666663</v>
      </c>
      <c r="P208" s="73">
        <v>52</v>
      </c>
      <c r="Q208" s="24">
        <f t="shared" si="43"/>
        <v>1</v>
      </c>
      <c r="R208" s="5">
        <f t="shared" si="44"/>
        <v>0</v>
      </c>
      <c r="T208" s="25"/>
      <c r="X208" s="3"/>
      <c r="Y208" s="3"/>
    </row>
    <row r="209" spans="1:25" ht="12.75" customHeight="1" x14ac:dyDescent="0.2">
      <c r="A209" s="33" t="s">
        <v>51</v>
      </c>
      <c r="F209" s="25">
        <v>47</v>
      </c>
      <c r="K209" s="266"/>
      <c r="L209" s="5"/>
      <c r="M209" s="5"/>
      <c r="O209" s="5">
        <f>F209/E208</f>
        <v>1</v>
      </c>
      <c r="P209" s="73">
        <v>51</v>
      </c>
      <c r="Q209" s="24">
        <f t="shared" si="43"/>
        <v>0.98076923076923073</v>
      </c>
      <c r="R209" s="5">
        <f t="shared" si="44"/>
        <v>1.9230769230769273E-2</v>
      </c>
      <c r="T209" s="25"/>
      <c r="X209" s="3"/>
      <c r="Y209" s="3"/>
    </row>
    <row r="210" spans="1:25" ht="12.75" customHeight="1" x14ac:dyDescent="0.2">
      <c r="A210" s="33" t="s">
        <v>52</v>
      </c>
      <c r="G210" s="25">
        <v>47</v>
      </c>
      <c r="K210" s="266"/>
      <c r="L210" s="5"/>
      <c r="M210" s="5"/>
      <c r="O210" s="5">
        <f>G210/F209</f>
        <v>1</v>
      </c>
      <c r="P210" s="73">
        <v>51</v>
      </c>
      <c r="Q210" s="24">
        <f t="shared" si="43"/>
        <v>1</v>
      </c>
      <c r="R210" s="5">
        <f t="shared" si="44"/>
        <v>0</v>
      </c>
      <c r="T210" s="25"/>
      <c r="X210" s="3"/>
      <c r="Y210" s="3"/>
    </row>
    <row r="211" spans="1:25" ht="12.75" customHeight="1" x14ac:dyDescent="0.2">
      <c r="A211" s="33" t="s">
        <v>53</v>
      </c>
      <c r="H211" s="25">
        <v>47</v>
      </c>
      <c r="K211" s="266"/>
      <c r="L211" s="5"/>
      <c r="M211" s="5"/>
      <c r="O211" s="5">
        <f>H211/G210</f>
        <v>1</v>
      </c>
      <c r="P211" s="73">
        <v>51</v>
      </c>
      <c r="Q211" s="24">
        <f t="shared" si="43"/>
        <v>1</v>
      </c>
      <c r="R211" s="5">
        <f t="shared" si="44"/>
        <v>0</v>
      </c>
      <c r="T211" s="25"/>
      <c r="X211" s="3"/>
      <c r="Y211" s="3"/>
    </row>
    <row r="212" spans="1:25" ht="12.75" customHeight="1" x14ac:dyDescent="0.2">
      <c r="A212" s="33" t="s">
        <v>64</v>
      </c>
      <c r="I212" s="25">
        <v>47</v>
      </c>
      <c r="K212" s="266"/>
      <c r="L212" s="5"/>
      <c r="M212" s="5"/>
      <c r="O212" s="5">
        <f>I212/H211</f>
        <v>1</v>
      </c>
      <c r="P212" s="73">
        <v>51</v>
      </c>
      <c r="Q212" s="24">
        <f t="shared" si="43"/>
        <v>1</v>
      </c>
      <c r="R212" s="5">
        <f t="shared" si="44"/>
        <v>0</v>
      </c>
      <c r="T212" s="25"/>
      <c r="X212" s="3"/>
      <c r="Y212" s="3"/>
    </row>
    <row r="213" spans="1:25" ht="12.75" customHeight="1" x14ac:dyDescent="0.2">
      <c r="A213" s="33" t="s">
        <v>66</v>
      </c>
      <c r="J213" s="217">
        <v>47</v>
      </c>
      <c r="K213" s="266">
        <v>46</v>
      </c>
      <c r="L213" s="5"/>
      <c r="M213" s="5"/>
      <c r="O213" s="5">
        <f>J213/I212</f>
        <v>1</v>
      </c>
      <c r="P213" s="73">
        <v>50</v>
      </c>
      <c r="Q213" s="24">
        <f t="shared" si="43"/>
        <v>0.98039215686274506</v>
      </c>
      <c r="R213" s="5">
        <f t="shared" si="44"/>
        <v>1.9607843137254943E-2</v>
      </c>
      <c r="T213" s="25"/>
      <c r="X213" s="3"/>
      <c r="Y213" s="3"/>
    </row>
    <row r="214" spans="1:25" ht="12.75" customHeight="1" x14ac:dyDescent="0.2">
      <c r="A214" s="33" t="s">
        <v>71</v>
      </c>
      <c r="J214" s="217">
        <v>7</v>
      </c>
      <c r="K214" s="266">
        <v>5</v>
      </c>
      <c r="L214" s="5"/>
      <c r="M214" s="5"/>
      <c r="O214" s="5"/>
      <c r="P214" s="73">
        <v>9</v>
      </c>
      <c r="Q214" s="24"/>
      <c r="R214" s="5"/>
      <c r="T214" s="25"/>
      <c r="X214" s="3"/>
      <c r="Y214" s="3"/>
    </row>
    <row r="215" spans="1:25" ht="12.75" customHeight="1" x14ac:dyDescent="0.2">
      <c r="A215" s="33" t="s">
        <v>72</v>
      </c>
      <c r="J215" s="217">
        <v>2</v>
      </c>
      <c r="K215" s="266">
        <v>2</v>
      </c>
      <c r="L215" s="5"/>
      <c r="M215" s="5"/>
      <c r="O215" s="5"/>
      <c r="P215" s="73">
        <v>3</v>
      </c>
      <c r="Q215" s="24"/>
      <c r="R215" s="5"/>
      <c r="T215" s="25"/>
      <c r="X215" s="3"/>
      <c r="Y215" s="3"/>
    </row>
    <row r="216" spans="1:25" ht="12.75" customHeight="1" x14ac:dyDescent="0.2">
      <c r="A216" s="33" t="s">
        <v>75</v>
      </c>
      <c r="J216" s="217">
        <v>1</v>
      </c>
      <c r="K216" s="266"/>
      <c r="L216" s="5"/>
      <c r="M216" s="5"/>
      <c r="O216" s="5"/>
      <c r="P216" s="73">
        <v>1</v>
      </c>
      <c r="Q216" s="24"/>
      <c r="R216" s="5"/>
      <c r="T216" s="25"/>
      <c r="X216" s="3"/>
      <c r="Y216" s="3"/>
    </row>
    <row r="217" spans="1:25" ht="12.75" customHeight="1" x14ac:dyDescent="0.2">
      <c r="K217" s="267">
        <f>SUM(K213:K215)</f>
        <v>53</v>
      </c>
      <c r="L217" s="5">
        <f>K213/B205</f>
        <v>0.69696969696969702</v>
      </c>
      <c r="M217" s="5">
        <f>K217/B205</f>
        <v>0.80303030303030298</v>
      </c>
      <c r="N217" s="5">
        <f>M217-L217</f>
        <v>0.10606060606060597</v>
      </c>
      <c r="O217" s="5"/>
      <c r="P217" s="6"/>
      <c r="Q217" s="6"/>
      <c r="R217" s="5"/>
      <c r="T217" s="25"/>
      <c r="X217" s="3"/>
      <c r="Y217" s="3"/>
    </row>
    <row r="218" spans="1:25" ht="12.75" customHeight="1" x14ac:dyDescent="0.3">
      <c r="A218" s="51" t="s">
        <v>85</v>
      </c>
      <c r="L218" s="5"/>
      <c r="M218" s="5"/>
      <c r="O218" s="5"/>
      <c r="T218" s="25"/>
      <c r="X218" s="3"/>
      <c r="Y218" s="3"/>
    </row>
    <row r="219" spans="1:25" ht="25.5" customHeight="1" x14ac:dyDescent="0.2">
      <c r="B219" s="324" t="s">
        <v>1</v>
      </c>
      <c r="C219" s="325"/>
      <c r="D219" s="325"/>
      <c r="E219" s="325"/>
      <c r="F219" s="325"/>
      <c r="G219" s="325"/>
      <c r="H219" s="325"/>
      <c r="I219" s="325"/>
      <c r="J219" s="325"/>
      <c r="L219" s="10" t="s">
        <v>2</v>
      </c>
      <c r="M219" s="10" t="s">
        <v>3</v>
      </c>
      <c r="N219" s="69" t="s">
        <v>4</v>
      </c>
      <c r="O219" s="10" t="s">
        <v>5</v>
      </c>
      <c r="P219" s="9" t="s">
        <v>6</v>
      </c>
      <c r="Q219" s="9" t="s">
        <v>7</v>
      </c>
      <c r="R219" s="10" t="s">
        <v>8</v>
      </c>
      <c r="T219" s="25"/>
      <c r="X219" s="3"/>
      <c r="Y219" s="3"/>
    </row>
    <row r="220" spans="1:25" ht="12.75" customHeight="1" x14ac:dyDescent="0.2">
      <c r="A220" s="70" t="s">
        <v>9</v>
      </c>
      <c r="B220" s="71">
        <v>1</v>
      </c>
      <c r="C220" s="71">
        <v>2</v>
      </c>
      <c r="D220" s="71">
        <v>3</v>
      </c>
      <c r="E220" s="71">
        <v>4</v>
      </c>
      <c r="F220" s="71">
        <v>5</v>
      </c>
      <c r="G220" s="71">
        <v>6</v>
      </c>
      <c r="H220" s="71">
        <v>7</v>
      </c>
      <c r="I220" s="71">
        <v>8</v>
      </c>
      <c r="J220" s="269">
        <v>9</v>
      </c>
      <c r="K220" s="268" t="s">
        <v>10</v>
      </c>
      <c r="L220" s="5"/>
      <c r="M220" s="5"/>
      <c r="O220" s="5"/>
      <c r="P220" s="6"/>
      <c r="Q220" s="6"/>
      <c r="R220" s="5"/>
      <c r="T220" s="25"/>
      <c r="X220" s="3"/>
      <c r="Y220" s="3"/>
    </row>
    <row r="221" spans="1:25" ht="12.75" customHeight="1" x14ac:dyDescent="0.2">
      <c r="A221" s="33" t="s">
        <v>48</v>
      </c>
      <c r="B221" s="25">
        <v>26</v>
      </c>
      <c r="K221" s="266"/>
      <c r="L221" s="5"/>
      <c r="M221" s="5"/>
      <c r="O221" s="5"/>
      <c r="P221" s="20">
        <f>B221</f>
        <v>26</v>
      </c>
      <c r="Q221" s="6"/>
      <c r="R221" s="5"/>
      <c r="T221" s="25"/>
      <c r="X221" s="3"/>
      <c r="Y221" s="3"/>
    </row>
    <row r="222" spans="1:25" ht="12.75" customHeight="1" x14ac:dyDescent="0.2">
      <c r="A222" s="33" t="s">
        <v>49</v>
      </c>
      <c r="C222" s="25">
        <v>24</v>
      </c>
      <c r="K222" s="266"/>
      <c r="L222" s="5"/>
      <c r="M222" s="5"/>
      <c r="O222" s="5">
        <f>C222/B221</f>
        <v>0.92307692307692313</v>
      </c>
      <c r="P222" s="73">
        <v>24</v>
      </c>
      <c r="Q222" s="24">
        <f t="shared" ref="Q222:Q229" si="45">P222/P221</f>
        <v>0.92307692307692313</v>
      </c>
      <c r="R222" s="5">
        <f t="shared" ref="R222:R229" si="46">100%-Q222</f>
        <v>7.6923076923076872E-2</v>
      </c>
      <c r="T222" s="25"/>
      <c r="X222" s="3"/>
      <c r="Y222" s="3"/>
    </row>
    <row r="223" spans="1:25" ht="12.75" customHeight="1" x14ac:dyDescent="0.2">
      <c r="A223" s="33" t="s">
        <v>50</v>
      </c>
      <c r="D223" s="25">
        <v>20</v>
      </c>
      <c r="K223" s="266"/>
      <c r="L223" s="5"/>
      <c r="M223" s="5"/>
      <c r="O223" s="5">
        <f>D223/C222</f>
        <v>0.83333333333333337</v>
      </c>
      <c r="P223" s="73">
        <v>21</v>
      </c>
      <c r="Q223" s="24">
        <f t="shared" si="45"/>
        <v>0.875</v>
      </c>
      <c r="R223" s="5">
        <f t="shared" si="46"/>
        <v>0.125</v>
      </c>
      <c r="T223" s="25"/>
      <c r="X223" s="3"/>
      <c r="Y223" s="3"/>
    </row>
    <row r="224" spans="1:25" ht="12.75" customHeight="1" x14ac:dyDescent="0.2">
      <c r="A224" s="33" t="s">
        <v>51</v>
      </c>
      <c r="E224" s="25">
        <v>18</v>
      </c>
      <c r="K224" s="266"/>
      <c r="L224" s="5"/>
      <c r="M224" s="5"/>
      <c r="O224" s="5">
        <f>E224/D223</f>
        <v>0.9</v>
      </c>
      <c r="P224" s="73">
        <v>21</v>
      </c>
      <c r="Q224" s="24">
        <f t="shared" si="45"/>
        <v>1</v>
      </c>
      <c r="R224" s="5">
        <f t="shared" si="46"/>
        <v>0</v>
      </c>
      <c r="T224" s="25"/>
      <c r="X224" s="3"/>
      <c r="Y224" s="3"/>
    </row>
    <row r="225" spans="1:25" ht="12.75" customHeight="1" x14ac:dyDescent="0.2">
      <c r="A225" s="33" t="s">
        <v>52</v>
      </c>
      <c r="F225" s="25">
        <v>18</v>
      </c>
      <c r="K225" s="266"/>
      <c r="L225" s="5"/>
      <c r="M225" s="5"/>
      <c r="O225" s="5">
        <f>F225/E224</f>
        <v>1</v>
      </c>
      <c r="P225" s="73">
        <v>21</v>
      </c>
      <c r="Q225" s="24">
        <f t="shared" si="45"/>
        <v>1</v>
      </c>
      <c r="R225" s="5">
        <f t="shared" si="46"/>
        <v>0</v>
      </c>
      <c r="T225" s="25"/>
      <c r="X225" s="3"/>
      <c r="Y225" s="3"/>
    </row>
    <row r="226" spans="1:25" ht="12.75" customHeight="1" x14ac:dyDescent="0.2">
      <c r="A226" s="33" t="s">
        <v>53</v>
      </c>
      <c r="G226" s="25">
        <v>18</v>
      </c>
      <c r="K226" s="266"/>
      <c r="L226" s="5"/>
      <c r="M226" s="5"/>
      <c r="O226" s="5">
        <f>G226/F225</f>
        <v>1</v>
      </c>
      <c r="P226" s="73">
        <v>21</v>
      </c>
      <c r="Q226" s="24">
        <f t="shared" si="45"/>
        <v>1</v>
      </c>
      <c r="R226" s="5">
        <f t="shared" si="46"/>
        <v>0</v>
      </c>
      <c r="T226" s="25"/>
      <c r="X226" s="3"/>
      <c r="Y226" s="3"/>
    </row>
    <row r="227" spans="1:25" ht="12.75" customHeight="1" x14ac:dyDescent="0.2">
      <c r="A227" s="33" t="s">
        <v>64</v>
      </c>
      <c r="H227" s="25">
        <v>18</v>
      </c>
      <c r="K227" s="266"/>
      <c r="L227" s="5"/>
      <c r="M227" s="5"/>
      <c r="O227" s="5">
        <f>H227/G226</f>
        <v>1</v>
      </c>
      <c r="P227" s="73">
        <v>21</v>
      </c>
      <c r="Q227" s="24">
        <f t="shared" si="45"/>
        <v>1</v>
      </c>
      <c r="R227" s="5">
        <f t="shared" si="46"/>
        <v>0</v>
      </c>
      <c r="T227" s="25"/>
      <c r="X227" s="3"/>
      <c r="Y227" s="3"/>
    </row>
    <row r="228" spans="1:25" ht="12.75" customHeight="1" x14ac:dyDescent="0.2">
      <c r="A228" s="33" t="s">
        <v>66</v>
      </c>
      <c r="I228" s="25">
        <v>18</v>
      </c>
      <c r="K228" s="266"/>
      <c r="L228" s="5"/>
      <c r="M228" s="5"/>
      <c r="O228" s="5">
        <f>I228/H227</f>
        <v>1</v>
      </c>
      <c r="P228" s="73">
        <v>21</v>
      </c>
      <c r="Q228" s="24">
        <f t="shared" si="45"/>
        <v>1</v>
      </c>
      <c r="R228" s="5">
        <f t="shared" si="46"/>
        <v>0</v>
      </c>
      <c r="T228" s="25"/>
      <c r="X228" s="3"/>
      <c r="Y228" s="3"/>
    </row>
    <row r="229" spans="1:25" ht="12.75" customHeight="1" x14ac:dyDescent="0.2">
      <c r="A229" s="33" t="s">
        <v>71</v>
      </c>
      <c r="J229" s="217">
        <v>18</v>
      </c>
      <c r="K229" s="266">
        <v>18</v>
      </c>
      <c r="L229" s="5"/>
      <c r="M229" s="5"/>
      <c r="O229" s="5">
        <f>J229/I228</f>
        <v>1</v>
      </c>
      <c r="P229" s="73">
        <v>21</v>
      </c>
      <c r="Q229" s="24">
        <f t="shared" si="45"/>
        <v>1</v>
      </c>
      <c r="R229" s="5">
        <f t="shared" si="46"/>
        <v>0</v>
      </c>
      <c r="S229" s="25" t="s">
        <v>80</v>
      </c>
      <c r="T229" s="25">
        <v>24</v>
      </c>
      <c r="U229" s="25">
        <f>K234</f>
        <v>25</v>
      </c>
      <c r="V229" s="25" t="s">
        <v>10</v>
      </c>
      <c r="X229" s="3"/>
      <c r="Y229" s="3"/>
    </row>
    <row r="230" spans="1:25" ht="12.75" customHeight="1" x14ac:dyDescent="0.2">
      <c r="A230" s="33" t="s">
        <v>72</v>
      </c>
      <c r="J230" s="217">
        <v>5</v>
      </c>
      <c r="K230" s="266">
        <v>5</v>
      </c>
      <c r="L230" s="5"/>
      <c r="M230" s="5"/>
      <c r="O230" s="5"/>
      <c r="P230" s="73">
        <v>6</v>
      </c>
      <c r="Q230" s="24"/>
      <c r="R230" s="5"/>
      <c r="S230" s="25" t="s">
        <v>81</v>
      </c>
      <c r="T230" s="24">
        <f>T229/B221</f>
        <v>0.92307692307692313</v>
      </c>
      <c r="U230" s="24">
        <f>T229/U229</f>
        <v>0.96</v>
      </c>
      <c r="V230" s="25" t="s">
        <v>82</v>
      </c>
      <c r="X230" s="3"/>
      <c r="Y230" s="3"/>
    </row>
    <row r="231" spans="1:25" ht="12.75" customHeight="1" x14ac:dyDescent="0.2">
      <c r="A231" s="33" t="s">
        <v>75</v>
      </c>
      <c r="J231" s="217">
        <v>1</v>
      </c>
      <c r="K231" s="266"/>
      <c r="L231" s="5"/>
      <c r="M231" s="5"/>
      <c r="O231" s="5"/>
      <c r="P231" s="73">
        <v>2</v>
      </c>
      <c r="Q231" s="24"/>
      <c r="R231" s="5"/>
      <c r="T231" s="25"/>
      <c r="X231" s="3"/>
      <c r="Y231" s="3"/>
    </row>
    <row r="232" spans="1:25" ht="12.75" customHeight="1" x14ac:dyDescent="0.2">
      <c r="A232" s="33" t="s">
        <v>77</v>
      </c>
      <c r="J232" s="217">
        <v>2</v>
      </c>
      <c r="K232" s="266">
        <v>1</v>
      </c>
      <c r="L232" s="5"/>
      <c r="M232" s="5"/>
      <c r="O232" s="5"/>
      <c r="P232" s="73">
        <v>2</v>
      </c>
      <c r="Q232" s="24"/>
      <c r="R232" s="5"/>
      <c r="T232" s="25"/>
      <c r="X232" s="3"/>
      <c r="Y232" s="3"/>
    </row>
    <row r="233" spans="1:25" ht="12.75" customHeight="1" x14ac:dyDescent="0.2">
      <c r="A233" s="33" t="s">
        <v>90</v>
      </c>
      <c r="K233" s="266">
        <v>1</v>
      </c>
      <c r="L233" s="5"/>
      <c r="M233" s="5"/>
      <c r="O233" s="5"/>
      <c r="P233" s="73"/>
      <c r="Q233" s="24"/>
      <c r="R233" s="5"/>
      <c r="T233" s="25"/>
      <c r="X233" s="3"/>
      <c r="Y233" s="3"/>
    </row>
    <row r="234" spans="1:25" ht="12.75" customHeight="1" x14ac:dyDescent="0.2">
      <c r="K234" s="267">
        <f>SUM(K229:K233)</f>
        <v>25</v>
      </c>
      <c r="L234" s="5">
        <f>K229/B221</f>
        <v>0.69230769230769229</v>
      </c>
      <c r="M234" s="5">
        <f>K234/B221</f>
        <v>0.96153846153846156</v>
      </c>
      <c r="N234" s="5">
        <f>M234-L234</f>
        <v>0.26923076923076927</v>
      </c>
      <c r="O234" s="5"/>
      <c r="P234" s="6"/>
      <c r="Q234" s="6"/>
      <c r="R234" s="5"/>
      <c r="T234" s="25"/>
      <c r="X234" s="3"/>
      <c r="Y234" s="3"/>
    </row>
    <row r="235" spans="1:25" ht="12.75" customHeight="1" x14ac:dyDescent="0.3">
      <c r="A235" s="51" t="s">
        <v>86</v>
      </c>
      <c r="L235" s="5"/>
      <c r="M235" s="5"/>
      <c r="O235" s="5"/>
      <c r="T235" s="25"/>
      <c r="X235" s="3"/>
      <c r="Y235" s="3"/>
    </row>
    <row r="236" spans="1:25" ht="25.5" customHeight="1" x14ac:dyDescent="0.2">
      <c r="B236" s="324" t="s">
        <v>1</v>
      </c>
      <c r="C236" s="325"/>
      <c r="D236" s="325"/>
      <c r="E236" s="325"/>
      <c r="F236" s="325"/>
      <c r="G236" s="325"/>
      <c r="H236" s="325"/>
      <c r="I236" s="325"/>
      <c r="J236" s="325"/>
      <c r="L236" s="10" t="s">
        <v>2</v>
      </c>
      <c r="M236" s="10" t="s">
        <v>3</v>
      </c>
      <c r="N236" s="69" t="s">
        <v>4</v>
      </c>
      <c r="O236" s="10" t="s">
        <v>5</v>
      </c>
      <c r="P236" s="9" t="s">
        <v>6</v>
      </c>
      <c r="Q236" s="9" t="s">
        <v>7</v>
      </c>
      <c r="R236" s="10" t="s">
        <v>8</v>
      </c>
      <c r="X236" s="3"/>
      <c r="Y236" s="3"/>
    </row>
    <row r="237" spans="1:25" ht="12.75" customHeight="1" x14ac:dyDescent="0.2">
      <c r="A237" s="70" t="s">
        <v>9</v>
      </c>
      <c r="B237" s="71">
        <v>1</v>
      </c>
      <c r="C237" s="71">
        <v>2</v>
      </c>
      <c r="D237" s="71">
        <v>3</v>
      </c>
      <c r="E237" s="71">
        <v>4</v>
      </c>
      <c r="F237" s="71">
        <v>5</v>
      </c>
      <c r="G237" s="71">
        <v>6</v>
      </c>
      <c r="H237" s="71">
        <v>7</v>
      </c>
      <c r="I237" s="71">
        <v>8</v>
      </c>
      <c r="J237" s="269">
        <v>9</v>
      </c>
      <c r="K237" s="268" t="s">
        <v>10</v>
      </c>
      <c r="L237" s="5"/>
      <c r="M237" s="5"/>
      <c r="O237" s="5"/>
      <c r="P237" s="6"/>
      <c r="Q237" s="6"/>
      <c r="R237" s="5"/>
      <c r="X237" s="3"/>
      <c r="Y237" s="3"/>
    </row>
    <row r="238" spans="1:25" ht="12.75" customHeight="1" x14ac:dyDescent="0.2">
      <c r="A238" s="33" t="s">
        <v>49</v>
      </c>
      <c r="B238" s="25">
        <v>49</v>
      </c>
      <c r="K238" s="266"/>
      <c r="L238" s="5"/>
      <c r="M238" s="5"/>
      <c r="O238" s="5"/>
      <c r="P238" s="20">
        <f>B238</f>
        <v>49</v>
      </c>
      <c r="Q238" s="6"/>
      <c r="R238" s="5"/>
      <c r="X238" s="3"/>
      <c r="Y238" s="3"/>
    </row>
    <row r="239" spans="1:25" ht="12.75" customHeight="1" x14ac:dyDescent="0.2">
      <c r="A239" s="33" t="s">
        <v>50</v>
      </c>
      <c r="C239" s="25">
        <v>44</v>
      </c>
      <c r="K239" s="266"/>
      <c r="L239" s="5"/>
      <c r="M239" s="5"/>
      <c r="O239" s="5">
        <f>C239/B238</f>
        <v>0.89795918367346939</v>
      </c>
      <c r="P239" s="73">
        <v>44</v>
      </c>
      <c r="Q239" s="24">
        <f t="shared" ref="Q239:Q246" si="47">P239/P238</f>
        <v>0.89795918367346939</v>
      </c>
      <c r="R239" s="5">
        <f t="shared" ref="R239:R246" si="48">100%-Q239</f>
        <v>0.10204081632653061</v>
      </c>
      <c r="X239" s="3"/>
      <c r="Y239" s="3"/>
    </row>
    <row r="240" spans="1:25" ht="12.75" customHeight="1" x14ac:dyDescent="0.2">
      <c r="A240" s="33" t="s">
        <v>51</v>
      </c>
      <c r="D240" s="25">
        <v>42</v>
      </c>
      <c r="K240" s="266"/>
      <c r="L240" s="5"/>
      <c r="M240" s="5"/>
      <c r="O240" s="5">
        <f>D240/C239</f>
        <v>0.95454545454545459</v>
      </c>
      <c r="P240" s="73">
        <v>43</v>
      </c>
      <c r="Q240" s="24">
        <f t="shared" si="47"/>
        <v>0.97727272727272729</v>
      </c>
      <c r="R240" s="5">
        <f t="shared" si="48"/>
        <v>2.2727272727272707E-2</v>
      </c>
      <c r="X240" s="3"/>
      <c r="Y240" s="3"/>
    </row>
    <row r="241" spans="1:25" ht="12.75" customHeight="1" x14ac:dyDescent="0.2">
      <c r="A241" s="33" t="s">
        <v>52</v>
      </c>
      <c r="E241" s="25">
        <v>37</v>
      </c>
      <c r="K241" s="266"/>
      <c r="L241" s="5"/>
      <c r="M241" s="5"/>
      <c r="O241" s="5">
        <f>E241/D240</f>
        <v>0.88095238095238093</v>
      </c>
      <c r="P241" s="73">
        <v>42</v>
      </c>
      <c r="Q241" s="24">
        <f t="shared" si="47"/>
        <v>0.97674418604651159</v>
      </c>
      <c r="R241" s="5">
        <f t="shared" si="48"/>
        <v>2.3255813953488413E-2</v>
      </c>
      <c r="X241" s="3"/>
      <c r="Y241" s="3"/>
    </row>
    <row r="242" spans="1:25" ht="12.75" customHeight="1" x14ac:dyDescent="0.2">
      <c r="A242" s="33" t="s">
        <v>53</v>
      </c>
      <c r="F242" s="25">
        <v>37</v>
      </c>
      <c r="K242" s="266"/>
      <c r="L242" s="5"/>
      <c r="M242" s="5"/>
      <c r="O242" s="5">
        <f>F242/E241</f>
        <v>1</v>
      </c>
      <c r="P242" s="73">
        <v>42</v>
      </c>
      <c r="Q242" s="24">
        <f t="shared" si="47"/>
        <v>1</v>
      </c>
      <c r="R242" s="5">
        <f t="shared" si="48"/>
        <v>0</v>
      </c>
      <c r="X242" s="3"/>
      <c r="Y242" s="3"/>
    </row>
    <row r="243" spans="1:25" ht="12.75" customHeight="1" x14ac:dyDescent="0.2">
      <c r="A243" s="33" t="s">
        <v>64</v>
      </c>
      <c r="G243" s="25">
        <v>37</v>
      </c>
      <c r="K243" s="266"/>
      <c r="L243" s="5"/>
      <c r="M243" s="5"/>
      <c r="O243" s="5">
        <f>G243/F242</f>
        <v>1</v>
      </c>
      <c r="P243" s="73">
        <v>42</v>
      </c>
      <c r="Q243" s="24">
        <f t="shared" si="47"/>
        <v>1</v>
      </c>
      <c r="R243" s="5">
        <f t="shared" si="48"/>
        <v>0</v>
      </c>
      <c r="X243" s="3"/>
      <c r="Y243" s="3"/>
    </row>
    <row r="244" spans="1:25" ht="12.75" customHeight="1" x14ac:dyDescent="0.2">
      <c r="A244" s="33" t="s">
        <v>66</v>
      </c>
      <c r="H244" s="25">
        <v>37</v>
      </c>
      <c r="K244" s="266"/>
      <c r="L244" s="5"/>
      <c r="M244" s="5"/>
      <c r="O244" s="5">
        <f>H244/G243</f>
        <v>1</v>
      </c>
      <c r="P244" s="73">
        <v>42</v>
      </c>
      <c r="Q244" s="24">
        <f t="shared" si="47"/>
        <v>1</v>
      </c>
      <c r="R244" s="5">
        <f t="shared" si="48"/>
        <v>0</v>
      </c>
      <c r="X244" s="3"/>
      <c r="Y244" s="3"/>
    </row>
    <row r="245" spans="1:25" ht="12.75" customHeight="1" x14ac:dyDescent="0.2">
      <c r="A245" s="33" t="s">
        <v>71</v>
      </c>
      <c r="I245" s="25">
        <v>37</v>
      </c>
      <c r="K245" s="266"/>
      <c r="L245" s="5"/>
      <c r="M245" s="5"/>
      <c r="O245" s="5">
        <f>I245/H244</f>
        <v>1</v>
      </c>
      <c r="P245" s="73">
        <v>41</v>
      </c>
      <c r="Q245" s="24">
        <f t="shared" si="47"/>
        <v>0.97619047619047616</v>
      </c>
      <c r="R245" s="5">
        <f t="shared" si="48"/>
        <v>2.3809523809523836E-2</v>
      </c>
      <c r="X245" s="3"/>
      <c r="Y245" s="3"/>
    </row>
    <row r="246" spans="1:25" ht="12.75" customHeight="1" x14ac:dyDescent="0.2">
      <c r="A246" s="33" t="s">
        <v>72</v>
      </c>
      <c r="J246" s="217">
        <v>37</v>
      </c>
      <c r="K246" s="266">
        <v>41</v>
      </c>
      <c r="L246" s="5"/>
      <c r="M246" s="5"/>
      <c r="O246" s="5">
        <f>J246/I245</f>
        <v>1</v>
      </c>
      <c r="P246" s="73">
        <v>41</v>
      </c>
      <c r="Q246" s="24">
        <f t="shared" si="47"/>
        <v>1</v>
      </c>
      <c r="R246" s="5">
        <f t="shared" si="48"/>
        <v>0</v>
      </c>
      <c r="S246" s="25" t="s">
        <v>80</v>
      </c>
      <c r="T246" s="25">
        <v>44</v>
      </c>
      <c r="U246" s="25">
        <f>K251</f>
        <v>44</v>
      </c>
      <c r="V246" s="25" t="s">
        <v>10</v>
      </c>
      <c r="X246" s="3"/>
      <c r="Y246" s="3"/>
    </row>
    <row r="247" spans="1:25" ht="12.75" customHeight="1" x14ac:dyDescent="0.2">
      <c r="A247" s="33" t="s">
        <v>75</v>
      </c>
      <c r="J247" s="217">
        <v>2</v>
      </c>
      <c r="K247" s="266">
        <v>1</v>
      </c>
      <c r="L247" s="5"/>
      <c r="M247" s="5"/>
      <c r="O247" s="5"/>
      <c r="P247" s="73">
        <v>3</v>
      </c>
      <c r="Q247" s="24"/>
      <c r="R247" s="5"/>
      <c r="S247" s="25" t="s">
        <v>81</v>
      </c>
      <c r="T247" s="24">
        <f>T246/B238</f>
        <v>0.89795918367346939</v>
      </c>
      <c r="U247" s="24">
        <f>T246/U246</f>
        <v>1</v>
      </c>
      <c r="V247" s="25" t="s">
        <v>82</v>
      </c>
      <c r="X247" s="3"/>
      <c r="Y247" s="3"/>
    </row>
    <row r="248" spans="1:25" ht="12.75" customHeight="1" x14ac:dyDescent="0.2">
      <c r="A248" s="33" t="s">
        <v>77</v>
      </c>
      <c r="J248" s="217">
        <v>1</v>
      </c>
      <c r="K248" s="266">
        <v>1</v>
      </c>
      <c r="L248" s="5"/>
      <c r="M248" s="5"/>
      <c r="O248" s="5"/>
      <c r="P248" s="73">
        <v>2</v>
      </c>
      <c r="Q248" s="24"/>
      <c r="R248" s="5"/>
      <c r="X248" s="3"/>
      <c r="Y248" s="3"/>
    </row>
    <row r="249" spans="1:25" ht="12.75" customHeight="1" x14ac:dyDescent="0.2">
      <c r="A249" s="33" t="s">
        <v>83</v>
      </c>
      <c r="J249" s="217">
        <v>1</v>
      </c>
      <c r="K249" s="266"/>
      <c r="L249" s="5"/>
      <c r="M249" s="5"/>
      <c r="O249" s="5"/>
      <c r="P249" s="73">
        <v>1</v>
      </c>
      <c r="Q249" s="24"/>
      <c r="R249" s="5"/>
      <c r="X249" s="3"/>
      <c r="Y249" s="3"/>
    </row>
    <row r="250" spans="1:25" ht="12.75" customHeight="1" x14ac:dyDescent="0.2">
      <c r="A250" s="33" t="s">
        <v>84</v>
      </c>
      <c r="J250" s="217">
        <v>1</v>
      </c>
      <c r="K250" s="266">
        <v>1</v>
      </c>
      <c r="L250" s="5"/>
      <c r="M250" s="5"/>
      <c r="O250" s="5"/>
      <c r="P250" s="73">
        <v>1</v>
      </c>
      <c r="Q250" s="24"/>
      <c r="R250" s="5"/>
      <c r="X250" s="3"/>
      <c r="Y250" s="3"/>
    </row>
    <row r="251" spans="1:25" ht="12.75" customHeight="1" x14ac:dyDescent="0.2">
      <c r="K251" s="267">
        <f>SUM(K246:K250)</f>
        <v>44</v>
      </c>
      <c r="L251" s="5">
        <f>K246/B238</f>
        <v>0.83673469387755106</v>
      </c>
      <c r="M251" s="5">
        <f>K251/B238</f>
        <v>0.89795918367346939</v>
      </c>
      <c r="N251" s="5">
        <f>M251-L251</f>
        <v>6.1224489795918324E-2</v>
      </c>
      <c r="O251" s="5"/>
      <c r="P251" s="6"/>
      <c r="Q251" s="6"/>
      <c r="R251" s="5"/>
      <c r="X251" s="3"/>
      <c r="Y251" s="3"/>
    </row>
    <row r="252" spans="1:25" ht="12.75" customHeight="1" x14ac:dyDescent="0.3">
      <c r="A252" s="51" t="s">
        <v>88</v>
      </c>
      <c r="L252" s="5"/>
      <c r="M252" s="5"/>
      <c r="O252" s="5"/>
      <c r="X252" s="3"/>
      <c r="Y252" s="3"/>
    </row>
    <row r="253" spans="1:25" ht="25.5" customHeight="1" x14ac:dyDescent="0.2">
      <c r="B253" s="324" t="s">
        <v>1</v>
      </c>
      <c r="C253" s="325"/>
      <c r="D253" s="325"/>
      <c r="E253" s="325"/>
      <c r="F253" s="325"/>
      <c r="G253" s="325"/>
      <c r="H253" s="325"/>
      <c r="I253" s="325"/>
      <c r="J253" s="325"/>
      <c r="L253" s="10" t="s">
        <v>2</v>
      </c>
      <c r="M253" s="10" t="s">
        <v>3</v>
      </c>
      <c r="N253" s="69" t="s">
        <v>4</v>
      </c>
      <c r="O253" s="10" t="s">
        <v>5</v>
      </c>
      <c r="P253" s="9" t="s">
        <v>6</v>
      </c>
      <c r="Q253" s="9" t="s">
        <v>7</v>
      </c>
      <c r="R253" s="10" t="s">
        <v>8</v>
      </c>
      <c r="X253" s="3"/>
      <c r="Y253" s="3"/>
    </row>
    <row r="254" spans="1:25" ht="12.75" customHeight="1" x14ac:dyDescent="0.2">
      <c r="A254" s="70" t="s">
        <v>9</v>
      </c>
      <c r="B254" s="71">
        <v>1</v>
      </c>
      <c r="C254" s="71">
        <v>2</v>
      </c>
      <c r="D254" s="71">
        <v>3</v>
      </c>
      <c r="E254" s="71">
        <v>4</v>
      </c>
      <c r="F254" s="71">
        <v>5</v>
      </c>
      <c r="G254" s="71">
        <v>6</v>
      </c>
      <c r="H254" s="71">
        <v>7</v>
      </c>
      <c r="I254" s="71">
        <v>8</v>
      </c>
      <c r="J254" s="269">
        <v>9</v>
      </c>
      <c r="K254" s="268" t="s">
        <v>10</v>
      </c>
      <c r="L254" s="5"/>
      <c r="M254" s="5"/>
      <c r="O254" s="5"/>
      <c r="P254" s="6"/>
      <c r="Q254" s="6"/>
      <c r="R254" s="5"/>
      <c r="X254" s="3"/>
      <c r="Y254" s="3"/>
    </row>
    <row r="255" spans="1:25" ht="12.75" customHeight="1" x14ac:dyDescent="0.2">
      <c r="A255" s="33" t="s">
        <v>50</v>
      </c>
      <c r="B255" s="25">
        <v>25</v>
      </c>
      <c r="K255" s="266"/>
      <c r="L255" s="5"/>
      <c r="M255" s="5"/>
      <c r="O255" s="5"/>
      <c r="P255" s="20">
        <f>B255</f>
        <v>25</v>
      </c>
      <c r="Q255" s="6"/>
      <c r="R255" s="5"/>
      <c r="X255" s="3"/>
      <c r="Y255" s="3"/>
    </row>
    <row r="256" spans="1:25" ht="12.75" customHeight="1" x14ac:dyDescent="0.2">
      <c r="A256" s="33" t="s">
        <v>51</v>
      </c>
      <c r="C256" s="25">
        <v>24</v>
      </c>
      <c r="K256" s="266"/>
      <c r="L256" s="5"/>
      <c r="M256" s="5"/>
      <c r="O256" s="5">
        <f>C256/B255</f>
        <v>0.96</v>
      </c>
      <c r="P256" s="73">
        <v>24</v>
      </c>
      <c r="Q256" s="24">
        <f t="shared" ref="Q256:Q263" si="49">P256/P255</f>
        <v>0.96</v>
      </c>
      <c r="R256" s="5">
        <f t="shared" ref="R256:R263" si="50">100%-Q256</f>
        <v>4.0000000000000036E-2</v>
      </c>
      <c r="X256" s="3"/>
      <c r="Y256" s="3"/>
    </row>
    <row r="257" spans="1:25" ht="12.75" customHeight="1" x14ac:dyDescent="0.2">
      <c r="A257" s="33" t="s">
        <v>52</v>
      </c>
      <c r="D257" s="25">
        <v>22</v>
      </c>
      <c r="K257" s="266"/>
      <c r="L257" s="5"/>
      <c r="M257" s="5"/>
      <c r="O257" s="5">
        <f>D257/C256</f>
        <v>0.91666666666666663</v>
      </c>
      <c r="P257" s="73">
        <v>22</v>
      </c>
      <c r="Q257" s="24">
        <f t="shared" si="49"/>
        <v>0.91666666666666663</v>
      </c>
      <c r="R257" s="5">
        <f t="shared" si="50"/>
        <v>8.333333333333337E-2</v>
      </c>
      <c r="X257" s="3"/>
      <c r="Y257" s="3"/>
    </row>
    <row r="258" spans="1:25" ht="12.75" customHeight="1" x14ac:dyDescent="0.2">
      <c r="A258" s="33" t="s">
        <v>53</v>
      </c>
      <c r="E258" s="25">
        <v>21</v>
      </c>
      <c r="K258" s="266"/>
      <c r="L258" s="5"/>
      <c r="M258" s="5"/>
      <c r="O258" s="5">
        <f>E258/D257</f>
        <v>0.95454545454545459</v>
      </c>
      <c r="P258" s="73">
        <v>21</v>
      </c>
      <c r="Q258" s="24">
        <f t="shared" si="49"/>
        <v>0.95454545454545459</v>
      </c>
      <c r="R258" s="5">
        <f t="shared" si="50"/>
        <v>4.5454545454545414E-2</v>
      </c>
      <c r="X258" s="3"/>
      <c r="Y258" s="3"/>
    </row>
    <row r="259" spans="1:25" ht="12.75" customHeight="1" x14ac:dyDescent="0.2">
      <c r="A259" s="33" t="s">
        <v>64</v>
      </c>
      <c r="F259" s="25">
        <v>17</v>
      </c>
      <c r="K259" s="266"/>
      <c r="L259" s="5"/>
      <c r="M259" s="5"/>
      <c r="O259" s="5">
        <f>F259/E258</f>
        <v>0.80952380952380953</v>
      </c>
      <c r="P259" s="73">
        <v>20</v>
      </c>
      <c r="Q259" s="24">
        <f t="shared" si="49"/>
        <v>0.95238095238095233</v>
      </c>
      <c r="R259" s="5">
        <f t="shared" si="50"/>
        <v>4.7619047619047672E-2</v>
      </c>
      <c r="X259" s="3"/>
      <c r="Y259" s="3"/>
    </row>
    <row r="260" spans="1:25" ht="12.75" customHeight="1" x14ac:dyDescent="0.2">
      <c r="A260" s="33" t="s">
        <v>66</v>
      </c>
      <c r="G260" s="25">
        <v>17</v>
      </c>
      <c r="K260" s="266"/>
      <c r="L260" s="5"/>
      <c r="M260" s="5"/>
      <c r="O260" s="5">
        <f>G260/F259</f>
        <v>1</v>
      </c>
      <c r="P260" s="73">
        <v>20</v>
      </c>
      <c r="Q260" s="24">
        <f t="shared" si="49"/>
        <v>1</v>
      </c>
      <c r="R260" s="5">
        <f t="shared" si="50"/>
        <v>0</v>
      </c>
      <c r="X260" s="3"/>
      <c r="Y260" s="3"/>
    </row>
    <row r="261" spans="1:25" ht="12.75" customHeight="1" x14ac:dyDescent="0.2">
      <c r="A261" s="33" t="s">
        <v>71</v>
      </c>
      <c r="H261" s="25">
        <v>17</v>
      </c>
      <c r="K261" s="266"/>
      <c r="L261" s="5"/>
      <c r="M261" s="5"/>
      <c r="O261" s="5">
        <f>H261/G260</f>
        <v>1</v>
      </c>
      <c r="P261" s="73">
        <v>19</v>
      </c>
      <c r="Q261" s="24">
        <f t="shared" si="49"/>
        <v>0.95</v>
      </c>
      <c r="R261" s="5">
        <f t="shared" si="50"/>
        <v>5.0000000000000044E-2</v>
      </c>
      <c r="X261" s="3"/>
      <c r="Y261" s="3"/>
    </row>
    <row r="262" spans="1:25" ht="12.75" customHeight="1" x14ac:dyDescent="0.2">
      <c r="A262" s="33" t="s">
        <v>72</v>
      </c>
      <c r="I262" s="25">
        <v>16</v>
      </c>
      <c r="K262" s="266"/>
      <c r="L262" s="5"/>
      <c r="M262" s="5"/>
      <c r="O262" s="5">
        <f>I262/H261</f>
        <v>0.94117647058823528</v>
      </c>
      <c r="P262" s="73">
        <v>20</v>
      </c>
      <c r="Q262" s="24">
        <f t="shared" si="49"/>
        <v>1.0526315789473684</v>
      </c>
      <c r="R262" s="5">
        <f t="shared" si="50"/>
        <v>-5.2631578947368363E-2</v>
      </c>
      <c r="X262" s="3"/>
      <c r="Y262" s="3"/>
    </row>
    <row r="263" spans="1:25" ht="12.75" customHeight="1" x14ac:dyDescent="0.2">
      <c r="A263" s="33" t="s">
        <v>75</v>
      </c>
      <c r="J263" s="217">
        <v>16</v>
      </c>
      <c r="K263" s="266">
        <v>15</v>
      </c>
      <c r="L263" s="5"/>
      <c r="M263" s="5"/>
      <c r="O263" s="5">
        <f>J263/I262</f>
        <v>1</v>
      </c>
      <c r="P263" s="73">
        <v>19</v>
      </c>
      <c r="Q263" s="24">
        <f t="shared" si="49"/>
        <v>0.95</v>
      </c>
      <c r="R263" s="5">
        <f t="shared" si="50"/>
        <v>5.0000000000000044E-2</v>
      </c>
      <c r="S263" s="25" t="s">
        <v>80</v>
      </c>
      <c r="T263" s="25">
        <v>18</v>
      </c>
      <c r="U263" s="25">
        <f>SUM(K263:K265)</f>
        <v>18</v>
      </c>
      <c r="V263" s="25" t="s">
        <v>10</v>
      </c>
      <c r="X263" s="3"/>
      <c r="Y263" s="3"/>
    </row>
    <row r="264" spans="1:25" ht="12.75" customHeight="1" x14ac:dyDescent="0.2">
      <c r="A264" s="33" t="s">
        <v>77</v>
      </c>
      <c r="J264" s="217">
        <v>1</v>
      </c>
      <c r="K264" s="266">
        <v>2</v>
      </c>
      <c r="L264" s="5"/>
      <c r="M264" s="5"/>
      <c r="O264" s="5"/>
      <c r="P264" s="73">
        <v>4</v>
      </c>
      <c r="Q264" s="24"/>
      <c r="R264" s="5"/>
      <c r="S264" s="25" t="s">
        <v>81</v>
      </c>
      <c r="T264" s="24">
        <f>T263/B255</f>
        <v>0.72</v>
      </c>
      <c r="U264" s="24">
        <f>T263/U263</f>
        <v>1</v>
      </c>
      <c r="V264" s="25" t="s">
        <v>82</v>
      </c>
      <c r="X264" s="3"/>
      <c r="Y264" s="3"/>
    </row>
    <row r="265" spans="1:25" ht="12.75" customHeight="1" x14ac:dyDescent="0.2">
      <c r="A265" s="33" t="s">
        <v>83</v>
      </c>
      <c r="J265" s="217">
        <v>1</v>
      </c>
      <c r="K265" s="266">
        <v>1</v>
      </c>
      <c r="L265" s="5"/>
      <c r="M265" s="5"/>
      <c r="O265" s="5"/>
      <c r="P265" s="73">
        <v>2</v>
      </c>
      <c r="Q265" s="24"/>
      <c r="R265" s="5"/>
      <c r="X265" s="3"/>
      <c r="Y265" s="3"/>
    </row>
    <row r="266" spans="1:25" ht="12.75" customHeight="1" x14ac:dyDescent="0.2">
      <c r="A266" s="33" t="s">
        <v>84</v>
      </c>
      <c r="K266" s="266"/>
      <c r="L266" s="5"/>
      <c r="M266" s="5"/>
      <c r="O266" s="5"/>
      <c r="P266" s="73"/>
      <c r="Q266" s="24"/>
      <c r="R266" s="5"/>
      <c r="X266" s="3"/>
      <c r="Y266" s="3"/>
    </row>
    <row r="267" spans="1:25" ht="12.75" customHeight="1" x14ac:dyDescent="0.2">
      <c r="K267" s="267">
        <f>SUM(K263:K265)</f>
        <v>18</v>
      </c>
      <c r="L267" s="5">
        <f>K263/B255</f>
        <v>0.6</v>
      </c>
      <c r="M267" s="5">
        <f>K267/B255</f>
        <v>0.72</v>
      </c>
      <c r="N267" s="5">
        <f>M267-L267</f>
        <v>0.12</v>
      </c>
      <c r="O267" s="5"/>
      <c r="P267" s="6"/>
      <c r="Q267" s="6"/>
      <c r="R267" s="5"/>
      <c r="X267" s="3"/>
      <c r="Y267" s="3"/>
    </row>
    <row r="268" spans="1:25" ht="12.75" customHeight="1" x14ac:dyDescent="0.3">
      <c r="A268" s="51" t="s">
        <v>93</v>
      </c>
      <c r="L268" s="5"/>
      <c r="M268" s="5"/>
      <c r="O268" s="5"/>
      <c r="X268" s="3"/>
      <c r="Y268" s="3"/>
    </row>
    <row r="269" spans="1:25" ht="25.5" customHeight="1" x14ac:dyDescent="0.2">
      <c r="B269" s="324" t="s">
        <v>1</v>
      </c>
      <c r="C269" s="325"/>
      <c r="D269" s="325"/>
      <c r="E269" s="325"/>
      <c r="F269" s="325"/>
      <c r="G269" s="325"/>
      <c r="H269" s="325"/>
      <c r="I269" s="325"/>
      <c r="J269" s="325"/>
      <c r="L269" s="10" t="s">
        <v>2</v>
      </c>
      <c r="M269" s="10" t="s">
        <v>3</v>
      </c>
      <c r="N269" s="69" t="s">
        <v>4</v>
      </c>
      <c r="O269" s="10" t="s">
        <v>5</v>
      </c>
      <c r="P269" s="9" t="s">
        <v>6</v>
      </c>
      <c r="Q269" s="9" t="s">
        <v>7</v>
      </c>
      <c r="R269" s="10" t="s">
        <v>8</v>
      </c>
      <c r="X269" s="3"/>
      <c r="Y269" s="3"/>
    </row>
    <row r="270" spans="1:25" ht="12.75" customHeight="1" x14ac:dyDescent="0.2">
      <c r="A270" s="70" t="s">
        <v>9</v>
      </c>
      <c r="B270" s="71">
        <v>1</v>
      </c>
      <c r="C270" s="71">
        <v>2</v>
      </c>
      <c r="D270" s="71">
        <v>3</v>
      </c>
      <c r="E270" s="71">
        <v>4</v>
      </c>
      <c r="F270" s="71">
        <v>5</v>
      </c>
      <c r="G270" s="71">
        <v>6</v>
      </c>
      <c r="H270" s="71">
        <v>7</v>
      </c>
      <c r="I270" s="71">
        <v>8</v>
      </c>
      <c r="J270" s="269">
        <v>9</v>
      </c>
      <c r="K270" s="268" t="s">
        <v>10</v>
      </c>
      <c r="L270" s="5"/>
      <c r="M270" s="5"/>
      <c r="O270" s="5"/>
      <c r="P270" s="6"/>
      <c r="Q270" s="6"/>
      <c r="R270" s="5"/>
      <c r="X270" s="3"/>
      <c r="Y270" s="3"/>
    </row>
    <row r="271" spans="1:25" ht="12.75" customHeight="1" x14ac:dyDescent="0.2">
      <c r="A271" s="33" t="s">
        <v>51</v>
      </c>
      <c r="B271" s="25">
        <v>47</v>
      </c>
      <c r="K271" s="266"/>
      <c r="L271" s="5"/>
      <c r="M271" s="5"/>
      <c r="O271" s="5"/>
      <c r="P271" s="20">
        <f>B271</f>
        <v>47</v>
      </c>
      <c r="Q271" s="6"/>
      <c r="R271" s="5"/>
      <c r="X271" s="3"/>
      <c r="Y271" s="3"/>
    </row>
    <row r="272" spans="1:25" ht="12.75" customHeight="1" x14ac:dyDescent="0.2">
      <c r="A272" s="33" t="s">
        <v>52</v>
      </c>
      <c r="C272" s="25">
        <v>39</v>
      </c>
      <c r="K272" s="266"/>
      <c r="L272" s="5"/>
      <c r="M272" s="5"/>
      <c r="O272" s="5">
        <f>C272/B271</f>
        <v>0.82978723404255317</v>
      </c>
      <c r="P272" s="73">
        <v>39</v>
      </c>
      <c r="Q272" s="24">
        <f t="shared" ref="Q272:Q279" si="51">P272/P271</f>
        <v>0.82978723404255317</v>
      </c>
      <c r="R272" s="5">
        <f t="shared" ref="R272:R279" si="52">100%-Q272</f>
        <v>0.17021276595744683</v>
      </c>
      <c r="X272" s="3"/>
      <c r="Y272" s="3"/>
    </row>
    <row r="273" spans="1:25" ht="12.75" customHeight="1" x14ac:dyDescent="0.2">
      <c r="A273" s="33" t="s">
        <v>53</v>
      </c>
      <c r="D273" s="25">
        <v>38</v>
      </c>
      <c r="K273" s="266"/>
      <c r="L273" s="5"/>
      <c r="M273" s="5"/>
      <c r="O273" s="5">
        <f>D273/C272</f>
        <v>0.97435897435897434</v>
      </c>
      <c r="P273" s="73">
        <v>37</v>
      </c>
      <c r="Q273" s="24">
        <f t="shared" si="51"/>
        <v>0.94871794871794868</v>
      </c>
      <c r="R273" s="5">
        <f t="shared" si="52"/>
        <v>5.1282051282051322E-2</v>
      </c>
      <c r="X273" s="3"/>
      <c r="Y273" s="3"/>
    </row>
    <row r="274" spans="1:25" ht="12.75" customHeight="1" x14ac:dyDescent="0.2">
      <c r="A274" s="33" t="s">
        <v>64</v>
      </c>
      <c r="E274" s="25">
        <v>38</v>
      </c>
      <c r="K274" s="266"/>
      <c r="L274" s="5"/>
      <c r="M274" s="5"/>
      <c r="O274" s="5">
        <f>E274/D273</f>
        <v>1</v>
      </c>
      <c r="P274" s="73">
        <v>38</v>
      </c>
      <c r="Q274" s="24">
        <f t="shared" si="51"/>
        <v>1.027027027027027</v>
      </c>
      <c r="R274" s="5">
        <f t="shared" si="52"/>
        <v>-2.7027027027026973E-2</v>
      </c>
      <c r="X274" s="3"/>
      <c r="Y274" s="3"/>
    </row>
    <row r="275" spans="1:25" ht="12.75" customHeight="1" x14ac:dyDescent="0.2">
      <c r="A275" s="25">
        <v>1002</v>
      </c>
      <c r="F275" s="25">
        <v>38</v>
      </c>
      <c r="K275" s="266"/>
      <c r="L275" s="5"/>
      <c r="M275" s="5"/>
      <c r="O275" s="5">
        <f>F275/E274</f>
        <v>1</v>
      </c>
      <c r="P275" s="73">
        <v>38</v>
      </c>
      <c r="Q275" s="24">
        <f t="shared" si="51"/>
        <v>1</v>
      </c>
      <c r="R275" s="5">
        <f t="shared" si="52"/>
        <v>0</v>
      </c>
      <c r="X275" s="3"/>
      <c r="Y275" s="3"/>
    </row>
    <row r="276" spans="1:25" ht="12.75" customHeight="1" x14ac:dyDescent="0.2">
      <c r="A276" s="25">
        <v>1101</v>
      </c>
      <c r="G276" s="25">
        <v>38</v>
      </c>
      <c r="K276" s="266"/>
      <c r="L276" s="5"/>
      <c r="M276" s="5"/>
      <c r="O276" s="5">
        <f>G276/F275</f>
        <v>1</v>
      </c>
      <c r="P276" s="73">
        <v>39</v>
      </c>
      <c r="Q276" s="24">
        <f t="shared" si="51"/>
        <v>1.0263157894736843</v>
      </c>
      <c r="R276" s="5">
        <f t="shared" si="52"/>
        <v>-2.6315789473684292E-2</v>
      </c>
      <c r="X276" s="3"/>
      <c r="Y276" s="3"/>
    </row>
    <row r="277" spans="1:25" ht="12.75" customHeight="1" x14ac:dyDescent="0.2">
      <c r="A277" s="33" t="s">
        <v>72</v>
      </c>
      <c r="H277" s="25">
        <v>38</v>
      </c>
      <c r="K277" s="266"/>
      <c r="L277" s="5"/>
      <c r="M277" s="5"/>
      <c r="O277" s="5">
        <f>H277/G276</f>
        <v>1</v>
      </c>
      <c r="P277" s="73">
        <v>38</v>
      </c>
      <c r="Q277" s="24">
        <f t="shared" si="51"/>
        <v>0.97435897435897434</v>
      </c>
      <c r="R277" s="5">
        <f t="shared" si="52"/>
        <v>2.5641025641025661E-2</v>
      </c>
      <c r="X277" s="3"/>
      <c r="Y277" s="3"/>
    </row>
    <row r="278" spans="1:25" ht="12.75" customHeight="1" x14ac:dyDescent="0.2">
      <c r="A278" s="33" t="s">
        <v>75</v>
      </c>
      <c r="I278" s="25">
        <v>38</v>
      </c>
      <c r="K278" s="266"/>
      <c r="L278" s="5"/>
      <c r="M278" s="5"/>
      <c r="O278" s="5">
        <f>I278/H277</f>
        <v>1</v>
      </c>
      <c r="P278" s="73">
        <v>38</v>
      </c>
      <c r="Q278" s="24">
        <f t="shared" si="51"/>
        <v>1</v>
      </c>
      <c r="R278" s="5">
        <f t="shared" si="52"/>
        <v>0</v>
      </c>
      <c r="X278" s="3"/>
      <c r="Y278" s="3"/>
    </row>
    <row r="279" spans="1:25" ht="12.75" customHeight="1" x14ac:dyDescent="0.2">
      <c r="A279" s="33" t="s">
        <v>77</v>
      </c>
      <c r="J279" s="217">
        <v>38</v>
      </c>
      <c r="K279" s="266">
        <v>38</v>
      </c>
      <c r="L279" s="5"/>
      <c r="M279" s="5"/>
      <c r="O279" s="5">
        <f>J279/I278</f>
        <v>1</v>
      </c>
      <c r="P279" s="73">
        <v>38</v>
      </c>
      <c r="Q279" s="24">
        <f t="shared" si="51"/>
        <v>1</v>
      </c>
      <c r="R279" s="5">
        <f t="shared" si="52"/>
        <v>0</v>
      </c>
      <c r="S279" s="25" t="s">
        <v>80</v>
      </c>
      <c r="T279" s="25">
        <v>38</v>
      </c>
      <c r="U279" s="25">
        <f>SUM(K279:K281)</f>
        <v>41</v>
      </c>
      <c r="V279" s="25" t="s">
        <v>10</v>
      </c>
      <c r="X279" s="3"/>
      <c r="Y279" s="3"/>
    </row>
    <row r="280" spans="1:25" ht="12.75" customHeight="1" x14ac:dyDescent="0.2">
      <c r="A280" s="33" t="s">
        <v>83</v>
      </c>
      <c r="J280" s="217">
        <v>3</v>
      </c>
      <c r="K280" s="266">
        <v>2</v>
      </c>
      <c r="L280" s="5"/>
      <c r="M280" s="5"/>
      <c r="O280" s="5"/>
      <c r="P280" s="73">
        <v>3</v>
      </c>
      <c r="Q280" s="24"/>
      <c r="R280" s="5"/>
      <c r="S280" s="25" t="s">
        <v>81</v>
      </c>
      <c r="T280" s="24">
        <f>T279/B271</f>
        <v>0.80851063829787229</v>
      </c>
      <c r="U280" s="24">
        <f>T279/U279</f>
        <v>0.92682926829268297</v>
      </c>
      <c r="V280" s="25" t="s">
        <v>82</v>
      </c>
      <c r="X280" s="3"/>
      <c r="Y280" s="3"/>
    </row>
    <row r="281" spans="1:25" ht="12.75" customHeight="1" x14ac:dyDescent="0.2">
      <c r="A281" s="33" t="s">
        <v>84</v>
      </c>
      <c r="J281" s="217">
        <v>1</v>
      </c>
      <c r="K281" s="266">
        <v>1</v>
      </c>
      <c r="L281" s="5"/>
      <c r="M281" s="5"/>
      <c r="O281" s="5"/>
      <c r="P281" s="73">
        <v>1</v>
      </c>
      <c r="Q281" s="24"/>
      <c r="R281" s="5"/>
      <c r="X281" s="3"/>
      <c r="Y281" s="3"/>
    </row>
    <row r="282" spans="1:25" ht="12.75" customHeight="1" x14ac:dyDescent="0.2">
      <c r="K282" s="267">
        <f>SUM(K279:K281)</f>
        <v>41</v>
      </c>
      <c r="L282" s="5">
        <f>K279/B271</f>
        <v>0.80851063829787229</v>
      </c>
      <c r="M282" s="5">
        <f>K282/B271</f>
        <v>0.87234042553191493</v>
      </c>
      <c r="N282" s="5">
        <f>M282-L282</f>
        <v>6.3829787234042645E-2</v>
      </c>
      <c r="O282" s="5"/>
      <c r="P282" s="6"/>
      <c r="Q282" s="6"/>
      <c r="R282" s="5"/>
      <c r="X282" s="3"/>
      <c r="Y282" s="3"/>
    </row>
    <row r="283" spans="1:25" ht="12.75" customHeight="1" x14ac:dyDescent="0.3">
      <c r="A283" s="51" t="s">
        <v>94</v>
      </c>
      <c r="L283" s="5"/>
      <c r="M283" s="5"/>
      <c r="O283" s="5"/>
      <c r="X283" s="3"/>
      <c r="Y283" s="3"/>
    </row>
    <row r="284" spans="1:25" ht="25.5" customHeight="1" x14ac:dyDescent="0.2">
      <c r="B284" s="324" t="s">
        <v>1</v>
      </c>
      <c r="C284" s="325"/>
      <c r="D284" s="325"/>
      <c r="E284" s="325"/>
      <c r="F284" s="325"/>
      <c r="G284" s="325"/>
      <c r="H284" s="325"/>
      <c r="I284" s="325"/>
      <c r="J284" s="325"/>
      <c r="L284" s="10" t="s">
        <v>2</v>
      </c>
      <c r="M284" s="10" t="s">
        <v>3</v>
      </c>
      <c r="N284" s="69" t="s">
        <v>4</v>
      </c>
      <c r="O284" s="10" t="s">
        <v>5</v>
      </c>
      <c r="P284" s="9" t="s">
        <v>6</v>
      </c>
      <c r="Q284" s="9" t="s">
        <v>7</v>
      </c>
      <c r="R284" s="10" t="s">
        <v>8</v>
      </c>
      <c r="X284" s="3"/>
      <c r="Y284" s="3"/>
    </row>
    <row r="285" spans="1:25" ht="12.75" customHeight="1" x14ac:dyDescent="0.2">
      <c r="A285" s="70" t="s">
        <v>9</v>
      </c>
      <c r="B285" s="71">
        <v>1</v>
      </c>
      <c r="C285" s="71">
        <v>2</v>
      </c>
      <c r="D285" s="71">
        <v>3</v>
      </c>
      <c r="E285" s="71">
        <v>4</v>
      </c>
      <c r="F285" s="71">
        <v>5</v>
      </c>
      <c r="G285" s="71">
        <v>6</v>
      </c>
      <c r="H285" s="71">
        <v>7</v>
      </c>
      <c r="I285" s="71">
        <v>8</v>
      </c>
      <c r="J285" s="269">
        <v>9</v>
      </c>
      <c r="K285" s="268" t="s">
        <v>10</v>
      </c>
      <c r="L285" s="5"/>
      <c r="M285" s="5"/>
      <c r="O285" s="5"/>
      <c r="P285" s="6"/>
      <c r="Q285" s="6"/>
      <c r="R285" s="5"/>
      <c r="X285" s="3"/>
      <c r="Y285" s="3"/>
    </row>
    <row r="286" spans="1:25" ht="12.75" customHeight="1" x14ac:dyDescent="0.2">
      <c r="A286" s="33" t="s">
        <v>52</v>
      </c>
      <c r="B286" s="25">
        <v>51</v>
      </c>
      <c r="K286" s="266"/>
      <c r="L286" s="5"/>
      <c r="M286" s="5"/>
      <c r="O286" s="5"/>
      <c r="P286" s="20">
        <f>B286</f>
        <v>51</v>
      </c>
      <c r="Q286" s="6"/>
      <c r="R286" s="5"/>
      <c r="X286" s="3"/>
      <c r="Y286" s="3"/>
    </row>
    <row r="287" spans="1:25" ht="12.75" customHeight="1" x14ac:dyDescent="0.2">
      <c r="A287" s="33" t="s">
        <v>53</v>
      </c>
      <c r="C287" s="25">
        <v>47</v>
      </c>
      <c r="K287" s="266"/>
      <c r="L287" s="5"/>
      <c r="M287" s="5"/>
      <c r="O287" s="5">
        <f>C287/B286</f>
        <v>0.92156862745098034</v>
      </c>
      <c r="P287" s="73">
        <v>47</v>
      </c>
      <c r="Q287" s="24">
        <f t="shared" ref="Q287:Q294" si="53">P287/P286</f>
        <v>0.92156862745098034</v>
      </c>
      <c r="R287" s="5">
        <f t="shared" ref="R287:R294" si="54">100%-Q287</f>
        <v>7.8431372549019662E-2</v>
      </c>
      <c r="X287" s="3"/>
      <c r="Y287" s="3"/>
    </row>
    <row r="288" spans="1:25" ht="12.75" customHeight="1" x14ac:dyDescent="0.2">
      <c r="A288" s="33" t="s">
        <v>64</v>
      </c>
      <c r="D288" s="25">
        <v>43</v>
      </c>
      <c r="K288" s="266"/>
      <c r="L288" s="5"/>
      <c r="M288" s="5"/>
      <c r="O288" s="5">
        <f>D288/C287</f>
        <v>0.91489361702127658</v>
      </c>
      <c r="P288" s="73">
        <v>47</v>
      </c>
      <c r="Q288" s="24">
        <f t="shared" si="53"/>
        <v>1</v>
      </c>
      <c r="R288" s="5">
        <f t="shared" si="54"/>
        <v>0</v>
      </c>
      <c r="X288" s="3"/>
      <c r="Y288" s="3"/>
    </row>
    <row r="289" spans="1:25" ht="12.75" customHeight="1" x14ac:dyDescent="0.2">
      <c r="A289" s="25">
        <v>1002</v>
      </c>
      <c r="E289" s="25">
        <v>42</v>
      </c>
      <c r="K289" s="266"/>
      <c r="L289" s="5"/>
      <c r="M289" s="5"/>
      <c r="O289" s="5">
        <f>E289/D288</f>
        <v>0.97674418604651159</v>
      </c>
      <c r="P289" s="73">
        <v>47</v>
      </c>
      <c r="Q289" s="24">
        <f t="shared" si="53"/>
        <v>1</v>
      </c>
      <c r="R289" s="5">
        <f t="shared" si="54"/>
        <v>0</v>
      </c>
      <c r="X289" s="3"/>
      <c r="Y289" s="3"/>
    </row>
    <row r="290" spans="1:25" ht="12.75" customHeight="1" x14ac:dyDescent="0.2">
      <c r="A290" s="25">
        <v>1101</v>
      </c>
      <c r="F290" s="25">
        <v>40</v>
      </c>
      <c r="K290" s="266"/>
      <c r="L290" s="5"/>
      <c r="M290" s="5"/>
      <c r="O290" s="5">
        <f>F290/E289</f>
        <v>0.95238095238095233</v>
      </c>
      <c r="P290" s="73">
        <v>42</v>
      </c>
      <c r="Q290" s="24">
        <f t="shared" si="53"/>
        <v>0.8936170212765957</v>
      </c>
      <c r="R290" s="5">
        <f t="shared" si="54"/>
        <v>0.1063829787234043</v>
      </c>
      <c r="X290" s="3"/>
      <c r="Y290" s="3"/>
    </row>
    <row r="291" spans="1:25" ht="12.75" customHeight="1" x14ac:dyDescent="0.2">
      <c r="A291" s="33" t="s">
        <v>72</v>
      </c>
      <c r="G291" s="25">
        <v>13</v>
      </c>
      <c r="K291" s="266"/>
      <c r="L291" s="5"/>
      <c r="M291" s="5"/>
      <c r="O291" s="5">
        <f>G291/F290</f>
        <v>0.32500000000000001</v>
      </c>
      <c r="P291" s="73">
        <v>15</v>
      </c>
      <c r="Q291" s="24">
        <f t="shared" si="53"/>
        <v>0.35714285714285715</v>
      </c>
      <c r="R291" s="5">
        <f t="shared" si="54"/>
        <v>0.64285714285714279</v>
      </c>
      <c r="X291" s="3"/>
      <c r="Y291" s="3"/>
    </row>
    <row r="292" spans="1:25" ht="12.75" customHeight="1" x14ac:dyDescent="0.2">
      <c r="A292" s="33" t="s">
        <v>75</v>
      </c>
      <c r="H292" s="25">
        <v>13</v>
      </c>
      <c r="K292" s="266"/>
      <c r="L292" s="5"/>
      <c r="M292" s="5"/>
      <c r="O292" s="5">
        <f>H292/G291</f>
        <v>1</v>
      </c>
      <c r="P292" s="73">
        <v>15</v>
      </c>
      <c r="Q292" s="24">
        <f t="shared" si="53"/>
        <v>1</v>
      </c>
      <c r="R292" s="5">
        <f t="shared" si="54"/>
        <v>0</v>
      </c>
      <c r="X292" s="3"/>
      <c r="Y292" s="3"/>
    </row>
    <row r="293" spans="1:25" ht="12.75" customHeight="1" x14ac:dyDescent="0.2">
      <c r="A293" s="33" t="s">
        <v>77</v>
      </c>
      <c r="I293" s="25">
        <v>12</v>
      </c>
      <c r="K293" s="266"/>
      <c r="L293" s="5"/>
      <c r="M293" s="5"/>
      <c r="O293" s="5">
        <f>I293/H292</f>
        <v>0.92307692307692313</v>
      </c>
      <c r="P293" s="73">
        <v>14</v>
      </c>
      <c r="Q293" s="24">
        <f t="shared" si="53"/>
        <v>0.93333333333333335</v>
      </c>
      <c r="R293" s="5">
        <f t="shared" si="54"/>
        <v>6.6666666666666652E-2</v>
      </c>
      <c r="X293" s="3"/>
      <c r="Y293" s="3"/>
    </row>
    <row r="294" spans="1:25" ht="12.75" customHeight="1" x14ac:dyDescent="0.2">
      <c r="A294" s="33" t="s">
        <v>83</v>
      </c>
      <c r="J294" s="217">
        <v>12</v>
      </c>
      <c r="K294" s="266">
        <v>10</v>
      </c>
      <c r="L294" s="5"/>
      <c r="M294" s="5"/>
      <c r="O294" s="5">
        <f>J294/I293</f>
        <v>1</v>
      </c>
      <c r="P294" s="73">
        <v>15</v>
      </c>
      <c r="Q294" s="24">
        <f t="shared" si="53"/>
        <v>1.0714285714285714</v>
      </c>
      <c r="R294" s="5">
        <f t="shared" si="54"/>
        <v>-7.1428571428571397E-2</v>
      </c>
      <c r="S294" s="124" t="s">
        <v>80</v>
      </c>
      <c r="T294" s="124">
        <v>14</v>
      </c>
      <c r="U294" s="37">
        <f>SUM(K293:K296)</f>
        <v>14</v>
      </c>
      <c r="V294" s="37" t="s">
        <v>10</v>
      </c>
      <c r="X294" s="3"/>
      <c r="Y294" s="3"/>
    </row>
    <row r="295" spans="1:25" ht="12.75" customHeight="1" x14ac:dyDescent="0.2">
      <c r="A295" s="33" t="s">
        <v>84</v>
      </c>
      <c r="J295" s="217">
        <v>3</v>
      </c>
      <c r="K295" s="266">
        <v>3</v>
      </c>
      <c r="L295" s="5"/>
      <c r="M295" s="5"/>
      <c r="O295" s="5"/>
      <c r="P295" s="73">
        <v>5</v>
      </c>
      <c r="Q295" s="24"/>
      <c r="R295" s="5"/>
      <c r="S295" s="124" t="s">
        <v>81</v>
      </c>
      <c r="T295" s="125">
        <f>T294/B286</f>
        <v>0.27450980392156865</v>
      </c>
      <c r="U295" s="149">
        <f>T294/U294</f>
        <v>1</v>
      </c>
      <c r="V295" s="37" t="s">
        <v>82</v>
      </c>
      <c r="X295" s="3"/>
      <c r="Y295" s="3"/>
    </row>
    <row r="296" spans="1:25" ht="12.75" customHeight="1" x14ac:dyDescent="0.2">
      <c r="A296" s="33" t="s">
        <v>87</v>
      </c>
      <c r="J296" s="217">
        <v>1</v>
      </c>
      <c r="K296" s="266">
        <v>1</v>
      </c>
      <c r="L296" s="5"/>
      <c r="M296" s="5"/>
      <c r="O296" s="5"/>
      <c r="P296" s="73">
        <v>2</v>
      </c>
      <c r="Q296" s="24"/>
      <c r="R296" s="5"/>
      <c r="X296" s="3"/>
      <c r="Y296" s="3"/>
    </row>
    <row r="297" spans="1:25" ht="12.75" customHeight="1" x14ac:dyDescent="0.2">
      <c r="A297" s="33" t="s">
        <v>89</v>
      </c>
      <c r="J297" s="217">
        <v>1</v>
      </c>
      <c r="K297" s="266"/>
      <c r="L297" s="5"/>
      <c r="M297" s="5"/>
      <c r="O297" s="5"/>
      <c r="P297" s="73">
        <v>1</v>
      </c>
      <c r="Q297" s="24"/>
      <c r="R297" s="5"/>
      <c r="X297" s="3"/>
      <c r="Y297" s="3"/>
    </row>
    <row r="298" spans="1:25" ht="12.75" customHeight="1" x14ac:dyDescent="0.2">
      <c r="K298" s="267">
        <f>SUM(K293:K296)</f>
        <v>14</v>
      </c>
      <c r="L298" s="5">
        <f>SUM(K293:K294)/B286</f>
        <v>0.19607843137254902</v>
      </c>
      <c r="M298" s="5">
        <f>K298/B286</f>
        <v>0.27450980392156865</v>
      </c>
      <c r="N298" s="5">
        <f>M298-L298</f>
        <v>7.8431372549019635E-2</v>
      </c>
      <c r="O298" s="5"/>
      <c r="P298" s="6"/>
      <c r="Q298" s="6"/>
      <c r="R298" s="5"/>
      <c r="X298" s="3"/>
      <c r="Y298" s="3"/>
    </row>
    <row r="299" spans="1:25" ht="12.75" customHeight="1" x14ac:dyDescent="0.3">
      <c r="A299" s="51" t="s">
        <v>95</v>
      </c>
      <c r="L299" s="5"/>
      <c r="M299" s="5"/>
      <c r="O299" s="5"/>
      <c r="X299" s="3"/>
      <c r="Y299" s="3"/>
    </row>
    <row r="300" spans="1:25" ht="25.5" customHeight="1" x14ac:dyDescent="0.2">
      <c r="B300" s="324" t="s">
        <v>1</v>
      </c>
      <c r="C300" s="325"/>
      <c r="D300" s="325"/>
      <c r="E300" s="325"/>
      <c r="F300" s="325"/>
      <c r="G300" s="325"/>
      <c r="H300" s="325"/>
      <c r="I300" s="325"/>
      <c r="J300" s="325"/>
      <c r="L300" s="10" t="s">
        <v>2</v>
      </c>
      <c r="M300" s="10" t="s">
        <v>3</v>
      </c>
      <c r="N300" s="69" t="s">
        <v>4</v>
      </c>
      <c r="O300" s="10" t="s">
        <v>5</v>
      </c>
      <c r="P300" s="9" t="s">
        <v>6</v>
      </c>
      <c r="Q300" s="9" t="s">
        <v>7</v>
      </c>
      <c r="R300" s="10" t="s">
        <v>8</v>
      </c>
      <c r="X300" s="3"/>
      <c r="Y300" s="3"/>
    </row>
    <row r="301" spans="1:25" ht="12.75" customHeight="1" x14ac:dyDescent="0.2">
      <c r="A301" s="70" t="s">
        <v>9</v>
      </c>
      <c r="B301" s="71">
        <v>1</v>
      </c>
      <c r="C301" s="71">
        <v>2</v>
      </c>
      <c r="D301" s="71">
        <v>3</v>
      </c>
      <c r="E301" s="71">
        <v>4</v>
      </c>
      <c r="F301" s="71">
        <v>5</v>
      </c>
      <c r="G301" s="71">
        <v>6</v>
      </c>
      <c r="H301" s="71">
        <v>7</v>
      </c>
      <c r="I301" s="71">
        <v>8</v>
      </c>
      <c r="J301" s="269">
        <v>9</v>
      </c>
      <c r="K301" s="268" t="s">
        <v>10</v>
      </c>
      <c r="L301" s="5"/>
      <c r="M301" s="5"/>
      <c r="O301" s="5"/>
      <c r="P301" s="6"/>
      <c r="Q301" s="6"/>
      <c r="R301" s="5"/>
      <c r="X301" s="3"/>
      <c r="Y301" s="3"/>
    </row>
    <row r="302" spans="1:25" ht="12.75" customHeight="1" x14ac:dyDescent="0.2">
      <c r="A302" s="33" t="s">
        <v>53</v>
      </c>
      <c r="B302" s="25">
        <v>38</v>
      </c>
      <c r="K302" s="266"/>
      <c r="L302" s="5"/>
      <c r="M302" s="5"/>
      <c r="O302" s="5"/>
      <c r="P302" s="20">
        <f>B302</f>
        <v>38</v>
      </c>
      <c r="Q302" s="6"/>
      <c r="R302" s="5"/>
      <c r="X302" s="3"/>
      <c r="Y302" s="3"/>
    </row>
    <row r="303" spans="1:25" ht="12.75" customHeight="1" x14ac:dyDescent="0.2">
      <c r="A303" s="33" t="s">
        <v>64</v>
      </c>
      <c r="C303" s="25">
        <v>36</v>
      </c>
      <c r="K303" s="266"/>
      <c r="L303" s="5"/>
      <c r="M303" s="5"/>
      <c r="O303" s="5">
        <f>C303/B302</f>
        <v>0.94736842105263153</v>
      </c>
      <c r="P303" s="73">
        <v>36</v>
      </c>
      <c r="Q303" s="24">
        <f t="shared" ref="Q303:Q310" si="55">P303/P302</f>
        <v>0.94736842105263153</v>
      </c>
      <c r="R303" s="5">
        <f t="shared" ref="R303:R310" si="56">100%-Q303</f>
        <v>5.2631578947368474E-2</v>
      </c>
      <c r="X303" s="3"/>
      <c r="Y303" s="3"/>
    </row>
    <row r="304" spans="1:25" ht="12.75" customHeight="1" x14ac:dyDescent="0.2">
      <c r="A304" s="25">
        <v>1002</v>
      </c>
      <c r="D304" s="25">
        <v>35</v>
      </c>
      <c r="K304" s="266"/>
      <c r="L304" s="5"/>
      <c r="M304" s="5"/>
      <c r="O304" s="5">
        <f>D304/C303</f>
        <v>0.97222222222222221</v>
      </c>
      <c r="P304" s="73">
        <v>35</v>
      </c>
      <c r="Q304" s="24">
        <f t="shared" si="55"/>
        <v>0.97222222222222221</v>
      </c>
      <c r="R304" s="5">
        <f t="shared" si="56"/>
        <v>2.777777777777779E-2</v>
      </c>
      <c r="X304" s="3"/>
      <c r="Y304" s="3"/>
    </row>
    <row r="305" spans="1:29" ht="12.75" customHeight="1" x14ac:dyDescent="0.2">
      <c r="A305" s="25">
        <v>1101</v>
      </c>
      <c r="E305" s="25">
        <v>35</v>
      </c>
      <c r="K305" s="266"/>
      <c r="L305" s="5"/>
      <c r="M305" s="5"/>
      <c r="O305" s="5">
        <f>E305/D304</f>
        <v>1</v>
      </c>
      <c r="P305" s="73">
        <v>35</v>
      </c>
      <c r="Q305" s="24">
        <f t="shared" si="55"/>
        <v>1</v>
      </c>
      <c r="R305" s="5">
        <f t="shared" si="56"/>
        <v>0</v>
      </c>
      <c r="X305" s="3"/>
      <c r="Y305" s="3"/>
    </row>
    <row r="306" spans="1:29" ht="12.75" customHeight="1" x14ac:dyDescent="0.2">
      <c r="A306" s="33" t="s">
        <v>72</v>
      </c>
      <c r="F306" s="25">
        <v>32</v>
      </c>
      <c r="K306" s="266"/>
      <c r="L306" s="5"/>
      <c r="M306" s="5"/>
      <c r="O306" s="5">
        <f>F306/E305</f>
        <v>0.91428571428571426</v>
      </c>
      <c r="P306" s="73">
        <v>33</v>
      </c>
      <c r="Q306" s="24">
        <f t="shared" si="55"/>
        <v>0.94285714285714284</v>
      </c>
      <c r="R306" s="5">
        <f t="shared" si="56"/>
        <v>5.7142857142857162E-2</v>
      </c>
      <c r="X306" s="3"/>
      <c r="Y306" s="3"/>
    </row>
    <row r="307" spans="1:29" ht="12.75" customHeight="1" x14ac:dyDescent="0.2">
      <c r="A307" s="33" t="s">
        <v>75</v>
      </c>
      <c r="G307" s="25">
        <v>29</v>
      </c>
      <c r="K307" s="266"/>
      <c r="L307" s="5"/>
      <c r="M307" s="5"/>
      <c r="O307" s="5">
        <f>G307/F306</f>
        <v>0.90625</v>
      </c>
      <c r="P307" s="73">
        <v>31</v>
      </c>
      <c r="Q307" s="24">
        <f t="shared" si="55"/>
        <v>0.93939393939393945</v>
      </c>
      <c r="R307" s="5">
        <f t="shared" si="56"/>
        <v>6.0606060606060552E-2</v>
      </c>
      <c r="X307" s="3"/>
      <c r="Y307" s="3"/>
    </row>
    <row r="308" spans="1:29" ht="12.75" customHeight="1" x14ac:dyDescent="0.2">
      <c r="A308" s="33" t="s">
        <v>77</v>
      </c>
      <c r="H308" s="25">
        <v>29</v>
      </c>
      <c r="K308" s="266"/>
      <c r="L308" s="5"/>
      <c r="M308" s="5"/>
      <c r="O308" s="5">
        <f>H308/G307</f>
        <v>1</v>
      </c>
      <c r="P308" s="73">
        <v>31</v>
      </c>
      <c r="Q308" s="24">
        <f t="shared" si="55"/>
        <v>1</v>
      </c>
      <c r="R308" s="5">
        <f t="shared" si="56"/>
        <v>0</v>
      </c>
      <c r="X308" s="3"/>
      <c r="Y308" s="3"/>
    </row>
    <row r="309" spans="1:29" ht="12.75" customHeight="1" x14ac:dyDescent="0.2">
      <c r="A309" s="33" t="s">
        <v>83</v>
      </c>
      <c r="I309" s="25">
        <v>29</v>
      </c>
      <c r="K309" s="266"/>
      <c r="L309" s="5"/>
      <c r="M309" s="5"/>
      <c r="O309" s="5">
        <f>I309/H308</f>
        <v>1</v>
      </c>
      <c r="P309" s="73">
        <v>31</v>
      </c>
      <c r="Q309" s="24">
        <f t="shared" si="55"/>
        <v>1</v>
      </c>
      <c r="R309" s="5">
        <f t="shared" si="56"/>
        <v>0</v>
      </c>
      <c r="X309" s="3"/>
      <c r="Y309" s="3"/>
    </row>
    <row r="310" spans="1:29" ht="12.75" customHeight="1" x14ac:dyDescent="0.2">
      <c r="A310" s="33" t="s">
        <v>84</v>
      </c>
      <c r="J310" s="217">
        <v>26</v>
      </c>
      <c r="K310" s="266">
        <v>20</v>
      </c>
      <c r="L310" s="5"/>
      <c r="M310" s="5"/>
      <c r="O310" s="5">
        <f>J310/I309</f>
        <v>0.89655172413793105</v>
      </c>
      <c r="P310" s="73">
        <v>31</v>
      </c>
      <c r="Q310" s="24">
        <f t="shared" si="55"/>
        <v>1</v>
      </c>
      <c r="R310" s="5">
        <f t="shared" si="56"/>
        <v>0</v>
      </c>
      <c r="S310" s="75" t="s">
        <v>80</v>
      </c>
      <c r="T310" s="75">
        <v>31</v>
      </c>
      <c r="U310" s="75">
        <f>SUM(K310:K312)</f>
        <v>31</v>
      </c>
      <c r="V310" s="75" t="s">
        <v>10</v>
      </c>
      <c r="X310" s="3"/>
      <c r="Y310" s="3"/>
    </row>
    <row r="311" spans="1:29" ht="12.75" customHeight="1" x14ac:dyDescent="0.2">
      <c r="A311" s="33" t="s">
        <v>87</v>
      </c>
      <c r="J311" s="217">
        <v>11</v>
      </c>
      <c r="K311" s="266">
        <v>11</v>
      </c>
      <c r="L311" s="5"/>
      <c r="M311" s="5"/>
      <c r="O311" s="5"/>
      <c r="P311" s="73">
        <v>11</v>
      </c>
      <c r="Q311" s="24"/>
      <c r="R311" s="5"/>
      <c r="S311" s="75" t="s">
        <v>81</v>
      </c>
      <c r="T311" s="130">
        <f>T310/B302</f>
        <v>0.81578947368421051</v>
      </c>
      <c r="U311" s="130">
        <f>T310/U310</f>
        <v>1</v>
      </c>
      <c r="V311" s="75" t="s">
        <v>82</v>
      </c>
      <c r="X311" s="3"/>
      <c r="Y311" s="3"/>
    </row>
    <row r="312" spans="1:29" ht="12.75" customHeight="1" x14ac:dyDescent="0.2">
      <c r="A312" s="33" t="s">
        <v>89</v>
      </c>
      <c r="K312" s="266"/>
      <c r="L312" s="5"/>
      <c r="M312" s="5"/>
      <c r="O312" s="5"/>
      <c r="P312" s="73"/>
      <c r="Q312" s="24"/>
      <c r="R312" s="5"/>
      <c r="X312" s="3"/>
      <c r="Y312" s="3"/>
      <c r="AB312" s="76" t="s">
        <v>52</v>
      </c>
      <c r="AC312" s="25">
        <v>37</v>
      </c>
    </row>
    <row r="313" spans="1:29" ht="12.75" customHeight="1" x14ac:dyDescent="0.2">
      <c r="K313" s="267">
        <f>SUM(K310:K311)</f>
        <v>31</v>
      </c>
      <c r="L313" s="5">
        <f>K310/B302</f>
        <v>0.52631578947368418</v>
      </c>
      <c r="M313" s="5">
        <f>K313/B302</f>
        <v>0.81578947368421051</v>
      </c>
      <c r="N313" s="5">
        <f>M313-L313</f>
        <v>0.28947368421052633</v>
      </c>
      <c r="O313" s="5"/>
      <c r="P313" s="6"/>
      <c r="Q313" s="6"/>
      <c r="R313" s="5"/>
      <c r="X313" s="3"/>
      <c r="Y313" s="3"/>
      <c r="AB313" s="76" t="s">
        <v>53</v>
      </c>
      <c r="AC313" s="25">
        <v>29</v>
      </c>
    </row>
    <row r="314" spans="1:29" ht="12.75" customHeight="1" x14ac:dyDescent="0.2">
      <c r="L314" s="5"/>
      <c r="M314" s="5"/>
      <c r="N314" s="5"/>
      <c r="O314" s="5"/>
      <c r="P314" s="6"/>
      <c r="Q314" s="6"/>
      <c r="R314" s="5"/>
      <c r="S314" s="5"/>
      <c r="T314" s="5"/>
      <c r="U314" s="5"/>
      <c r="V314" s="5"/>
      <c r="X314" s="3"/>
      <c r="Y314" s="3"/>
    </row>
    <row r="315" spans="1:29" ht="12.75" customHeight="1" x14ac:dyDescent="0.2">
      <c r="L315" s="5"/>
      <c r="M315" s="5"/>
      <c r="N315" s="5"/>
      <c r="O315" s="5"/>
      <c r="P315" s="6"/>
      <c r="Q315" s="6"/>
      <c r="R315" s="5"/>
      <c r="S315" s="5"/>
      <c r="T315" s="5"/>
      <c r="U315" s="5"/>
      <c r="V315" s="5"/>
      <c r="X315" s="3"/>
      <c r="Y315" s="3"/>
    </row>
    <row r="316" spans="1:29" ht="26.25" x14ac:dyDescent="0.4">
      <c r="B316" s="318" t="s">
        <v>96</v>
      </c>
      <c r="C316" s="331"/>
      <c r="D316" s="331"/>
      <c r="E316" s="331"/>
      <c r="F316" s="331"/>
      <c r="G316" s="331"/>
      <c r="H316" s="331"/>
      <c r="I316" s="331"/>
      <c r="J316" s="331"/>
      <c r="K316" s="201" t="s">
        <v>64</v>
      </c>
      <c r="L316" s="5"/>
      <c r="M316" s="5"/>
      <c r="N316" s="25"/>
      <c r="O316" s="5"/>
      <c r="P316" s="25"/>
      <c r="Q316" s="25"/>
      <c r="R316" s="25"/>
      <c r="T316" s="5"/>
      <c r="U316" s="5"/>
      <c r="V316" s="5"/>
      <c r="X316" s="3"/>
      <c r="Y316" s="3"/>
    </row>
    <row r="317" spans="1:29" ht="20.25" x14ac:dyDescent="0.2">
      <c r="A317" s="330" t="s">
        <v>9</v>
      </c>
      <c r="B317" s="311" t="s">
        <v>97</v>
      </c>
      <c r="C317" s="312"/>
      <c r="D317" s="312"/>
      <c r="E317" s="312"/>
      <c r="F317" s="312"/>
      <c r="G317" s="312"/>
      <c r="H317" s="312"/>
      <c r="I317" s="312"/>
      <c r="J317" s="313"/>
      <c r="K317" s="314" t="s">
        <v>10</v>
      </c>
      <c r="L317" s="307" t="s">
        <v>2</v>
      </c>
      <c r="M317" s="307" t="s">
        <v>3</v>
      </c>
      <c r="N317" s="316" t="s">
        <v>4</v>
      </c>
      <c r="O317" s="307" t="s">
        <v>5</v>
      </c>
      <c r="P317" s="317" t="s">
        <v>6</v>
      </c>
      <c r="Q317" s="317" t="s">
        <v>7</v>
      </c>
      <c r="R317" s="307" t="s">
        <v>8</v>
      </c>
      <c r="T317" s="5"/>
      <c r="U317" s="5"/>
      <c r="V317" s="5"/>
      <c r="X317" s="3"/>
      <c r="Y317" s="3"/>
    </row>
    <row r="318" spans="1:29" ht="15.75" x14ac:dyDescent="0.25">
      <c r="A318" s="308"/>
      <c r="B318" s="79" t="s">
        <v>98</v>
      </c>
      <c r="C318" s="79" t="s">
        <v>99</v>
      </c>
      <c r="D318" s="79" t="s">
        <v>100</v>
      </c>
      <c r="E318" s="79" t="s">
        <v>101</v>
      </c>
      <c r="F318" s="79" t="s">
        <v>102</v>
      </c>
      <c r="G318" s="79" t="s">
        <v>103</v>
      </c>
      <c r="H318" s="79" t="s">
        <v>104</v>
      </c>
      <c r="I318" s="79" t="s">
        <v>105</v>
      </c>
      <c r="J318" s="221" t="s">
        <v>106</v>
      </c>
      <c r="K318" s="315"/>
      <c r="L318" s="308"/>
      <c r="M318" s="308"/>
      <c r="N318" s="308"/>
      <c r="O318" s="308"/>
      <c r="P318" s="308"/>
      <c r="Q318" s="308"/>
      <c r="R318" s="308"/>
      <c r="T318" s="5"/>
      <c r="U318" s="5"/>
      <c r="V318" s="5"/>
      <c r="X318" s="3"/>
      <c r="Y318" s="3"/>
    </row>
    <row r="319" spans="1:29" ht="15.75" customHeight="1" x14ac:dyDescent="0.25">
      <c r="A319" s="79">
        <v>1001</v>
      </c>
      <c r="B319" s="80">
        <v>37</v>
      </c>
      <c r="C319" s="80"/>
      <c r="D319" s="80"/>
      <c r="E319" s="80"/>
      <c r="F319" s="80"/>
      <c r="G319" s="80"/>
      <c r="H319" s="80"/>
      <c r="I319" s="80"/>
      <c r="J319" s="195"/>
      <c r="K319" s="116"/>
      <c r="L319" s="232"/>
      <c r="M319" s="233"/>
      <c r="N319" s="234"/>
      <c r="O319" s="242"/>
      <c r="P319" s="85">
        <f>B319</f>
        <v>37</v>
      </c>
      <c r="Q319" s="243"/>
      <c r="R319" s="242"/>
      <c r="T319" s="5"/>
      <c r="U319" s="5"/>
      <c r="V319" s="5"/>
      <c r="X319" s="3"/>
      <c r="Y319" s="3"/>
    </row>
    <row r="320" spans="1:29" ht="15.75" customHeight="1" x14ac:dyDescent="0.25">
      <c r="A320" s="79">
        <v>1002</v>
      </c>
      <c r="B320" s="80"/>
      <c r="C320" s="80">
        <v>33</v>
      </c>
      <c r="D320" s="80"/>
      <c r="E320" s="80"/>
      <c r="F320" s="80"/>
      <c r="G320" s="80"/>
      <c r="H320" s="80"/>
      <c r="I320" s="80"/>
      <c r="J320" s="195"/>
      <c r="K320" s="116"/>
      <c r="L320" s="235"/>
      <c r="M320" s="134"/>
      <c r="N320" s="236"/>
      <c r="O320" s="90">
        <f>IF(C320=0,"",C320/B319)</f>
        <v>0.89189189189189189</v>
      </c>
      <c r="P320" s="91">
        <v>33</v>
      </c>
      <c r="Q320" s="241">
        <f t="shared" ref="Q320:Q327" si="57">IF(P320=0,"",P320/P319)</f>
        <v>0.89189189189189189</v>
      </c>
      <c r="R320" s="241">
        <f t="shared" ref="R320:R327" si="58">IF(P320=0,"",100%-Q320)</f>
        <v>0.10810810810810811</v>
      </c>
      <c r="T320" s="5"/>
      <c r="U320" s="5"/>
      <c r="V320" s="5"/>
      <c r="X320" s="3"/>
      <c r="Y320" s="3"/>
    </row>
    <row r="321" spans="1:25" ht="15.75" customHeight="1" x14ac:dyDescent="0.25">
      <c r="A321" s="79">
        <v>1101</v>
      </c>
      <c r="B321" s="80"/>
      <c r="C321" s="80"/>
      <c r="D321" s="80">
        <v>32</v>
      </c>
      <c r="E321" s="80"/>
      <c r="F321" s="80"/>
      <c r="G321" s="80"/>
      <c r="H321" s="80"/>
      <c r="I321" s="80"/>
      <c r="J321" s="195"/>
      <c r="K321" s="116"/>
      <c r="L321" s="235"/>
      <c r="M321" s="134"/>
      <c r="N321" s="236"/>
      <c r="O321" s="90">
        <f>IF(D321=0,"",D321/C320)</f>
        <v>0.96969696969696972</v>
      </c>
      <c r="P321" s="91">
        <v>32</v>
      </c>
      <c r="Q321" s="241">
        <f t="shared" si="57"/>
        <v>0.96969696969696972</v>
      </c>
      <c r="R321" s="241">
        <f t="shared" si="58"/>
        <v>3.0303030303030276E-2</v>
      </c>
      <c r="S321" s="11">
        <f>P321/P319</f>
        <v>0.86486486486486491</v>
      </c>
      <c r="T321" s="5"/>
      <c r="U321" s="5"/>
      <c r="V321" s="5"/>
      <c r="X321" s="3"/>
      <c r="Y321" s="3"/>
    </row>
    <row r="322" spans="1:25" ht="15.75" customHeight="1" x14ac:dyDescent="0.25">
      <c r="A322" s="79">
        <v>1102</v>
      </c>
      <c r="B322" s="80"/>
      <c r="C322" s="80"/>
      <c r="D322" s="80"/>
      <c r="E322" s="80">
        <v>30</v>
      </c>
      <c r="F322" s="80"/>
      <c r="G322" s="80"/>
      <c r="H322" s="80"/>
      <c r="I322" s="80"/>
      <c r="J322" s="195"/>
      <c r="K322" s="116"/>
      <c r="L322" s="235"/>
      <c r="M322" s="134"/>
      <c r="N322" s="236"/>
      <c r="O322" s="90">
        <f>IF(E322=0,"",E322/D321)</f>
        <v>0.9375</v>
      </c>
      <c r="P322" s="91">
        <v>32</v>
      </c>
      <c r="Q322" s="241">
        <f t="shared" si="57"/>
        <v>1</v>
      </c>
      <c r="R322" s="241">
        <f t="shared" si="58"/>
        <v>0</v>
      </c>
      <c r="T322" s="5"/>
      <c r="U322" s="5"/>
      <c r="V322" s="5"/>
      <c r="X322" s="3"/>
      <c r="Y322" s="3"/>
    </row>
    <row r="323" spans="1:25" ht="15.75" customHeight="1" x14ac:dyDescent="0.25">
      <c r="A323" s="79">
        <v>1201</v>
      </c>
      <c r="B323" s="80"/>
      <c r="C323" s="80"/>
      <c r="D323" s="80"/>
      <c r="E323" s="80"/>
      <c r="F323" s="80">
        <v>29</v>
      </c>
      <c r="G323" s="80"/>
      <c r="H323" s="80"/>
      <c r="I323" s="80"/>
      <c r="J323" s="195"/>
      <c r="K323" s="116"/>
      <c r="L323" s="235"/>
      <c r="M323" s="134"/>
      <c r="N323" s="236"/>
      <c r="O323" s="90">
        <f>IF(F323=0,"",F323/E322)</f>
        <v>0.96666666666666667</v>
      </c>
      <c r="P323" s="91">
        <v>31</v>
      </c>
      <c r="Q323" s="241">
        <f t="shared" si="57"/>
        <v>0.96875</v>
      </c>
      <c r="R323" s="241">
        <f t="shared" si="58"/>
        <v>3.125E-2</v>
      </c>
      <c r="T323" s="5"/>
      <c r="U323" s="5"/>
      <c r="V323" s="5"/>
      <c r="X323" s="3"/>
      <c r="Y323" s="3"/>
    </row>
    <row r="324" spans="1:25" ht="15.75" customHeight="1" x14ac:dyDescent="0.25">
      <c r="A324" s="79">
        <v>1202</v>
      </c>
      <c r="B324" s="80"/>
      <c r="C324" s="80"/>
      <c r="D324" s="80"/>
      <c r="E324" s="80"/>
      <c r="F324" s="80"/>
      <c r="G324" s="80">
        <v>28</v>
      </c>
      <c r="H324" s="80"/>
      <c r="I324" s="80"/>
      <c r="J324" s="195"/>
      <c r="K324" s="116"/>
      <c r="L324" s="235"/>
      <c r="M324" s="134"/>
      <c r="N324" s="236"/>
      <c r="O324" s="90">
        <f>IF(G324=0,"",G324/F323)</f>
        <v>0.96551724137931039</v>
      </c>
      <c r="P324" s="91">
        <v>29</v>
      </c>
      <c r="Q324" s="241">
        <f t="shared" si="57"/>
        <v>0.93548387096774188</v>
      </c>
      <c r="R324" s="241">
        <f t="shared" si="58"/>
        <v>6.4516129032258118E-2</v>
      </c>
      <c r="T324" s="5"/>
      <c r="U324" s="5"/>
      <c r="V324" s="5"/>
      <c r="X324" s="3"/>
      <c r="Y324" s="3"/>
    </row>
    <row r="325" spans="1:25" ht="15.75" customHeight="1" x14ac:dyDescent="0.25">
      <c r="A325" s="79">
        <v>1301</v>
      </c>
      <c r="B325" s="80"/>
      <c r="C325" s="80"/>
      <c r="D325" s="80"/>
      <c r="E325" s="80"/>
      <c r="F325" s="80"/>
      <c r="G325" s="80"/>
      <c r="H325" s="80">
        <v>28</v>
      </c>
      <c r="I325" s="80"/>
      <c r="J325" s="195"/>
      <c r="K325" s="116"/>
      <c r="L325" s="235"/>
      <c r="M325" s="134"/>
      <c r="N325" s="236"/>
      <c r="O325" s="90">
        <f>IF(H325=0,"",H325/G324)</f>
        <v>1</v>
      </c>
      <c r="P325" s="91">
        <v>29</v>
      </c>
      <c r="Q325" s="241">
        <f t="shared" si="57"/>
        <v>1</v>
      </c>
      <c r="R325" s="241">
        <f t="shared" si="58"/>
        <v>0</v>
      </c>
      <c r="T325" s="5"/>
      <c r="U325" s="5"/>
      <c r="V325" s="5"/>
      <c r="X325" s="3"/>
      <c r="Y325" s="3"/>
    </row>
    <row r="326" spans="1:25" ht="15.75" customHeight="1" x14ac:dyDescent="0.25">
      <c r="A326" s="79">
        <v>1302</v>
      </c>
      <c r="B326" s="80"/>
      <c r="C326" s="80"/>
      <c r="D326" s="80"/>
      <c r="E326" s="80"/>
      <c r="F326" s="80"/>
      <c r="G326" s="80"/>
      <c r="H326" s="80"/>
      <c r="I326" s="80">
        <v>27</v>
      </c>
      <c r="J326" s="195"/>
      <c r="K326" s="116"/>
      <c r="L326" s="235"/>
      <c r="M326" s="134"/>
      <c r="N326" s="236"/>
      <c r="O326" s="90">
        <f>IF(I326=0,"",I326/H325)</f>
        <v>0.9642857142857143</v>
      </c>
      <c r="P326" s="91">
        <v>28</v>
      </c>
      <c r="Q326" s="241">
        <f t="shared" si="57"/>
        <v>0.96551724137931039</v>
      </c>
      <c r="R326" s="241">
        <f t="shared" si="58"/>
        <v>3.4482758620689613E-2</v>
      </c>
      <c r="T326" s="5"/>
      <c r="U326" s="5"/>
      <c r="V326" s="5"/>
      <c r="X326" s="3"/>
      <c r="Y326" s="3"/>
    </row>
    <row r="327" spans="1:25" ht="15.75" customHeight="1" x14ac:dyDescent="0.25">
      <c r="A327" s="79">
        <v>1401</v>
      </c>
      <c r="B327" s="80"/>
      <c r="C327" s="80"/>
      <c r="D327" s="80"/>
      <c r="E327" s="80"/>
      <c r="F327" s="80"/>
      <c r="G327" s="80"/>
      <c r="H327" s="80"/>
      <c r="I327" s="80"/>
      <c r="J327" s="195">
        <v>27</v>
      </c>
      <c r="K327" s="116">
        <v>26</v>
      </c>
      <c r="L327" s="235"/>
      <c r="M327" s="134"/>
      <c r="N327" s="236"/>
      <c r="O327" s="133">
        <f>IF(J327=0,"",J327/I326)</f>
        <v>1</v>
      </c>
      <c r="P327" s="91">
        <v>28</v>
      </c>
      <c r="Q327" s="133">
        <f t="shared" si="57"/>
        <v>1</v>
      </c>
      <c r="R327" s="133">
        <f t="shared" si="58"/>
        <v>0</v>
      </c>
      <c r="T327" s="5"/>
      <c r="U327" s="5"/>
      <c r="V327" s="5"/>
      <c r="X327" s="3"/>
      <c r="Y327" s="3"/>
    </row>
    <row r="328" spans="1:25" ht="15.75" customHeight="1" x14ac:dyDescent="0.25">
      <c r="A328" s="79">
        <v>1402</v>
      </c>
      <c r="B328" s="80"/>
      <c r="C328" s="80"/>
      <c r="D328" s="80"/>
      <c r="E328" s="80"/>
      <c r="F328" s="80"/>
      <c r="G328" s="80"/>
      <c r="H328" s="80"/>
      <c r="I328" s="80"/>
      <c r="J328" s="195">
        <v>1</v>
      </c>
      <c r="K328" s="116">
        <v>1</v>
      </c>
      <c r="L328" s="235"/>
      <c r="M328" s="134"/>
      <c r="N328" s="237"/>
      <c r="O328" s="193"/>
      <c r="P328" s="191">
        <v>1</v>
      </c>
      <c r="Q328" s="193"/>
      <c r="R328" s="264"/>
      <c r="T328" s="5"/>
      <c r="U328" s="5"/>
      <c r="V328" s="5"/>
      <c r="X328" s="3"/>
      <c r="Y328" s="3"/>
    </row>
    <row r="329" spans="1:25" ht="15.75" customHeight="1" x14ac:dyDescent="0.25">
      <c r="A329" s="79">
        <v>1501</v>
      </c>
      <c r="B329" s="80"/>
      <c r="C329" s="80"/>
      <c r="D329" s="80"/>
      <c r="E329" s="80"/>
      <c r="F329" s="80"/>
      <c r="G329" s="80"/>
      <c r="H329" s="80"/>
      <c r="I329" s="80"/>
      <c r="J329" s="195">
        <v>1</v>
      </c>
      <c r="K329" s="116">
        <v>1</v>
      </c>
      <c r="L329" s="235"/>
      <c r="M329" s="134"/>
      <c r="N329" s="237"/>
      <c r="O329" s="193"/>
      <c r="P329" s="192">
        <v>1</v>
      </c>
      <c r="Q329" s="253"/>
      <c r="R329" s="246"/>
      <c r="T329" s="5"/>
      <c r="U329" s="5"/>
      <c r="V329" s="5"/>
      <c r="X329" s="3"/>
      <c r="Y329" s="3"/>
    </row>
    <row r="330" spans="1:25" ht="15.75" customHeight="1" x14ac:dyDescent="0.25">
      <c r="A330" s="79">
        <v>1502</v>
      </c>
      <c r="B330" s="80"/>
      <c r="C330" s="80"/>
      <c r="D330" s="80"/>
      <c r="E330" s="80"/>
      <c r="F330" s="80"/>
      <c r="G330" s="80"/>
      <c r="H330" s="80"/>
      <c r="I330" s="80"/>
      <c r="J330" s="195"/>
      <c r="K330" s="116"/>
      <c r="L330" s="235"/>
      <c r="M330" s="134"/>
      <c r="N330" s="237"/>
      <c r="O330" s="193"/>
      <c r="P330" s="192"/>
      <c r="Q330" s="253"/>
      <c r="R330" s="246"/>
      <c r="T330" s="5"/>
      <c r="U330" s="5"/>
      <c r="V330" s="5"/>
      <c r="X330" s="3"/>
      <c r="Y330" s="3"/>
    </row>
    <row r="331" spans="1:25" ht="15.75" customHeight="1" x14ac:dyDescent="0.25">
      <c r="A331" s="79">
        <v>1601</v>
      </c>
      <c r="B331" s="80"/>
      <c r="C331" s="80"/>
      <c r="D331" s="80"/>
      <c r="E331" s="80"/>
      <c r="F331" s="80"/>
      <c r="G331" s="80"/>
      <c r="H331" s="80"/>
      <c r="I331" s="80"/>
      <c r="J331" s="195"/>
      <c r="K331" s="116"/>
      <c r="L331" s="235"/>
      <c r="M331" s="134"/>
      <c r="N331" s="237"/>
      <c r="O331" s="193"/>
      <c r="P331" s="192"/>
      <c r="Q331" s="253"/>
      <c r="R331" s="246"/>
      <c r="T331" s="5"/>
      <c r="U331" s="5"/>
      <c r="V331" s="5"/>
      <c r="X331" s="3"/>
      <c r="Y331" s="3"/>
    </row>
    <row r="332" spans="1:25" ht="15.75" customHeight="1" x14ac:dyDescent="0.25">
      <c r="A332" s="79">
        <v>1602</v>
      </c>
      <c r="B332" s="80"/>
      <c r="C332" s="80"/>
      <c r="D332" s="80"/>
      <c r="E332" s="80"/>
      <c r="F332" s="80"/>
      <c r="G332" s="80"/>
      <c r="H332" s="80"/>
      <c r="I332" s="80"/>
      <c r="J332" s="195"/>
      <c r="K332" s="116"/>
      <c r="L332" s="235"/>
      <c r="M332" s="134"/>
      <c r="N332" s="237"/>
      <c r="O332" s="193"/>
      <c r="P332" s="251"/>
      <c r="Q332" s="249"/>
      <c r="R332" s="250"/>
      <c r="T332" s="5"/>
      <c r="U332" s="5"/>
      <c r="V332" s="5"/>
      <c r="X332" s="3"/>
      <c r="Y332" s="3"/>
    </row>
    <row r="333" spans="1:25" ht="15.75" customHeight="1" x14ac:dyDescent="0.25">
      <c r="A333" s="79">
        <v>1701</v>
      </c>
      <c r="B333" s="80"/>
      <c r="C333" s="80"/>
      <c r="D333" s="80"/>
      <c r="E333" s="80"/>
      <c r="F333" s="80"/>
      <c r="G333" s="80"/>
      <c r="H333" s="80"/>
      <c r="I333" s="80"/>
      <c r="J333" s="195"/>
      <c r="K333" s="116"/>
      <c r="L333" s="235"/>
      <c r="M333" s="134"/>
      <c r="N333" s="237"/>
      <c r="O333" s="228" t="s">
        <v>80</v>
      </c>
      <c r="P333" s="102">
        <v>25</v>
      </c>
      <c r="Q333" s="103">
        <f>IF(SUM(K322:K329)=0,"",SUM(K322:K329))</f>
        <v>28</v>
      </c>
      <c r="R333" s="230" t="s">
        <v>10</v>
      </c>
      <c r="T333" s="5"/>
      <c r="U333" s="5"/>
      <c r="V333" s="5"/>
      <c r="X333" s="3"/>
      <c r="Y333" s="3"/>
    </row>
    <row r="334" spans="1:25" ht="15.75" customHeight="1" x14ac:dyDescent="0.25">
      <c r="A334" s="79">
        <v>1702</v>
      </c>
      <c r="B334" s="80"/>
      <c r="C334" s="80"/>
      <c r="D334" s="80"/>
      <c r="E334" s="80"/>
      <c r="F334" s="80"/>
      <c r="G334" s="80"/>
      <c r="H334" s="80"/>
      <c r="I334" s="80"/>
      <c r="J334" s="195"/>
      <c r="K334" s="116"/>
      <c r="L334" s="235"/>
      <c r="M334" s="134"/>
      <c r="N334" s="237"/>
      <c r="O334" s="229" t="s">
        <v>81</v>
      </c>
      <c r="P334" s="104">
        <f>IF(P333/B319=0,"",P333/B319)</f>
        <v>0.67567567567567566</v>
      </c>
      <c r="Q334" s="105">
        <f>IF(P333/Q333=0,"",P333/Q333)</f>
        <v>0.8928571428571429</v>
      </c>
      <c r="R334" s="231" t="s">
        <v>82</v>
      </c>
      <c r="T334" s="5"/>
      <c r="U334" s="5"/>
      <c r="V334" s="5"/>
      <c r="X334" s="3"/>
      <c r="Y334" s="3"/>
    </row>
    <row r="335" spans="1:25" ht="15.75" customHeight="1" x14ac:dyDescent="0.25">
      <c r="A335" s="79">
        <v>1801</v>
      </c>
      <c r="B335" s="226"/>
      <c r="C335" s="226"/>
      <c r="D335" s="226"/>
      <c r="E335" s="226"/>
      <c r="F335" s="226"/>
      <c r="G335" s="226"/>
      <c r="H335" s="226"/>
      <c r="I335" s="226"/>
      <c r="J335" s="270"/>
      <c r="K335" s="116"/>
      <c r="L335" s="238"/>
      <c r="M335" s="239"/>
      <c r="N335" s="240"/>
      <c r="O335" s="109"/>
      <c r="P335" s="110"/>
      <c r="Q335" s="110"/>
      <c r="R335" s="111"/>
      <c r="T335" s="5"/>
      <c r="U335" s="5"/>
      <c r="V335" s="5"/>
      <c r="X335" s="3"/>
      <c r="Y335" s="3"/>
    </row>
    <row r="336" spans="1:25" ht="18" customHeight="1" x14ac:dyDescent="0.25">
      <c r="A336" s="33"/>
      <c r="B336" s="327" t="s">
        <v>108</v>
      </c>
      <c r="C336" s="327"/>
      <c r="D336" s="327"/>
      <c r="E336" s="327"/>
      <c r="F336" s="327"/>
      <c r="G336" s="327"/>
      <c r="H336" s="327"/>
      <c r="I336" s="327"/>
      <c r="J336" s="327"/>
      <c r="K336" s="225">
        <f>SUM(K319:K332)</f>
        <v>28</v>
      </c>
      <c r="L336" s="113">
        <f>IF(K327=0,"",K327/B319)</f>
        <v>0.70270270270270274</v>
      </c>
      <c r="M336" s="113">
        <f>IF(K336=0,"",K336/B319)</f>
        <v>0.7567567567567568</v>
      </c>
      <c r="N336" s="113">
        <f>IF(K327=0,"",M336-L336)</f>
        <v>5.4054054054054057E-2</v>
      </c>
      <c r="O336" s="5"/>
      <c r="P336" s="25"/>
      <c r="Q336" s="24"/>
      <c r="R336" s="5"/>
      <c r="T336" s="5"/>
      <c r="U336" s="5"/>
      <c r="V336" s="5"/>
      <c r="X336" s="3"/>
      <c r="Y336" s="3"/>
    </row>
    <row r="337" spans="1:25" ht="12.75" customHeight="1" x14ac:dyDescent="0.2">
      <c r="L337" s="5"/>
      <c r="M337" s="5"/>
      <c r="N337" s="5"/>
      <c r="O337" s="5"/>
      <c r="P337" s="6"/>
      <c r="Q337" s="6"/>
      <c r="R337" s="5"/>
      <c r="S337" s="5"/>
      <c r="T337" s="5"/>
      <c r="U337" s="5"/>
      <c r="V337" s="5"/>
      <c r="X337" s="3"/>
      <c r="Y337" s="3"/>
    </row>
    <row r="338" spans="1:25" ht="12.75" customHeight="1" x14ac:dyDescent="0.2">
      <c r="L338" s="5"/>
      <c r="M338" s="5"/>
      <c r="N338" s="5"/>
      <c r="O338" s="5"/>
      <c r="P338" s="6"/>
      <c r="Q338" s="6"/>
      <c r="R338" s="5"/>
      <c r="T338" s="3"/>
      <c r="X338" s="3"/>
      <c r="Y338" s="3"/>
    </row>
    <row r="339" spans="1:25" ht="26.25" customHeight="1" x14ac:dyDescent="0.4">
      <c r="B339" s="318" t="s">
        <v>96</v>
      </c>
      <c r="C339" s="331"/>
      <c r="D339" s="331"/>
      <c r="E339" s="331"/>
      <c r="F339" s="331"/>
      <c r="G339" s="331"/>
      <c r="H339" s="331"/>
      <c r="I339" s="331"/>
      <c r="J339" s="331"/>
      <c r="K339" s="201" t="s">
        <v>66</v>
      </c>
      <c r="L339" s="5"/>
      <c r="M339" s="5"/>
      <c r="N339" s="25"/>
      <c r="O339" s="5"/>
      <c r="P339" s="25"/>
      <c r="Q339" s="25"/>
      <c r="R339" s="25"/>
      <c r="T339" s="3"/>
      <c r="X339" s="3"/>
      <c r="Y339" s="3"/>
    </row>
    <row r="340" spans="1:25" ht="20.25" customHeight="1" x14ac:dyDescent="0.2">
      <c r="A340" s="330" t="s">
        <v>9</v>
      </c>
      <c r="B340" s="311" t="s">
        <v>97</v>
      </c>
      <c r="C340" s="312"/>
      <c r="D340" s="312"/>
      <c r="E340" s="312"/>
      <c r="F340" s="312"/>
      <c r="G340" s="312"/>
      <c r="H340" s="312"/>
      <c r="I340" s="312"/>
      <c r="J340" s="313"/>
      <c r="K340" s="314" t="s">
        <v>10</v>
      </c>
      <c r="L340" s="307" t="s">
        <v>2</v>
      </c>
      <c r="M340" s="307" t="s">
        <v>3</v>
      </c>
      <c r="N340" s="316" t="s">
        <v>4</v>
      </c>
      <c r="O340" s="307" t="s">
        <v>5</v>
      </c>
      <c r="P340" s="317" t="s">
        <v>6</v>
      </c>
      <c r="Q340" s="317" t="s">
        <v>7</v>
      </c>
      <c r="R340" s="307" t="s">
        <v>8</v>
      </c>
      <c r="T340" s="3"/>
      <c r="X340" s="3"/>
      <c r="Y340" s="3"/>
    </row>
    <row r="341" spans="1:25" ht="15.75" customHeight="1" x14ac:dyDescent="0.25">
      <c r="A341" s="308"/>
      <c r="B341" s="79" t="s">
        <v>98</v>
      </c>
      <c r="C341" s="79" t="s">
        <v>99</v>
      </c>
      <c r="D341" s="79" t="s">
        <v>100</v>
      </c>
      <c r="E341" s="79" t="s">
        <v>101</v>
      </c>
      <c r="F341" s="79" t="s">
        <v>102</v>
      </c>
      <c r="G341" s="79" t="s">
        <v>103</v>
      </c>
      <c r="H341" s="79" t="s">
        <v>104</v>
      </c>
      <c r="I341" s="79" t="s">
        <v>105</v>
      </c>
      <c r="J341" s="221" t="s">
        <v>106</v>
      </c>
      <c r="K341" s="315"/>
      <c r="L341" s="308"/>
      <c r="M341" s="308"/>
      <c r="N341" s="308"/>
      <c r="O341" s="308"/>
      <c r="P341" s="308"/>
      <c r="Q341" s="308"/>
      <c r="R341" s="308"/>
      <c r="T341" s="3"/>
      <c r="X341" s="3"/>
      <c r="Y341" s="3"/>
    </row>
    <row r="342" spans="1:25" ht="15.75" customHeight="1" x14ac:dyDescent="0.25">
      <c r="A342" s="79">
        <v>1002</v>
      </c>
      <c r="B342" s="80">
        <v>37</v>
      </c>
      <c r="C342" s="80"/>
      <c r="D342" s="80"/>
      <c r="E342" s="80"/>
      <c r="F342" s="80"/>
      <c r="G342" s="80"/>
      <c r="H342" s="80"/>
      <c r="I342" s="80"/>
      <c r="J342" s="195"/>
      <c r="K342" s="116"/>
      <c r="L342" s="232"/>
      <c r="M342" s="233"/>
      <c r="N342" s="234"/>
      <c r="O342" s="242"/>
      <c r="P342" s="85">
        <f>B342</f>
        <v>37</v>
      </c>
      <c r="Q342" s="243"/>
      <c r="R342" s="242"/>
      <c r="T342" s="3"/>
      <c r="X342" s="3"/>
      <c r="Y342" s="3"/>
    </row>
    <row r="343" spans="1:25" ht="15.75" customHeight="1" x14ac:dyDescent="0.25">
      <c r="A343" s="79">
        <v>1101</v>
      </c>
      <c r="B343" s="80"/>
      <c r="C343" s="80">
        <v>32</v>
      </c>
      <c r="D343" s="80"/>
      <c r="E343" s="80"/>
      <c r="F343" s="80"/>
      <c r="G343" s="80"/>
      <c r="H343" s="80"/>
      <c r="I343" s="80"/>
      <c r="J343" s="195"/>
      <c r="K343" s="116"/>
      <c r="L343" s="235"/>
      <c r="M343" s="134"/>
      <c r="N343" s="236"/>
      <c r="O343" s="90">
        <f>IF(C343=0,"",C343/B342)</f>
        <v>0.86486486486486491</v>
      </c>
      <c r="P343" s="91">
        <v>32</v>
      </c>
      <c r="Q343" s="241">
        <f t="shared" ref="Q343:Q350" si="59">IF(P343=0,"",P343/P342)</f>
        <v>0.86486486486486491</v>
      </c>
      <c r="R343" s="241">
        <f t="shared" ref="R343:R350" si="60">IF(P343=0,"",100%-Q343)</f>
        <v>0.13513513513513509</v>
      </c>
      <c r="T343" s="3"/>
      <c r="X343" s="3"/>
      <c r="Y343" s="3"/>
    </row>
    <row r="344" spans="1:25" ht="15.75" customHeight="1" x14ac:dyDescent="0.25">
      <c r="A344" s="79">
        <v>1102</v>
      </c>
      <c r="B344" s="80"/>
      <c r="C344" s="80"/>
      <c r="D344" s="80">
        <v>31</v>
      </c>
      <c r="E344" s="80"/>
      <c r="F344" s="80"/>
      <c r="G344" s="80"/>
      <c r="H344" s="80"/>
      <c r="I344" s="80"/>
      <c r="J344" s="195"/>
      <c r="K344" s="116"/>
      <c r="L344" s="235"/>
      <c r="M344" s="134"/>
      <c r="N344" s="236"/>
      <c r="O344" s="90">
        <f>IF(D344=0,"",D344/C343)</f>
        <v>0.96875</v>
      </c>
      <c r="P344" s="91">
        <v>31</v>
      </c>
      <c r="Q344" s="241">
        <f t="shared" si="59"/>
        <v>0.96875</v>
      </c>
      <c r="R344" s="241">
        <f t="shared" si="60"/>
        <v>3.125E-2</v>
      </c>
      <c r="S344" s="11">
        <f>P344/P342</f>
        <v>0.83783783783783783</v>
      </c>
      <c r="T344" s="3"/>
      <c r="X344" s="3"/>
      <c r="Y344" s="3"/>
    </row>
    <row r="345" spans="1:25" ht="15.75" customHeight="1" x14ac:dyDescent="0.25">
      <c r="A345" s="79">
        <v>1201</v>
      </c>
      <c r="B345" s="80"/>
      <c r="C345" s="80"/>
      <c r="D345" s="80"/>
      <c r="E345" s="80">
        <v>31</v>
      </c>
      <c r="F345" s="80"/>
      <c r="G345" s="80"/>
      <c r="H345" s="80"/>
      <c r="I345" s="80"/>
      <c r="J345" s="195"/>
      <c r="K345" s="116"/>
      <c r="L345" s="235"/>
      <c r="M345" s="134"/>
      <c r="N345" s="236"/>
      <c r="O345" s="90">
        <f>IF(E345=0,"",E345/D344)</f>
        <v>1</v>
      </c>
      <c r="P345" s="91">
        <v>31</v>
      </c>
      <c r="Q345" s="241">
        <f t="shared" si="59"/>
        <v>1</v>
      </c>
      <c r="R345" s="241">
        <f t="shared" si="60"/>
        <v>0</v>
      </c>
      <c r="T345" s="3"/>
      <c r="X345" s="3"/>
      <c r="Y345" s="3"/>
    </row>
    <row r="346" spans="1:25" ht="15.75" customHeight="1" x14ac:dyDescent="0.25">
      <c r="A346" s="79">
        <v>1202</v>
      </c>
      <c r="B346" s="80"/>
      <c r="C346" s="80"/>
      <c r="D346" s="80"/>
      <c r="E346" s="80"/>
      <c r="F346" s="80">
        <v>30</v>
      </c>
      <c r="G346" s="80"/>
      <c r="H346" s="80"/>
      <c r="I346" s="80"/>
      <c r="J346" s="195"/>
      <c r="K346" s="116"/>
      <c r="L346" s="235"/>
      <c r="M346" s="134"/>
      <c r="N346" s="236"/>
      <c r="O346" s="90">
        <f>IF(F346=0,"",F346/E345)</f>
        <v>0.967741935483871</v>
      </c>
      <c r="P346" s="91">
        <v>30</v>
      </c>
      <c r="Q346" s="241">
        <f t="shared" si="59"/>
        <v>0.967741935483871</v>
      </c>
      <c r="R346" s="241">
        <f t="shared" si="60"/>
        <v>3.2258064516129004E-2</v>
      </c>
      <c r="T346" s="3"/>
      <c r="X346" s="3"/>
      <c r="Y346" s="3"/>
    </row>
    <row r="347" spans="1:25" ht="15.75" customHeight="1" x14ac:dyDescent="0.25">
      <c r="A347" s="79">
        <v>1301</v>
      </c>
      <c r="B347" s="80"/>
      <c r="C347" s="80"/>
      <c r="D347" s="80"/>
      <c r="E347" s="80"/>
      <c r="F347" s="80"/>
      <c r="G347" s="80">
        <v>29</v>
      </c>
      <c r="H347" s="80"/>
      <c r="I347" s="80"/>
      <c r="J347" s="195"/>
      <c r="K347" s="116"/>
      <c r="L347" s="235"/>
      <c r="M347" s="134"/>
      <c r="N347" s="236"/>
      <c r="O347" s="90">
        <f>IF(G347=0,"",G347/F346)</f>
        <v>0.96666666666666667</v>
      </c>
      <c r="P347" s="91">
        <v>29</v>
      </c>
      <c r="Q347" s="241">
        <f t="shared" si="59"/>
        <v>0.96666666666666667</v>
      </c>
      <c r="R347" s="241">
        <f t="shared" si="60"/>
        <v>3.3333333333333326E-2</v>
      </c>
      <c r="T347" s="3"/>
      <c r="X347" s="3"/>
      <c r="Y347" s="3"/>
    </row>
    <row r="348" spans="1:25" ht="15.75" customHeight="1" x14ac:dyDescent="0.25">
      <c r="A348" s="79">
        <v>1302</v>
      </c>
      <c r="B348" s="80"/>
      <c r="C348" s="80"/>
      <c r="D348" s="80"/>
      <c r="E348" s="80"/>
      <c r="F348" s="80"/>
      <c r="G348" s="80"/>
      <c r="H348" s="80">
        <v>29</v>
      </c>
      <c r="I348" s="80"/>
      <c r="J348" s="195"/>
      <c r="K348" s="116"/>
      <c r="L348" s="235"/>
      <c r="M348" s="134"/>
      <c r="N348" s="236"/>
      <c r="O348" s="90">
        <f>IF(H348=0,"",H348/G347)</f>
        <v>1</v>
      </c>
      <c r="P348" s="91">
        <v>29</v>
      </c>
      <c r="Q348" s="241">
        <f t="shared" si="59"/>
        <v>1</v>
      </c>
      <c r="R348" s="241">
        <f t="shared" si="60"/>
        <v>0</v>
      </c>
      <c r="T348" s="3"/>
      <c r="X348" s="3"/>
      <c r="Y348" s="3"/>
    </row>
    <row r="349" spans="1:25" ht="15.75" customHeight="1" x14ac:dyDescent="0.25">
      <c r="A349" s="79">
        <v>1401</v>
      </c>
      <c r="B349" s="80"/>
      <c r="C349" s="80"/>
      <c r="D349" s="80"/>
      <c r="E349" s="80"/>
      <c r="F349" s="80"/>
      <c r="G349" s="80"/>
      <c r="H349" s="80"/>
      <c r="I349" s="80">
        <v>29</v>
      </c>
      <c r="J349" s="195"/>
      <c r="K349" s="116"/>
      <c r="L349" s="235"/>
      <c r="M349" s="134"/>
      <c r="N349" s="236"/>
      <c r="O349" s="90">
        <f>IF(I349=0,"",I349/H348)</f>
        <v>1</v>
      </c>
      <c r="P349" s="91">
        <v>29</v>
      </c>
      <c r="Q349" s="241">
        <f t="shared" si="59"/>
        <v>1</v>
      </c>
      <c r="R349" s="241">
        <f t="shared" si="60"/>
        <v>0</v>
      </c>
      <c r="T349" s="3"/>
      <c r="X349" s="3"/>
      <c r="Y349" s="3"/>
    </row>
    <row r="350" spans="1:25" ht="15.75" customHeight="1" x14ac:dyDescent="0.25">
      <c r="A350" s="79">
        <v>1402</v>
      </c>
      <c r="B350" s="80"/>
      <c r="C350" s="80"/>
      <c r="D350" s="80"/>
      <c r="E350" s="80"/>
      <c r="F350" s="80"/>
      <c r="G350" s="80"/>
      <c r="H350" s="80"/>
      <c r="I350" s="80"/>
      <c r="J350" s="195">
        <v>29</v>
      </c>
      <c r="K350" s="116">
        <v>29</v>
      </c>
      <c r="L350" s="235"/>
      <c r="M350" s="134"/>
      <c r="N350" s="236"/>
      <c r="O350" s="133">
        <f>IF(J350=0,"",J350/I349)</f>
        <v>1</v>
      </c>
      <c r="P350" s="91">
        <v>29</v>
      </c>
      <c r="Q350" s="133">
        <f t="shared" si="59"/>
        <v>1</v>
      </c>
      <c r="R350" s="133">
        <f t="shared" si="60"/>
        <v>0</v>
      </c>
      <c r="T350" s="3"/>
      <c r="X350" s="3"/>
      <c r="Y350" s="3"/>
    </row>
    <row r="351" spans="1:25" ht="15.75" customHeight="1" x14ac:dyDescent="0.25">
      <c r="A351" s="79">
        <v>1501</v>
      </c>
      <c r="B351" s="80"/>
      <c r="C351" s="80"/>
      <c r="D351" s="80"/>
      <c r="E351" s="80"/>
      <c r="F351" s="80"/>
      <c r="G351" s="80"/>
      <c r="H351" s="80"/>
      <c r="I351" s="80"/>
      <c r="J351" s="195">
        <v>1</v>
      </c>
      <c r="K351" s="116"/>
      <c r="L351" s="235"/>
      <c r="M351" s="134"/>
      <c r="N351" s="237"/>
      <c r="O351" s="193"/>
      <c r="P351" s="91">
        <v>1</v>
      </c>
      <c r="Q351" s="193"/>
      <c r="R351" s="264"/>
      <c r="T351" s="3"/>
      <c r="X351" s="3"/>
      <c r="Y351" s="3"/>
    </row>
    <row r="352" spans="1:25" ht="15.75" customHeight="1" x14ac:dyDescent="0.25">
      <c r="A352" s="79">
        <v>1502</v>
      </c>
      <c r="B352" s="80"/>
      <c r="C352" s="80"/>
      <c r="D352" s="80"/>
      <c r="E352" s="80"/>
      <c r="F352" s="80"/>
      <c r="G352" s="80"/>
      <c r="H352" s="80"/>
      <c r="I352" s="80"/>
      <c r="J352" s="195">
        <v>1</v>
      </c>
      <c r="K352" s="116">
        <v>1</v>
      </c>
      <c r="L352" s="235"/>
      <c r="M352" s="134"/>
      <c r="N352" s="237"/>
      <c r="O352" s="246"/>
      <c r="P352" s="96">
        <v>1</v>
      </c>
      <c r="Q352" s="247"/>
      <c r="R352" s="246"/>
      <c r="T352" s="3"/>
      <c r="X352" s="3"/>
      <c r="Y352" s="3"/>
    </row>
    <row r="353" spans="1:25" ht="15.75" customHeight="1" x14ac:dyDescent="0.25">
      <c r="A353" s="79">
        <v>1601</v>
      </c>
      <c r="B353" s="80"/>
      <c r="C353" s="80"/>
      <c r="D353" s="80"/>
      <c r="E353" s="80"/>
      <c r="F353" s="80"/>
      <c r="G353" s="80"/>
      <c r="H353" s="80"/>
      <c r="I353" s="80"/>
      <c r="J353" s="195"/>
      <c r="K353" s="116"/>
      <c r="L353" s="235"/>
      <c r="M353" s="134"/>
      <c r="N353" s="237"/>
      <c r="O353" s="246"/>
      <c r="P353" s="96"/>
      <c r="Q353" s="247"/>
      <c r="R353" s="246"/>
      <c r="T353" s="3"/>
      <c r="X353" s="3"/>
      <c r="Y353" s="3"/>
    </row>
    <row r="354" spans="1:25" ht="15.75" customHeight="1" x14ac:dyDescent="0.25">
      <c r="A354" s="79">
        <v>1602</v>
      </c>
      <c r="B354" s="80"/>
      <c r="C354" s="80"/>
      <c r="D354" s="80"/>
      <c r="E354" s="80"/>
      <c r="F354" s="80"/>
      <c r="G354" s="80"/>
      <c r="H354" s="80"/>
      <c r="I354" s="80"/>
      <c r="J354" s="195"/>
      <c r="K354" s="116"/>
      <c r="L354" s="235"/>
      <c r="M354" s="134"/>
      <c r="N354" s="237"/>
      <c r="O354" s="246"/>
      <c r="P354" s="96"/>
      <c r="Q354" s="247"/>
      <c r="R354" s="246"/>
      <c r="T354" s="3"/>
      <c r="X354" s="3"/>
      <c r="Y354" s="3"/>
    </row>
    <row r="355" spans="1:25" ht="15.75" customHeight="1" x14ac:dyDescent="0.25">
      <c r="A355" s="79">
        <v>1701</v>
      </c>
      <c r="B355" s="80"/>
      <c r="C355" s="80"/>
      <c r="D355" s="80"/>
      <c r="E355" s="80"/>
      <c r="F355" s="80"/>
      <c r="G355" s="80"/>
      <c r="H355" s="80"/>
      <c r="I355" s="80"/>
      <c r="J355" s="195"/>
      <c r="K355" s="116"/>
      <c r="L355" s="235"/>
      <c r="M355" s="134"/>
      <c r="N355" s="237"/>
      <c r="O355" s="248"/>
      <c r="P355" s="251"/>
      <c r="Q355" s="249"/>
      <c r="R355" s="250"/>
      <c r="T355" s="3"/>
      <c r="X355" s="3"/>
      <c r="Y355" s="3"/>
    </row>
    <row r="356" spans="1:25" ht="15.75" customHeight="1" x14ac:dyDescent="0.25">
      <c r="A356" s="79">
        <v>1702</v>
      </c>
      <c r="B356" s="80"/>
      <c r="C356" s="80"/>
      <c r="D356" s="80"/>
      <c r="E356" s="80"/>
      <c r="F356" s="80"/>
      <c r="G356" s="80"/>
      <c r="H356" s="80"/>
      <c r="I356" s="80"/>
      <c r="J356" s="195"/>
      <c r="K356" s="116"/>
      <c r="L356" s="235"/>
      <c r="M356" s="134"/>
      <c r="N356" s="237"/>
      <c r="O356" s="228" t="s">
        <v>80</v>
      </c>
      <c r="P356" s="102">
        <v>30</v>
      </c>
      <c r="Q356" s="103">
        <f>IF(SUM(K345:K352)=0,"",SUM(K345:K352))</f>
        <v>30</v>
      </c>
      <c r="R356" s="230" t="s">
        <v>10</v>
      </c>
      <c r="T356" s="3"/>
      <c r="X356" s="3"/>
      <c r="Y356" s="3"/>
    </row>
    <row r="357" spans="1:25" ht="15.75" customHeight="1" x14ac:dyDescent="0.25">
      <c r="A357" s="79">
        <v>1801</v>
      </c>
      <c r="B357" s="80"/>
      <c r="C357" s="80"/>
      <c r="D357" s="80"/>
      <c r="E357" s="80"/>
      <c r="F357" s="80"/>
      <c r="G357" s="80"/>
      <c r="H357" s="80"/>
      <c r="I357" s="80"/>
      <c r="J357" s="195"/>
      <c r="K357" s="116"/>
      <c r="L357" s="235"/>
      <c r="M357" s="134"/>
      <c r="N357" s="237"/>
      <c r="O357" s="229" t="s">
        <v>81</v>
      </c>
      <c r="P357" s="104">
        <f>IF(P356/B342=0,"",P356/B342)</f>
        <v>0.81081081081081086</v>
      </c>
      <c r="Q357" s="105">
        <f>IF(P356/Q356=0,"",P356/Q356)</f>
        <v>1</v>
      </c>
      <c r="R357" s="231" t="s">
        <v>82</v>
      </c>
      <c r="T357" s="3"/>
      <c r="X357" s="3"/>
      <c r="Y357" s="3"/>
    </row>
    <row r="358" spans="1:25" ht="15.75" customHeight="1" x14ac:dyDescent="0.25">
      <c r="A358" s="79">
        <v>1802</v>
      </c>
      <c r="B358" s="80"/>
      <c r="C358" s="80"/>
      <c r="D358" s="80"/>
      <c r="E358" s="80"/>
      <c r="F358" s="80"/>
      <c r="G358" s="80"/>
      <c r="H358" s="80"/>
      <c r="I358" s="80"/>
      <c r="J358" s="195"/>
      <c r="K358" s="116"/>
      <c r="L358" s="238"/>
      <c r="M358" s="239"/>
      <c r="N358" s="240"/>
      <c r="O358" s="109"/>
      <c r="P358" s="110"/>
      <c r="Q358" s="110"/>
      <c r="R358" s="111"/>
      <c r="T358" s="3"/>
      <c r="X358" s="3"/>
      <c r="Y358" s="3"/>
    </row>
    <row r="359" spans="1:25" ht="18" customHeight="1" x14ac:dyDescent="0.25">
      <c r="A359" s="33"/>
      <c r="B359" s="327" t="s">
        <v>108</v>
      </c>
      <c r="C359" s="327"/>
      <c r="D359" s="327"/>
      <c r="E359" s="327"/>
      <c r="F359" s="327"/>
      <c r="G359" s="327"/>
      <c r="H359" s="327"/>
      <c r="I359" s="327"/>
      <c r="J359" s="327"/>
      <c r="K359" s="112">
        <f>SUM(K342:K355)</f>
        <v>30</v>
      </c>
      <c r="L359" s="113">
        <f>IF(K350=0,"",K350/B342)</f>
        <v>0.78378378378378377</v>
      </c>
      <c r="M359" s="113">
        <f>IF(K359=0,"",K359/B342)</f>
        <v>0.81081081081081086</v>
      </c>
      <c r="N359" s="113">
        <f>IF(K350=0,"",M359-L359)</f>
        <v>2.7027027027027084E-2</v>
      </c>
      <c r="O359" s="5"/>
      <c r="P359" s="25"/>
      <c r="Q359" s="24"/>
      <c r="R359" s="5"/>
      <c r="T359" s="3"/>
      <c r="X359" s="3"/>
      <c r="Y359" s="3"/>
    </row>
    <row r="360" spans="1:25" ht="12.75" customHeight="1" x14ac:dyDescent="0.2">
      <c r="L360" s="5"/>
      <c r="M360" s="5"/>
      <c r="N360" s="5"/>
      <c r="O360" s="5"/>
      <c r="P360" s="6"/>
      <c r="Q360" s="6"/>
      <c r="R360" s="5"/>
      <c r="T360" s="3"/>
      <c r="X360" s="3"/>
      <c r="Y360" s="3"/>
    </row>
    <row r="361" spans="1:25" ht="12.75" customHeight="1" x14ac:dyDescent="0.2">
      <c r="L361" s="5"/>
      <c r="M361" s="5"/>
      <c r="O361" s="5"/>
      <c r="P361" s="6"/>
      <c r="Q361" s="6"/>
      <c r="R361" s="5"/>
      <c r="X361" s="3"/>
      <c r="Y361" s="3"/>
    </row>
    <row r="362" spans="1:25" ht="26.25" customHeight="1" x14ac:dyDescent="0.4">
      <c r="B362" s="318" t="s">
        <v>96</v>
      </c>
      <c r="C362" s="331"/>
      <c r="D362" s="331"/>
      <c r="E362" s="331"/>
      <c r="F362" s="331"/>
      <c r="G362" s="331"/>
      <c r="H362" s="331"/>
      <c r="I362" s="331"/>
      <c r="J362" s="331"/>
      <c r="K362" s="201" t="s">
        <v>71</v>
      </c>
      <c r="L362" s="5"/>
      <c r="M362" s="5"/>
      <c r="N362" s="25"/>
      <c r="O362" s="5"/>
      <c r="P362" s="25"/>
      <c r="Q362" s="25"/>
      <c r="R362" s="25"/>
      <c r="X362" s="3"/>
      <c r="Y362" s="3"/>
    </row>
    <row r="363" spans="1:25" ht="20.25" customHeight="1" x14ac:dyDescent="0.2">
      <c r="A363" s="330" t="s">
        <v>9</v>
      </c>
      <c r="B363" s="311" t="s">
        <v>97</v>
      </c>
      <c r="C363" s="312"/>
      <c r="D363" s="312"/>
      <c r="E363" s="312"/>
      <c r="F363" s="312"/>
      <c r="G363" s="312"/>
      <c r="H363" s="312"/>
      <c r="I363" s="312"/>
      <c r="J363" s="313"/>
      <c r="K363" s="314" t="s">
        <v>10</v>
      </c>
      <c r="L363" s="307" t="s">
        <v>2</v>
      </c>
      <c r="M363" s="307" t="s">
        <v>3</v>
      </c>
      <c r="N363" s="316" t="s">
        <v>4</v>
      </c>
      <c r="O363" s="307" t="s">
        <v>5</v>
      </c>
      <c r="P363" s="317" t="s">
        <v>6</v>
      </c>
      <c r="Q363" s="317" t="s">
        <v>7</v>
      </c>
      <c r="R363" s="307" t="s">
        <v>8</v>
      </c>
      <c r="X363" s="3"/>
      <c r="Y363" s="3"/>
    </row>
    <row r="364" spans="1:25" ht="15.75" customHeight="1" x14ac:dyDescent="0.25">
      <c r="A364" s="308"/>
      <c r="B364" s="79" t="s">
        <v>98</v>
      </c>
      <c r="C364" s="79" t="s">
        <v>99</v>
      </c>
      <c r="D364" s="79" t="s">
        <v>100</v>
      </c>
      <c r="E364" s="79" t="s">
        <v>101</v>
      </c>
      <c r="F364" s="79" t="s">
        <v>102</v>
      </c>
      <c r="G364" s="79" t="s">
        <v>103</v>
      </c>
      <c r="H364" s="79" t="s">
        <v>104</v>
      </c>
      <c r="I364" s="79" t="s">
        <v>105</v>
      </c>
      <c r="J364" s="221" t="s">
        <v>106</v>
      </c>
      <c r="K364" s="315"/>
      <c r="L364" s="308"/>
      <c r="M364" s="308"/>
      <c r="N364" s="308"/>
      <c r="O364" s="308"/>
      <c r="P364" s="308"/>
      <c r="Q364" s="308"/>
      <c r="R364" s="308"/>
      <c r="X364" s="3"/>
      <c r="Y364" s="3"/>
    </row>
    <row r="365" spans="1:25" ht="15.75" customHeight="1" x14ac:dyDescent="0.25">
      <c r="A365" s="79">
        <v>1101</v>
      </c>
      <c r="B365" s="80">
        <v>40</v>
      </c>
      <c r="C365" s="80"/>
      <c r="D365" s="80"/>
      <c r="E365" s="80"/>
      <c r="F365" s="80"/>
      <c r="G365" s="80"/>
      <c r="H365" s="80"/>
      <c r="I365" s="80"/>
      <c r="J365" s="195"/>
      <c r="K365" s="116"/>
      <c r="L365" s="232"/>
      <c r="M365" s="233"/>
      <c r="N365" s="234"/>
      <c r="O365" s="242"/>
      <c r="P365" s="85">
        <f>B365</f>
        <v>40</v>
      </c>
      <c r="Q365" s="243"/>
      <c r="R365" s="242"/>
      <c r="X365" s="3"/>
      <c r="Y365" s="3"/>
    </row>
    <row r="366" spans="1:25" ht="15.75" customHeight="1" x14ac:dyDescent="0.25">
      <c r="A366" s="79">
        <v>1102</v>
      </c>
      <c r="B366" s="80"/>
      <c r="C366" s="80">
        <v>35</v>
      </c>
      <c r="D366" s="80"/>
      <c r="E366" s="80"/>
      <c r="F366" s="80"/>
      <c r="G366" s="80"/>
      <c r="H366" s="80"/>
      <c r="I366" s="80"/>
      <c r="J366" s="195"/>
      <c r="K366" s="116"/>
      <c r="L366" s="235"/>
      <c r="M366" s="134"/>
      <c r="N366" s="236"/>
      <c r="O366" s="90">
        <f>IF(C366=0,"",C366/B365)</f>
        <v>0.875</v>
      </c>
      <c r="P366" s="91">
        <v>35</v>
      </c>
      <c r="Q366" s="241">
        <f t="shared" ref="Q366:Q373" si="61">IF(P366=0,"",P366/P365)</f>
        <v>0.875</v>
      </c>
      <c r="R366" s="241">
        <f t="shared" ref="R366:R373" si="62">IF(P366=0,"",100%-Q366)</f>
        <v>0.125</v>
      </c>
      <c r="X366" s="3"/>
      <c r="Y366" s="3"/>
    </row>
    <row r="367" spans="1:25" ht="15.75" customHeight="1" x14ac:dyDescent="0.25">
      <c r="A367" s="79">
        <v>1201</v>
      </c>
      <c r="B367" s="80"/>
      <c r="C367" s="80"/>
      <c r="D367" s="80">
        <v>33</v>
      </c>
      <c r="E367" s="80"/>
      <c r="F367" s="80"/>
      <c r="G367" s="80"/>
      <c r="H367" s="80"/>
      <c r="I367" s="80"/>
      <c r="J367" s="195"/>
      <c r="K367" s="116"/>
      <c r="L367" s="235"/>
      <c r="M367" s="134"/>
      <c r="N367" s="236"/>
      <c r="O367" s="90">
        <f>IF(D367=0,"",D367/C366)</f>
        <v>0.94285714285714284</v>
      </c>
      <c r="P367" s="91">
        <v>33</v>
      </c>
      <c r="Q367" s="241">
        <f t="shared" si="61"/>
        <v>0.94285714285714284</v>
      </c>
      <c r="R367" s="241">
        <f t="shared" si="62"/>
        <v>5.7142857142857162E-2</v>
      </c>
      <c r="S367" s="11">
        <f>P367/P365</f>
        <v>0.82499999999999996</v>
      </c>
      <c r="X367" s="3"/>
      <c r="Y367" s="3"/>
    </row>
    <row r="368" spans="1:25" ht="15.75" customHeight="1" x14ac:dyDescent="0.25">
      <c r="A368" s="79">
        <v>1202</v>
      </c>
      <c r="B368" s="80"/>
      <c r="C368" s="80"/>
      <c r="D368" s="80"/>
      <c r="E368" s="80">
        <v>32</v>
      </c>
      <c r="F368" s="80"/>
      <c r="G368" s="80"/>
      <c r="H368" s="80"/>
      <c r="I368" s="80"/>
      <c r="J368" s="195"/>
      <c r="K368" s="116"/>
      <c r="L368" s="235"/>
      <c r="M368" s="134"/>
      <c r="N368" s="236"/>
      <c r="O368" s="90">
        <f>IF(E368=0,"",E368/D367)</f>
        <v>0.96969696969696972</v>
      </c>
      <c r="P368" s="91">
        <v>33</v>
      </c>
      <c r="Q368" s="241">
        <f t="shared" si="61"/>
        <v>1</v>
      </c>
      <c r="R368" s="241">
        <f t="shared" si="62"/>
        <v>0</v>
      </c>
      <c r="X368" s="3"/>
      <c r="Y368" s="3"/>
    </row>
    <row r="369" spans="1:25" ht="15.75" customHeight="1" x14ac:dyDescent="0.25">
      <c r="A369" s="79">
        <v>1301</v>
      </c>
      <c r="B369" s="80"/>
      <c r="C369" s="80"/>
      <c r="D369" s="80"/>
      <c r="E369" s="80"/>
      <c r="F369" s="80">
        <v>28</v>
      </c>
      <c r="G369" s="80"/>
      <c r="H369" s="80"/>
      <c r="I369" s="80"/>
      <c r="J369" s="195"/>
      <c r="K369" s="116"/>
      <c r="L369" s="235"/>
      <c r="M369" s="134"/>
      <c r="N369" s="236"/>
      <c r="O369" s="90">
        <f>IF(F369=0,"",F369/E368)</f>
        <v>0.875</v>
      </c>
      <c r="P369" s="91">
        <v>31</v>
      </c>
      <c r="Q369" s="241">
        <f t="shared" si="61"/>
        <v>0.93939393939393945</v>
      </c>
      <c r="R369" s="241">
        <f t="shared" si="62"/>
        <v>6.0606060606060552E-2</v>
      </c>
      <c r="X369" s="3"/>
      <c r="Y369" s="3"/>
    </row>
    <row r="370" spans="1:25" ht="15.75" customHeight="1" x14ac:dyDescent="0.25">
      <c r="A370" s="79">
        <v>1302</v>
      </c>
      <c r="B370" s="80"/>
      <c r="C370" s="80"/>
      <c r="D370" s="80"/>
      <c r="E370" s="80"/>
      <c r="F370" s="80"/>
      <c r="G370" s="80">
        <v>27</v>
      </c>
      <c r="H370" s="80"/>
      <c r="I370" s="80"/>
      <c r="J370" s="195"/>
      <c r="K370" s="116"/>
      <c r="L370" s="235"/>
      <c r="M370" s="134"/>
      <c r="N370" s="236"/>
      <c r="O370" s="90">
        <f>IF(G370=0,"",G370/F369)</f>
        <v>0.9642857142857143</v>
      </c>
      <c r="P370" s="91">
        <v>31</v>
      </c>
      <c r="Q370" s="241">
        <f t="shared" si="61"/>
        <v>1</v>
      </c>
      <c r="R370" s="241">
        <f t="shared" si="62"/>
        <v>0</v>
      </c>
      <c r="X370" s="3"/>
      <c r="Y370" s="3"/>
    </row>
    <row r="371" spans="1:25" ht="15.75" customHeight="1" x14ac:dyDescent="0.25">
      <c r="A371" s="79">
        <v>1401</v>
      </c>
      <c r="B371" s="80"/>
      <c r="C371" s="80"/>
      <c r="D371" s="80"/>
      <c r="E371" s="80"/>
      <c r="F371" s="80"/>
      <c r="G371" s="80"/>
      <c r="H371" s="80">
        <v>27</v>
      </c>
      <c r="I371" s="80"/>
      <c r="J371" s="195"/>
      <c r="K371" s="116"/>
      <c r="L371" s="235"/>
      <c r="M371" s="134"/>
      <c r="N371" s="236"/>
      <c r="O371" s="90">
        <f>IF(H371=0,"",H371/G370)</f>
        <v>1</v>
      </c>
      <c r="P371" s="91">
        <v>31</v>
      </c>
      <c r="Q371" s="241">
        <f t="shared" si="61"/>
        <v>1</v>
      </c>
      <c r="R371" s="241">
        <f t="shared" si="62"/>
        <v>0</v>
      </c>
      <c r="X371" s="3"/>
      <c r="Y371" s="3"/>
    </row>
    <row r="372" spans="1:25" ht="15.75" customHeight="1" x14ac:dyDescent="0.25">
      <c r="A372" s="79">
        <v>1402</v>
      </c>
      <c r="B372" s="80"/>
      <c r="C372" s="80"/>
      <c r="D372" s="80"/>
      <c r="E372" s="80"/>
      <c r="F372" s="80"/>
      <c r="G372" s="80"/>
      <c r="H372" s="80"/>
      <c r="I372" s="80">
        <v>26</v>
      </c>
      <c r="J372" s="195"/>
      <c r="K372" s="116"/>
      <c r="L372" s="235"/>
      <c r="M372" s="134"/>
      <c r="N372" s="236"/>
      <c r="O372" s="90">
        <f>IF(I372=0,"",I372/H371)</f>
        <v>0.96296296296296291</v>
      </c>
      <c r="P372" s="91">
        <v>31</v>
      </c>
      <c r="Q372" s="241">
        <f t="shared" si="61"/>
        <v>1</v>
      </c>
      <c r="R372" s="241">
        <f t="shared" si="62"/>
        <v>0</v>
      </c>
      <c r="X372" s="3"/>
      <c r="Y372" s="3"/>
    </row>
    <row r="373" spans="1:25" ht="15.75" customHeight="1" x14ac:dyDescent="0.25">
      <c r="A373" s="79">
        <v>1501</v>
      </c>
      <c r="B373" s="80"/>
      <c r="C373" s="80"/>
      <c r="D373" s="80"/>
      <c r="E373" s="80"/>
      <c r="F373" s="80"/>
      <c r="G373" s="80"/>
      <c r="H373" s="80"/>
      <c r="I373" s="80"/>
      <c r="J373" s="195">
        <v>25</v>
      </c>
      <c r="K373" s="116">
        <v>25</v>
      </c>
      <c r="L373" s="235"/>
      <c r="M373" s="134"/>
      <c r="N373" s="236"/>
      <c r="O373" s="133">
        <f>IF(J373=0,"",J373/I372)</f>
        <v>0.96153846153846156</v>
      </c>
      <c r="P373" s="91">
        <v>31</v>
      </c>
      <c r="Q373" s="133">
        <f t="shared" si="61"/>
        <v>1</v>
      </c>
      <c r="R373" s="133">
        <f t="shared" si="62"/>
        <v>0</v>
      </c>
      <c r="X373" s="3"/>
      <c r="Y373" s="3"/>
    </row>
    <row r="374" spans="1:25" ht="15.75" customHeight="1" x14ac:dyDescent="0.25">
      <c r="A374" s="79">
        <v>1502</v>
      </c>
      <c r="B374" s="80"/>
      <c r="C374" s="80"/>
      <c r="D374" s="80"/>
      <c r="E374" s="80"/>
      <c r="F374" s="80"/>
      <c r="G374" s="80"/>
      <c r="H374" s="80"/>
      <c r="I374" s="80"/>
      <c r="J374" s="195">
        <v>4</v>
      </c>
      <c r="K374" s="116">
        <v>3</v>
      </c>
      <c r="L374" s="235"/>
      <c r="M374" s="134"/>
      <c r="N374" s="237"/>
      <c r="O374" s="193"/>
      <c r="P374" s="91">
        <v>6</v>
      </c>
      <c r="Q374" s="193"/>
      <c r="R374" s="264"/>
      <c r="X374" s="3"/>
      <c r="Y374" s="3"/>
    </row>
    <row r="375" spans="1:25" ht="15.75" customHeight="1" x14ac:dyDescent="0.25">
      <c r="A375" s="79">
        <v>1601</v>
      </c>
      <c r="B375" s="80"/>
      <c r="C375" s="80"/>
      <c r="D375" s="80"/>
      <c r="E375" s="80"/>
      <c r="F375" s="80"/>
      <c r="G375" s="80"/>
      <c r="H375" s="80"/>
      <c r="I375" s="80"/>
      <c r="J375" s="195">
        <v>3</v>
      </c>
      <c r="K375" s="116">
        <v>2</v>
      </c>
      <c r="L375" s="235"/>
      <c r="M375" s="134"/>
      <c r="N375" s="237"/>
      <c r="O375" s="246"/>
      <c r="P375" s="96">
        <v>3</v>
      </c>
      <c r="Q375" s="247"/>
      <c r="R375" s="246"/>
      <c r="X375" s="3"/>
      <c r="Y375" s="3"/>
    </row>
    <row r="376" spans="1:25" ht="15.75" customHeight="1" x14ac:dyDescent="0.25">
      <c r="A376" s="79">
        <v>1602</v>
      </c>
      <c r="B376" s="80"/>
      <c r="C376" s="80"/>
      <c r="D376" s="80"/>
      <c r="E376" s="80"/>
      <c r="F376" s="80"/>
      <c r="G376" s="80"/>
      <c r="H376" s="80"/>
      <c r="I376" s="80"/>
      <c r="J376" s="195">
        <v>1</v>
      </c>
      <c r="K376" s="116">
        <v>1</v>
      </c>
      <c r="L376" s="235"/>
      <c r="M376" s="134"/>
      <c r="N376" s="237"/>
      <c r="O376" s="246"/>
      <c r="P376" s="96">
        <v>1</v>
      </c>
      <c r="Q376" s="247"/>
      <c r="R376" s="246"/>
      <c r="X376" s="3"/>
      <c r="Y376" s="3"/>
    </row>
    <row r="377" spans="1:25" ht="15.75" customHeight="1" x14ac:dyDescent="0.25">
      <c r="A377" s="79">
        <v>1701</v>
      </c>
      <c r="B377" s="80"/>
      <c r="C377" s="80"/>
      <c r="D377" s="80"/>
      <c r="E377" s="80"/>
      <c r="F377" s="80"/>
      <c r="G377" s="80"/>
      <c r="H377" s="80"/>
      <c r="I377" s="80"/>
      <c r="J377" s="195"/>
      <c r="K377" s="116"/>
      <c r="L377" s="235"/>
      <c r="M377" s="134"/>
      <c r="N377" s="237"/>
      <c r="O377" s="246"/>
      <c r="P377" s="96"/>
      <c r="Q377" s="247"/>
      <c r="R377" s="246"/>
      <c r="X377" s="3"/>
      <c r="Y377" s="3"/>
    </row>
    <row r="378" spans="1:25" ht="15.75" customHeight="1" x14ac:dyDescent="0.25">
      <c r="A378" s="79">
        <v>1702</v>
      </c>
      <c r="B378" s="80"/>
      <c r="C378" s="80"/>
      <c r="D378" s="80"/>
      <c r="E378" s="80"/>
      <c r="F378" s="80"/>
      <c r="G378" s="80"/>
      <c r="H378" s="80"/>
      <c r="I378" s="80"/>
      <c r="J378" s="195"/>
      <c r="K378" s="116"/>
      <c r="L378" s="235"/>
      <c r="M378" s="134"/>
      <c r="N378" s="237"/>
      <c r="O378" s="248"/>
      <c r="P378" s="251"/>
      <c r="Q378" s="249"/>
      <c r="R378" s="250"/>
      <c r="X378" s="3"/>
      <c r="Y378" s="3"/>
    </row>
    <row r="379" spans="1:25" ht="15.75" customHeight="1" x14ac:dyDescent="0.25">
      <c r="A379" s="79">
        <v>1801</v>
      </c>
      <c r="B379" s="80"/>
      <c r="C379" s="80"/>
      <c r="D379" s="80"/>
      <c r="E379" s="80"/>
      <c r="F379" s="80"/>
      <c r="G379" s="80"/>
      <c r="H379" s="80"/>
      <c r="I379" s="80"/>
      <c r="J379" s="195"/>
      <c r="K379" s="116"/>
      <c r="L379" s="235"/>
      <c r="M379" s="134"/>
      <c r="N379" s="237"/>
      <c r="O379" s="228" t="s">
        <v>80</v>
      </c>
      <c r="P379" s="102">
        <v>30</v>
      </c>
      <c r="Q379" s="103">
        <f>K382</f>
        <v>31</v>
      </c>
      <c r="R379" s="230" t="s">
        <v>10</v>
      </c>
      <c r="X379" s="3"/>
      <c r="Y379" s="3"/>
    </row>
    <row r="380" spans="1:25" ht="15.75" customHeight="1" x14ac:dyDescent="0.25">
      <c r="A380" s="79">
        <v>1802</v>
      </c>
      <c r="B380" s="80"/>
      <c r="C380" s="80"/>
      <c r="D380" s="80"/>
      <c r="E380" s="80"/>
      <c r="F380" s="80"/>
      <c r="G380" s="80"/>
      <c r="H380" s="80"/>
      <c r="I380" s="80"/>
      <c r="J380" s="195"/>
      <c r="K380" s="116"/>
      <c r="L380" s="235"/>
      <c r="M380" s="134"/>
      <c r="N380" s="237"/>
      <c r="O380" s="229" t="s">
        <v>81</v>
      </c>
      <c r="P380" s="104">
        <f>IF(P379/B365=0,"",P379/B365)</f>
        <v>0.75</v>
      </c>
      <c r="Q380" s="105">
        <f>IF(P379/Q379=0,"",P379/Q379)</f>
        <v>0.967741935483871</v>
      </c>
      <c r="R380" s="231" t="s">
        <v>82</v>
      </c>
      <c r="X380" s="3"/>
      <c r="Y380" s="3"/>
    </row>
    <row r="381" spans="1:25" ht="15.75" customHeight="1" x14ac:dyDescent="0.25">
      <c r="A381" s="79">
        <v>1901</v>
      </c>
      <c r="B381" s="80"/>
      <c r="C381" s="80"/>
      <c r="D381" s="80"/>
      <c r="E381" s="80"/>
      <c r="F381" s="80"/>
      <c r="G381" s="80"/>
      <c r="H381" s="80"/>
      <c r="I381" s="80"/>
      <c r="J381" s="195"/>
      <c r="K381" s="116"/>
      <c r="L381" s="238"/>
      <c r="M381" s="239"/>
      <c r="N381" s="240"/>
      <c r="O381" s="109"/>
      <c r="P381" s="110"/>
      <c r="Q381" s="110"/>
      <c r="R381" s="111"/>
      <c r="X381" s="3"/>
      <c r="Y381" s="3"/>
    </row>
    <row r="382" spans="1:25" ht="18" customHeight="1" x14ac:dyDescent="0.25">
      <c r="A382" s="33"/>
      <c r="B382" s="327" t="s">
        <v>108</v>
      </c>
      <c r="C382" s="327"/>
      <c r="D382" s="327"/>
      <c r="E382" s="327"/>
      <c r="F382" s="327"/>
      <c r="G382" s="327"/>
      <c r="H382" s="327"/>
      <c r="I382" s="327"/>
      <c r="J382" s="327"/>
      <c r="K382" s="112">
        <f>SUM(K365:K378)</f>
        <v>31</v>
      </c>
      <c r="L382" s="113">
        <f>IF(K373=0,"",K373/B365)</f>
        <v>0.625</v>
      </c>
      <c r="M382" s="113">
        <f>IF(K382=0,"",K382/B365)</f>
        <v>0.77500000000000002</v>
      </c>
      <c r="N382" s="113">
        <f>IF(K373=0,"",M382-L382)</f>
        <v>0.15000000000000002</v>
      </c>
      <c r="O382" s="5"/>
      <c r="P382" s="25"/>
      <c r="Q382" s="24"/>
      <c r="R382" s="5"/>
      <c r="X382" s="3"/>
      <c r="Y382" s="3"/>
    </row>
    <row r="383" spans="1:25" ht="12.75" customHeight="1" x14ac:dyDescent="0.2">
      <c r="L383" s="5"/>
      <c r="M383" s="5"/>
      <c r="O383" s="5"/>
      <c r="P383" s="6"/>
      <c r="Q383" s="6"/>
      <c r="R383" s="5"/>
      <c r="X383" s="3"/>
      <c r="Y383" s="3"/>
    </row>
    <row r="384" spans="1:25" ht="12.75" customHeight="1" x14ac:dyDescent="0.2">
      <c r="L384" s="5"/>
      <c r="M384" s="5"/>
      <c r="N384" s="5"/>
      <c r="O384" s="5"/>
      <c r="P384" s="6"/>
      <c r="Q384" s="6"/>
      <c r="R384" s="5"/>
      <c r="X384" s="3"/>
      <c r="Y384" s="3"/>
    </row>
    <row r="385" spans="1:25" ht="26.25" customHeight="1" x14ac:dyDescent="0.4">
      <c r="B385" s="318" t="s">
        <v>96</v>
      </c>
      <c r="C385" s="331"/>
      <c r="D385" s="331"/>
      <c r="E385" s="331"/>
      <c r="F385" s="331"/>
      <c r="G385" s="331"/>
      <c r="H385" s="331"/>
      <c r="I385" s="331"/>
      <c r="J385" s="331"/>
      <c r="K385" s="201" t="s">
        <v>72</v>
      </c>
      <c r="L385" s="5"/>
      <c r="M385" s="5"/>
      <c r="N385" s="25"/>
      <c r="O385" s="5"/>
      <c r="P385" s="25"/>
      <c r="Q385" s="25"/>
      <c r="R385" s="25"/>
      <c r="X385" s="3"/>
      <c r="Y385" s="3"/>
    </row>
    <row r="386" spans="1:25" ht="20.25" customHeight="1" x14ac:dyDescent="0.2">
      <c r="A386" s="330" t="s">
        <v>9</v>
      </c>
      <c r="B386" s="311" t="s">
        <v>97</v>
      </c>
      <c r="C386" s="312"/>
      <c r="D386" s="312"/>
      <c r="E386" s="312"/>
      <c r="F386" s="312"/>
      <c r="G386" s="312"/>
      <c r="H386" s="312"/>
      <c r="I386" s="312"/>
      <c r="J386" s="313"/>
      <c r="K386" s="314" t="s">
        <v>10</v>
      </c>
      <c r="L386" s="307" t="s">
        <v>2</v>
      </c>
      <c r="M386" s="307" t="s">
        <v>3</v>
      </c>
      <c r="N386" s="316" t="s">
        <v>4</v>
      </c>
      <c r="O386" s="307" t="s">
        <v>5</v>
      </c>
      <c r="P386" s="317" t="s">
        <v>6</v>
      </c>
      <c r="Q386" s="317" t="s">
        <v>7</v>
      </c>
      <c r="R386" s="307" t="s">
        <v>8</v>
      </c>
      <c r="X386" s="3"/>
      <c r="Y386" s="3"/>
    </row>
    <row r="387" spans="1:25" ht="15.75" customHeight="1" x14ac:dyDescent="0.25">
      <c r="A387" s="308"/>
      <c r="B387" s="79" t="s">
        <v>98</v>
      </c>
      <c r="C387" s="79" t="s">
        <v>99</v>
      </c>
      <c r="D387" s="79" t="s">
        <v>100</v>
      </c>
      <c r="E387" s="79" t="s">
        <v>101</v>
      </c>
      <c r="F387" s="79" t="s">
        <v>102</v>
      </c>
      <c r="G387" s="79" t="s">
        <v>103</v>
      </c>
      <c r="H387" s="79" t="s">
        <v>104</v>
      </c>
      <c r="I387" s="79" t="s">
        <v>105</v>
      </c>
      <c r="J387" s="221" t="s">
        <v>106</v>
      </c>
      <c r="K387" s="315"/>
      <c r="L387" s="308"/>
      <c r="M387" s="308"/>
      <c r="N387" s="308"/>
      <c r="O387" s="308"/>
      <c r="P387" s="308"/>
      <c r="Q387" s="308"/>
      <c r="R387" s="308"/>
      <c r="X387" s="3"/>
      <c r="Y387" s="3"/>
    </row>
    <row r="388" spans="1:25" ht="15.75" customHeight="1" x14ac:dyDescent="0.25">
      <c r="A388" s="79">
        <v>1102</v>
      </c>
      <c r="B388" s="80">
        <v>95</v>
      </c>
      <c r="C388" s="80"/>
      <c r="D388" s="80"/>
      <c r="E388" s="80"/>
      <c r="F388" s="80"/>
      <c r="G388" s="80"/>
      <c r="H388" s="80"/>
      <c r="I388" s="80"/>
      <c r="J388" s="195"/>
      <c r="K388" s="116"/>
      <c r="L388" s="232"/>
      <c r="M388" s="233"/>
      <c r="N388" s="234"/>
      <c r="O388" s="242"/>
      <c r="P388" s="85">
        <f>B388</f>
        <v>95</v>
      </c>
      <c r="Q388" s="243"/>
      <c r="R388" s="242"/>
      <c r="X388" s="3"/>
      <c r="Y388" s="3"/>
    </row>
    <row r="389" spans="1:25" ht="15.75" customHeight="1" x14ac:dyDescent="0.25">
      <c r="A389" s="79">
        <v>1201</v>
      </c>
      <c r="B389" s="80"/>
      <c r="C389" s="80">
        <v>93</v>
      </c>
      <c r="D389" s="80"/>
      <c r="E389" s="80"/>
      <c r="F389" s="80"/>
      <c r="G389" s="80"/>
      <c r="H389" s="80"/>
      <c r="I389" s="80"/>
      <c r="J389" s="195"/>
      <c r="K389" s="116"/>
      <c r="L389" s="235"/>
      <c r="M389" s="134"/>
      <c r="N389" s="236"/>
      <c r="O389" s="90">
        <f>IF(C389=0,"",C389/B388)</f>
        <v>0.97894736842105268</v>
      </c>
      <c r="P389" s="91">
        <v>93</v>
      </c>
      <c r="Q389" s="241">
        <f t="shared" ref="Q389:Q396" si="63">IF(P389=0,"",P389/P388)</f>
        <v>0.97894736842105268</v>
      </c>
      <c r="R389" s="241">
        <f t="shared" ref="R389:R396" si="64">IF(P389=0,"",100%-Q389)</f>
        <v>2.1052631578947323E-2</v>
      </c>
      <c r="X389" s="3"/>
      <c r="Y389" s="3"/>
    </row>
    <row r="390" spans="1:25" ht="15.75" customHeight="1" x14ac:dyDescent="0.25">
      <c r="A390" s="79">
        <v>1202</v>
      </c>
      <c r="B390" s="80"/>
      <c r="C390" s="80"/>
      <c r="D390" s="80">
        <v>58</v>
      </c>
      <c r="E390" s="80"/>
      <c r="F390" s="80"/>
      <c r="G390" s="80"/>
      <c r="H390" s="80"/>
      <c r="I390" s="80"/>
      <c r="J390" s="195"/>
      <c r="K390" s="116"/>
      <c r="L390" s="235"/>
      <c r="M390" s="134"/>
      <c r="N390" s="236"/>
      <c r="O390" s="90">
        <f>IF(D390=0,"",D390/C389)</f>
        <v>0.62365591397849462</v>
      </c>
      <c r="P390" s="91">
        <v>91</v>
      </c>
      <c r="Q390" s="241">
        <f t="shared" si="63"/>
        <v>0.978494623655914</v>
      </c>
      <c r="R390" s="241">
        <f t="shared" si="64"/>
        <v>2.1505376344086002E-2</v>
      </c>
      <c r="S390" s="11">
        <f>P390/P388</f>
        <v>0.95789473684210524</v>
      </c>
      <c r="X390" s="3"/>
      <c r="Y390" s="3"/>
    </row>
    <row r="391" spans="1:25" ht="15.75" customHeight="1" x14ac:dyDescent="0.25">
      <c r="A391" s="79">
        <v>1301</v>
      </c>
      <c r="B391" s="80"/>
      <c r="C391" s="80"/>
      <c r="D391" s="80"/>
      <c r="E391" s="80">
        <v>58</v>
      </c>
      <c r="F391" s="80"/>
      <c r="G391" s="80"/>
      <c r="H391" s="80"/>
      <c r="I391" s="80"/>
      <c r="J391" s="195"/>
      <c r="K391" s="116"/>
      <c r="L391" s="235"/>
      <c r="M391" s="134"/>
      <c r="N391" s="236"/>
      <c r="O391" s="90">
        <f>IF(E391=0,"",E391/D390)</f>
        <v>1</v>
      </c>
      <c r="P391" s="91">
        <v>92</v>
      </c>
      <c r="Q391" s="241">
        <f t="shared" si="63"/>
        <v>1.0109890109890109</v>
      </c>
      <c r="R391" s="241">
        <f t="shared" si="64"/>
        <v>-1.098901098901095E-2</v>
      </c>
      <c r="X391" s="3"/>
      <c r="Y391" s="3"/>
    </row>
    <row r="392" spans="1:25" ht="15.75" customHeight="1" x14ac:dyDescent="0.25">
      <c r="A392" s="79">
        <v>1302</v>
      </c>
      <c r="B392" s="80"/>
      <c r="C392" s="80"/>
      <c r="D392" s="80"/>
      <c r="E392" s="80"/>
      <c r="F392" s="80">
        <v>56</v>
      </c>
      <c r="G392" s="80"/>
      <c r="H392" s="80"/>
      <c r="I392" s="80"/>
      <c r="J392" s="195"/>
      <c r="K392" s="116"/>
      <c r="L392" s="235"/>
      <c r="M392" s="134"/>
      <c r="N392" s="236"/>
      <c r="O392" s="90">
        <f>IF(F392=0,"",F392/E391)</f>
        <v>0.96551724137931039</v>
      </c>
      <c r="P392" s="91">
        <v>85</v>
      </c>
      <c r="Q392" s="241">
        <f t="shared" si="63"/>
        <v>0.92391304347826086</v>
      </c>
      <c r="R392" s="241">
        <f t="shared" si="64"/>
        <v>7.6086956521739135E-2</v>
      </c>
      <c r="X392" s="3"/>
      <c r="Y392" s="3"/>
    </row>
    <row r="393" spans="1:25" ht="15.75" customHeight="1" x14ac:dyDescent="0.25">
      <c r="A393" s="79">
        <v>1401</v>
      </c>
      <c r="B393" s="80"/>
      <c r="C393" s="80"/>
      <c r="D393" s="80"/>
      <c r="E393" s="80"/>
      <c r="F393" s="80"/>
      <c r="G393" s="80">
        <v>24</v>
      </c>
      <c r="H393" s="80"/>
      <c r="I393" s="80"/>
      <c r="J393" s="195"/>
      <c r="K393" s="116"/>
      <c r="L393" s="235"/>
      <c r="M393" s="134"/>
      <c r="N393" s="236"/>
      <c r="O393" s="90">
        <f>IF(G393=0,"",G393/F392)</f>
        <v>0.42857142857142855</v>
      </c>
      <c r="P393" s="91">
        <v>29</v>
      </c>
      <c r="Q393" s="241">
        <f t="shared" si="63"/>
        <v>0.3411764705882353</v>
      </c>
      <c r="R393" s="241">
        <f t="shared" si="64"/>
        <v>0.6588235294117647</v>
      </c>
      <c r="X393" s="3"/>
      <c r="Y393" s="3"/>
    </row>
    <row r="394" spans="1:25" ht="15.75" customHeight="1" x14ac:dyDescent="0.25">
      <c r="A394" s="79">
        <v>1402</v>
      </c>
      <c r="B394" s="80"/>
      <c r="C394" s="80"/>
      <c r="D394" s="80"/>
      <c r="E394" s="80"/>
      <c r="F394" s="80"/>
      <c r="G394" s="80"/>
      <c r="H394" s="80">
        <v>24</v>
      </c>
      <c r="I394" s="80"/>
      <c r="J394" s="195"/>
      <c r="K394" s="116"/>
      <c r="L394" s="235"/>
      <c r="M394" s="134"/>
      <c r="N394" s="236"/>
      <c r="O394" s="90">
        <f>IF(H394=0,"",H394/G393)</f>
        <v>1</v>
      </c>
      <c r="P394" s="91">
        <v>28</v>
      </c>
      <c r="Q394" s="241">
        <f t="shared" si="63"/>
        <v>0.96551724137931039</v>
      </c>
      <c r="R394" s="241">
        <f t="shared" si="64"/>
        <v>3.4482758620689613E-2</v>
      </c>
      <c r="X394" s="3"/>
      <c r="Y394" s="3"/>
    </row>
    <row r="395" spans="1:25" ht="15.75" customHeight="1" x14ac:dyDescent="0.25">
      <c r="A395" s="79">
        <v>1501</v>
      </c>
      <c r="B395" s="80"/>
      <c r="C395" s="80"/>
      <c r="D395" s="80"/>
      <c r="E395" s="80"/>
      <c r="F395" s="80"/>
      <c r="G395" s="80"/>
      <c r="H395" s="80"/>
      <c r="I395" s="80">
        <v>24</v>
      </c>
      <c r="J395" s="195"/>
      <c r="K395" s="116">
        <v>1</v>
      </c>
      <c r="L395" s="235"/>
      <c r="M395" s="134"/>
      <c r="N395" s="236"/>
      <c r="O395" s="90">
        <f>IF(I395=0,"",I395/H394)</f>
        <v>1</v>
      </c>
      <c r="P395" s="91">
        <v>28</v>
      </c>
      <c r="Q395" s="241">
        <f t="shared" si="63"/>
        <v>1</v>
      </c>
      <c r="R395" s="241">
        <f t="shared" si="64"/>
        <v>0</v>
      </c>
      <c r="X395" s="3"/>
      <c r="Y395" s="3"/>
    </row>
    <row r="396" spans="1:25" ht="15.75" customHeight="1" x14ac:dyDescent="0.25">
      <c r="A396" s="79">
        <v>1502</v>
      </c>
      <c r="B396" s="80"/>
      <c r="C396" s="80"/>
      <c r="D396" s="80"/>
      <c r="E396" s="80"/>
      <c r="F396" s="80"/>
      <c r="G396" s="80"/>
      <c r="H396" s="80"/>
      <c r="I396" s="80"/>
      <c r="J396" s="195">
        <v>24</v>
      </c>
      <c r="K396" s="116">
        <v>23</v>
      </c>
      <c r="L396" s="235"/>
      <c r="M396" s="134"/>
      <c r="N396" s="236"/>
      <c r="O396" s="133">
        <f>IF(J396=0,"",J396/I395)</f>
        <v>1</v>
      </c>
      <c r="P396" s="91">
        <v>26</v>
      </c>
      <c r="Q396" s="133">
        <f t="shared" si="63"/>
        <v>0.9285714285714286</v>
      </c>
      <c r="R396" s="133">
        <f t="shared" si="64"/>
        <v>7.1428571428571397E-2</v>
      </c>
      <c r="X396" s="3"/>
      <c r="Y396" s="3"/>
    </row>
    <row r="397" spans="1:25" ht="15.75" customHeight="1" x14ac:dyDescent="0.25">
      <c r="A397" s="79">
        <v>1601</v>
      </c>
      <c r="B397" s="80"/>
      <c r="C397" s="80"/>
      <c r="D397" s="80"/>
      <c r="E397" s="80"/>
      <c r="F397" s="80"/>
      <c r="G397" s="80"/>
      <c r="H397" s="80"/>
      <c r="I397" s="80"/>
      <c r="J397" s="195">
        <v>2</v>
      </c>
      <c r="K397" s="116">
        <v>1</v>
      </c>
      <c r="L397" s="235"/>
      <c r="M397" s="134"/>
      <c r="N397" s="237"/>
      <c r="O397" s="193"/>
      <c r="P397" s="91">
        <v>3</v>
      </c>
      <c r="Q397" s="193"/>
      <c r="R397" s="264"/>
      <c r="X397" s="3"/>
      <c r="Y397" s="3"/>
    </row>
    <row r="398" spans="1:25" ht="15.75" customHeight="1" x14ac:dyDescent="0.25">
      <c r="A398" s="79">
        <v>1602</v>
      </c>
      <c r="B398" s="80"/>
      <c r="C398" s="80"/>
      <c r="D398" s="80"/>
      <c r="E398" s="80"/>
      <c r="F398" s="80"/>
      <c r="G398" s="80"/>
      <c r="H398" s="80"/>
      <c r="I398" s="80"/>
      <c r="J398" s="195">
        <v>2</v>
      </c>
      <c r="K398" s="116">
        <v>1</v>
      </c>
      <c r="L398" s="235"/>
      <c r="M398" s="134"/>
      <c r="N398" s="237"/>
      <c r="O398" s="246"/>
      <c r="P398" s="96">
        <v>2</v>
      </c>
      <c r="Q398" s="247"/>
      <c r="R398" s="246"/>
      <c r="X398" s="3"/>
      <c r="Y398" s="3"/>
    </row>
    <row r="399" spans="1:25" ht="15.75" customHeight="1" x14ac:dyDescent="0.25">
      <c r="A399" s="79">
        <v>1701</v>
      </c>
      <c r="B399" s="80"/>
      <c r="C399" s="80"/>
      <c r="D399" s="80"/>
      <c r="E399" s="80"/>
      <c r="F399" s="80"/>
      <c r="G399" s="80"/>
      <c r="H399" s="80"/>
      <c r="I399" s="80"/>
      <c r="J399" s="195"/>
      <c r="K399" s="116"/>
      <c r="L399" s="235"/>
      <c r="M399" s="134"/>
      <c r="N399" s="237"/>
      <c r="O399" s="246"/>
      <c r="P399" s="96"/>
      <c r="Q399" s="247"/>
      <c r="R399" s="246"/>
      <c r="X399" s="3"/>
      <c r="Y399" s="3"/>
    </row>
    <row r="400" spans="1:25" ht="15.75" customHeight="1" x14ac:dyDescent="0.25">
      <c r="A400" s="79">
        <v>1702</v>
      </c>
      <c r="B400" s="80"/>
      <c r="C400" s="80"/>
      <c r="D400" s="80"/>
      <c r="E400" s="80"/>
      <c r="F400" s="80"/>
      <c r="G400" s="80"/>
      <c r="H400" s="80"/>
      <c r="I400" s="80"/>
      <c r="J400" s="195"/>
      <c r="K400" s="116"/>
      <c r="L400" s="235"/>
      <c r="M400" s="134"/>
      <c r="N400" s="237"/>
      <c r="O400" s="246"/>
      <c r="P400" s="96"/>
      <c r="Q400" s="247"/>
      <c r="R400" s="246"/>
      <c r="X400" s="3"/>
      <c r="Y400" s="3"/>
    </row>
    <row r="401" spans="1:25" ht="15.75" customHeight="1" x14ac:dyDescent="0.25">
      <c r="A401" s="79">
        <v>1801</v>
      </c>
      <c r="B401" s="80"/>
      <c r="C401" s="80"/>
      <c r="D401" s="80"/>
      <c r="E401" s="80"/>
      <c r="F401" s="80"/>
      <c r="G401" s="80"/>
      <c r="H401" s="80"/>
      <c r="I401" s="80"/>
      <c r="J401" s="195"/>
      <c r="K401" s="116"/>
      <c r="L401" s="235"/>
      <c r="M401" s="134"/>
      <c r="N401" s="237"/>
      <c r="O401" s="248"/>
      <c r="P401" s="251"/>
      <c r="Q401" s="249"/>
      <c r="R401" s="250"/>
      <c r="X401" s="3"/>
      <c r="Y401" s="3"/>
    </row>
    <row r="402" spans="1:25" ht="15.75" customHeight="1" x14ac:dyDescent="0.25">
      <c r="A402" s="79">
        <v>1802</v>
      </c>
      <c r="B402" s="80"/>
      <c r="C402" s="80"/>
      <c r="D402" s="80"/>
      <c r="E402" s="80"/>
      <c r="F402" s="80"/>
      <c r="G402" s="80"/>
      <c r="H402" s="80"/>
      <c r="I402" s="80"/>
      <c r="J402" s="195"/>
      <c r="K402" s="116"/>
      <c r="L402" s="235"/>
      <c r="M402" s="134"/>
      <c r="N402" s="237"/>
      <c r="O402" s="228" t="s">
        <v>80</v>
      </c>
      <c r="P402" s="102">
        <v>26</v>
      </c>
      <c r="Q402" s="103">
        <f>IF(SUM(K391:K398)=0,"",SUM(K391:K398))</f>
        <v>26</v>
      </c>
      <c r="R402" s="230" t="s">
        <v>10</v>
      </c>
      <c r="X402" s="3"/>
      <c r="Y402" s="3"/>
    </row>
    <row r="403" spans="1:25" ht="15.75" customHeight="1" x14ac:dyDescent="0.25">
      <c r="A403" s="79">
        <v>1901</v>
      </c>
      <c r="B403" s="80"/>
      <c r="C403" s="80"/>
      <c r="D403" s="80"/>
      <c r="E403" s="80"/>
      <c r="F403" s="80"/>
      <c r="G403" s="80"/>
      <c r="H403" s="80"/>
      <c r="I403" s="80"/>
      <c r="J403" s="195"/>
      <c r="K403" s="116"/>
      <c r="L403" s="235"/>
      <c r="M403" s="134"/>
      <c r="N403" s="237"/>
      <c r="O403" s="229" t="s">
        <v>81</v>
      </c>
      <c r="P403" s="104">
        <f>IF(P402/B388=0,"",P402/B388)</f>
        <v>0.27368421052631581</v>
      </c>
      <c r="Q403" s="105">
        <f>IF(P402/Q402=0,"",P402/Q402)</f>
        <v>1</v>
      </c>
      <c r="R403" s="231" t="s">
        <v>82</v>
      </c>
      <c r="X403" s="3"/>
      <c r="Y403" s="3"/>
    </row>
    <row r="404" spans="1:25" ht="15.75" customHeight="1" x14ac:dyDescent="0.25">
      <c r="A404" s="79">
        <v>1902</v>
      </c>
      <c r="B404" s="80"/>
      <c r="C404" s="80"/>
      <c r="D404" s="80"/>
      <c r="E404" s="80"/>
      <c r="F404" s="80"/>
      <c r="G404" s="80"/>
      <c r="H404" s="80"/>
      <c r="I404" s="80"/>
      <c r="J404" s="195"/>
      <c r="K404" s="116"/>
      <c r="L404" s="238"/>
      <c r="M404" s="239"/>
      <c r="N404" s="240"/>
      <c r="O404" s="109"/>
      <c r="P404" s="110"/>
      <c r="Q404" s="110"/>
      <c r="R404" s="111"/>
      <c r="X404" s="3"/>
      <c r="Y404" s="3"/>
    </row>
    <row r="405" spans="1:25" ht="18" customHeight="1" x14ac:dyDescent="0.25">
      <c r="A405" s="33"/>
      <c r="B405" s="327" t="s">
        <v>108</v>
      </c>
      <c r="C405" s="327"/>
      <c r="D405" s="327"/>
      <c r="E405" s="327"/>
      <c r="F405" s="327"/>
      <c r="G405" s="327"/>
      <c r="H405" s="327"/>
      <c r="I405" s="327"/>
      <c r="J405" s="327"/>
      <c r="K405" s="112">
        <f>SUM(K388:K401)</f>
        <v>26</v>
      </c>
      <c r="L405" s="113">
        <f>IF(SUM(K395:K396)=0,"",SUM(K395:K396)/B388)</f>
        <v>0.25263157894736843</v>
      </c>
      <c r="M405" s="113">
        <f>IF(K405=0,"",K405/B388)</f>
        <v>0.27368421052631581</v>
      </c>
      <c r="N405" s="113">
        <f>IF(K396=0,"",M405-L405)</f>
        <v>2.1052631578947378E-2</v>
      </c>
      <c r="O405" s="5"/>
      <c r="P405" s="25"/>
      <c r="Q405" s="24"/>
      <c r="R405" s="5"/>
      <c r="X405" s="3"/>
      <c r="Y405" s="3"/>
    </row>
    <row r="406" spans="1:25" ht="12.75" customHeight="1" x14ac:dyDescent="0.2">
      <c r="L406" s="5"/>
      <c r="M406" s="5"/>
      <c r="N406" s="5"/>
      <c r="O406" s="5"/>
      <c r="P406" s="6"/>
      <c r="Q406" s="6"/>
      <c r="R406" s="5"/>
      <c r="X406" s="3"/>
      <c r="Y406" s="3"/>
    </row>
    <row r="407" spans="1:25" ht="12.75" customHeight="1" x14ac:dyDescent="0.2">
      <c r="L407" s="5"/>
      <c r="M407" s="5"/>
      <c r="O407" s="5"/>
      <c r="P407" s="6"/>
      <c r="Q407" s="6"/>
      <c r="R407" s="5"/>
      <c r="X407" s="3"/>
      <c r="Y407" s="3"/>
    </row>
    <row r="408" spans="1:25" ht="26.25" customHeight="1" x14ac:dyDescent="0.4">
      <c r="B408" s="318" t="s">
        <v>96</v>
      </c>
      <c r="C408" s="331"/>
      <c r="D408" s="331"/>
      <c r="E408" s="331"/>
      <c r="F408" s="331"/>
      <c r="G408" s="331"/>
      <c r="H408" s="331"/>
      <c r="I408" s="331"/>
      <c r="J408" s="331"/>
      <c r="K408" s="201" t="s">
        <v>75</v>
      </c>
      <c r="L408" s="5"/>
      <c r="M408" s="5"/>
      <c r="N408" s="25"/>
      <c r="O408" s="5"/>
      <c r="P408" s="25"/>
      <c r="Q408" s="25"/>
      <c r="R408" s="25"/>
      <c r="X408" s="3"/>
      <c r="Y408" s="3"/>
    </row>
    <row r="409" spans="1:25" ht="20.25" customHeight="1" x14ac:dyDescent="0.2">
      <c r="A409" s="330" t="s">
        <v>9</v>
      </c>
      <c r="B409" s="311" t="s">
        <v>97</v>
      </c>
      <c r="C409" s="312"/>
      <c r="D409" s="312"/>
      <c r="E409" s="312"/>
      <c r="F409" s="312"/>
      <c r="G409" s="312"/>
      <c r="H409" s="312"/>
      <c r="I409" s="312"/>
      <c r="J409" s="313"/>
      <c r="K409" s="314" t="s">
        <v>10</v>
      </c>
      <c r="L409" s="307" t="s">
        <v>2</v>
      </c>
      <c r="M409" s="307" t="s">
        <v>3</v>
      </c>
      <c r="N409" s="316" t="s">
        <v>4</v>
      </c>
      <c r="O409" s="307" t="s">
        <v>5</v>
      </c>
      <c r="P409" s="317" t="s">
        <v>6</v>
      </c>
      <c r="Q409" s="317" t="s">
        <v>7</v>
      </c>
      <c r="R409" s="307" t="s">
        <v>8</v>
      </c>
      <c r="X409" s="3"/>
      <c r="Y409" s="3"/>
    </row>
    <row r="410" spans="1:25" ht="15.75" customHeight="1" x14ac:dyDescent="0.25">
      <c r="A410" s="308"/>
      <c r="B410" s="79" t="s">
        <v>98</v>
      </c>
      <c r="C410" s="79" t="s">
        <v>99</v>
      </c>
      <c r="D410" s="79" t="s">
        <v>100</v>
      </c>
      <c r="E410" s="79" t="s">
        <v>101</v>
      </c>
      <c r="F410" s="79" t="s">
        <v>102</v>
      </c>
      <c r="G410" s="79" t="s">
        <v>103</v>
      </c>
      <c r="H410" s="79" t="s">
        <v>104</v>
      </c>
      <c r="I410" s="79" t="s">
        <v>105</v>
      </c>
      <c r="J410" s="221" t="s">
        <v>106</v>
      </c>
      <c r="K410" s="315"/>
      <c r="L410" s="308"/>
      <c r="M410" s="308"/>
      <c r="N410" s="308"/>
      <c r="O410" s="308"/>
      <c r="P410" s="308"/>
      <c r="Q410" s="308"/>
      <c r="R410" s="308"/>
      <c r="X410" s="3"/>
      <c r="Y410" s="3"/>
    </row>
    <row r="411" spans="1:25" ht="15.75" customHeight="1" x14ac:dyDescent="0.25">
      <c r="A411" s="79">
        <v>1201</v>
      </c>
      <c r="B411" s="80">
        <v>40</v>
      </c>
      <c r="C411" s="80"/>
      <c r="D411" s="80"/>
      <c r="E411" s="80"/>
      <c r="F411" s="80"/>
      <c r="G411" s="80"/>
      <c r="H411" s="80"/>
      <c r="I411" s="80"/>
      <c r="J411" s="195"/>
      <c r="K411" s="116"/>
      <c r="L411" s="232"/>
      <c r="M411" s="233"/>
      <c r="N411" s="234"/>
      <c r="O411" s="242"/>
      <c r="P411" s="85">
        <f>B411</f>
        <v>40</v>
      </c>
      <c r="Q411" s="243"/>
      <c r="R411" s="242"/>
      <c r="X411" s="3"/>
      <c r="Y411" s="3"/>
    </row>
    <row r="412" spans="1:25" ht="15.75" customHeight="1" x14ac:dyDescent="0.25">
      <c r="A412" s="79">
        <v>1202</v>
      </c>
      <c r="B412" s="80"/>
      <c r="C412" s="80">
        <v>36</v>
      </c>
      <c r="D412" s="80"/>
      <c r="E412" s="80"/>
      <c r="F412" s="80"/>
      <c r="G412" s="80"/>
      <c r="H412" s="80"/>
      <c r="I412" s="80"/>
      <c r="J412" s="195"/>
      <c r="K412" s="116"/>
      <c r="L412" s="235"/>
      <c r="M412" s="134"/>
      <c r="N412" s="236"/>
      <c r="O412" s="90">
        <f>IF(C412=0,"",C412/B411)</f>
        <v>0.9</v>
      </c>
      <c r="P412" s="91">
        <v>36</v>
      </c>
      <c r="Q412" s="241">
        <f t="shared" ref="Q412:Q419" si="65">IF(P412=0,"",P412/P411)</f>
        <v>0.9</v>
      </c>
      <c r="R412" s="241">
        <f t="shared" ref="R412:R419" si="66">IF(P412=0,"",100%-Q412)</f>
        <v>9.9999999999999978E-2</v>
      </c>
      <c r="X412" s="3"/>
      <c r="Y412" s="3"/>
    </row>
    <row r="413" spans="1:25" ht="15.75" customHeight="1" x14ac:dyDescent="0.25">
      <c r="A413" s="79">
        <v>1301</v>
      </c>
      <c r="B413" s="80"/>
      <c r="C413" s="80"/>
      <c r="D413" s="80">
        <v>36</v>
      </c>
      <c r="E413" s="80"/>
      <c r="F413" s="80"/>
      <c r="G413" s="80"/>
      <c r="H413" s="80"/>
      <c r="I413" s="80"/>
      <c r="J413" s="195"/>
      <c r="K413" s="116"/>
      <c r="L413" s="235"/>
      <c r="M413" s="134"/>
      <c r="N413" s="236"/>
      <c r="O413" s="90">
        <f>IF(D413=0,"",D413/C412)</f>
        <v>1</v>
      </c>
      <c r="P413" s="91">
        <v>36</v>
      </c>
      <c r="Q413" s="241">
        <f t="shared" si="65"/>
        <v>1</v>
      </c>
      <c r="R413" s="241">
        <f t="shared" si="66"/>
        <v>0</v>
      </c>
      <c r="S413" s="11">
        <f>P413/P411</f>
        <v>0.9</v>
      </c>
      <c r="X413" s="3"/>
      <c r="Y413" s="3"/>
    </row>
    <row r="414" spans="1:25" ht="15.75" customHeight="1" x14ac:dyDescent="0.25">
      <c r="A414" s="79">
        <v>1302</v>
      </c>
      <c r="B414" s="80"/>
      <c r="C414" s="80"/>
      <c r="D414" s="80"/>
      <c r="E414" s="80">
        <v>31</v>
      </c>
      <c r="F414" s="80"/>
      <c r="G414" s="80"/>
      <c r="H414" s="80"/>
      <c r="I414" s="80"/>
      <c r="J414" s="195"/>
      <c r="K414" s="116"/>
      <c r="L414" s="235"/>
      <c r="M414" s="134"/>
      <c r="N414" s="236"/>
      <c r="O414" s="90">
        <f>IF(E414=0,"",E414/D413)</f>
        <v>0.86111111111111116</v>
      </c>
      <c r="P414" s="91">
        <v>35</v>
      </c>
      <c r="Q414" s="241">
        <f t="shared" si="65"/>
        <v>0.97222222222222221</v>
      </c>
      <c r="R414" s="241">
        <f t="shared" si="66"/>
        <v>2.777777777777779E-2</v>
      </c>
      <c r="X414" s="3"/>
      <c r="Y414" s="3"/>
    </row>
    <row r="415" spans="1:25" ht="15.75" customHeight="1" x14ac:dyDescent="0.25">
      <c r="A415" s="79">
        <v>1401</v>
      </c>
      <c r="B415" s="80"/>
      <c r="C415" s="80"/>
      <c r="D415" s="80"/>
      <c r="E415" s="80"/>
      <c r="F415" s="80">
        <v>31</v>
      </c>
      <c r="G415" s="80"/>
      <c r="H415" s="80"/>
      <c r="I415" s="80"/>
      <c r="J415" s="195"/>
      <c r="K415" s="116"/>
      <c r="L415" s="235"/>
      <c r="M415" s="134"/>
      <c r="N415" s="236"/>
      <c r="O415" s="90">
        <f>IF(F415=0,"",F415/E414)</f>
        <v>1</v>
      </c>
      <c r="P415" s="91">
        <v>35</v>
      </c>
      <c r="Q415" s="241">
        <f t="shared" si="65"/>
        <v>1</v>
      </c>
      <c r="R415" s="241">
        <f t="shared" si="66"/>
        <v>0</v>
      </c>
      <c r="X415" s="3"/>
      <c r="Y415" s="3"/>
    </row>
    <row r="416" spans="1:25" ht="15.75" customHeight="1" x14ac:dyDescent="0.25">
      <c r="A416" s="79">
        <v>1402</v>
      </c>
      <c r="B416" s="80"/>
      <c r="C416" s="80"/>
      <c r="D416" s="80"/>
      <c r="E416" s="80"/>
      <c r="F416" s="80"/>
      <c r="G416" s="80">
        <v>31</v>
      </c>
      <c r="H416" s="80"/>
      <c r="I416" s="80"/>
      <c r="J416" s="195"/>
      <c r="K416" s="116"/>
      <c r="L416" s="235"/>
      <c r="M416" s="134"/>
      <c r="N416" s="236"/>
      <c r="O416" s="90">
        <f>IF(G416=0,"",G416/F415)</f>
        <v>1</v>
      </c>
      <c r="P416" s="91">
        <v>32</v>
      </c>
      <c r="Q416" s="241">
        <f t="shared" si="65"/>
        <v>0.91428571428571426</v>
      </c>
      <c r="R416" s="241">
        <f t="shared" si="66"/>
        <v>8.5714285714285743E-2</v>
      </c>
      <c r="X416" s="3"/>
      <c r="Y416" s="3"/>
    </row>
    <row r="417" spans="1:25" ht="15.75" customHeight="1" x14ac:dyDescent="0.25">
      <c r="A417" s="79">
        <v>1501</v>
      </c>
      <c r="B417" s="80"/>
      <c r="C417" s="80"/>
      <c r="D417" s="80"/>
      <c r="E417" s="80"/>
      <c r="F417" s="80"/>
      <c r="G417" s="80"/>
      <c r="H417" s="80">
        <v>28</v>
      </c>
      <c r="I417" s="80"/>
      <c r="J417" s="195"/>
      <c r="K417" s="116">
        <v>1</v>
      </c>
      <c r="L417" s="235"/>
      <c r="M417" s="134"/>
      <c r="N417" s="236"/>
      <c r="O417" s="90">
        <f>IF(H417=0,"",H417/G416)</f>
        <v>0.90322580645161288</v>
      </c>
      <c r="P417" s="91">
        <v>32</v>
      </c>
      <c r="Q417" s="241">
        <f t="shared" si="65"/>
        <v>1</v>
      </c>
      <c r="R417" s="241">
        <f t="shared" si="66"/>
        <v>0</v>
      </c>
      <c r="X417" s="3"/>
      <c r="Y417" s="3"/>
    </row>
    <row r="418" spans="1:25" ht="15.75" customHeight="1" x14ac:dyDescent="0.25">
      <c r="A418" s="79">
        <v>1502</v>
      </c>
      <c r="B418" s="80"/>
      <c r="C418" s="80"/>
      <c r="D418" s="80"/>
      <c r="E418" s="80"/>
      <c r="F418" s="80"/>
      <c r="G418" s="80"/>
      <c r="H418" s="80"/>
      <c r="I418" s="80">
        <v>26</v>
      </c>
      <c r="J418" s="195"/>
      <c r="K418" s="116"/>
      <c r="L418" s="235"/>
      <c r="M418" s="134"/>
      <c r="N418" s="236"/>
      <c r="O418" s="90">
        <f>IF(I418=0,"",I418/H417)</f>
        <v>0.9285714285714286</v>
      </c>
      <c r="P418" s="91">
        <v>32</v>
      </c>
      <c r="Q418" s="241">
        <f t="shared" si="65"/>
        <v>1</v>
      </c>
      <c r="R418" s="241">
        <f t="shared" si="66"/>
        <v>0</v>
      </c>
      <c r="X418" s="3"/>
      <c r="Y418" s="3"/>
    </row>
    <row r="419" spans="1:25" ht="15.75" customHeight="1" x14ac:dyDescent="0.25">
      <c r="A419" s="79">
        <v>1601</v>
      </c>
      <c r="B419" s="80"/>
      <c r="C419" s="80"/>
      <c r="D419" s="80"/>
      <c r="E419" s="80"/>
      <c r="F419" s="80"/>
      <c r="G419" s="80"/>
      <c r="H419" s="80"/>
      <c r="I419" s="80"/>
      <c r="J419" s="195">
        <v>26</v>
      </c>
      <c r="K419" s="116">
        <v>26</v>
      </c>
      <c r="L419" s="235"/>
      <c r="M419" s="134"/>
      <c r="N419" s="236"/>
      <c r="O419" s="133">
        <f>IF(J419=0,"",J419/I418)</f>
        <v>1</v>
      </c>
      <c r="P419" s="91">
        <v>32</v>
      </c>
      <c r="Q419" s="133">
        <f t="shared" si="65"/>
        <v>1</v>
      </c>
      <c r="R419" s="133">
        <f t="shared" si="66"/>
        <v>0</v>
      </c>
      <c r="X419" s="3"/>
      <c r="Y419" s="3"/>
    </row>
    <row r="420" spans="1:25" ht="15.75" customHeight="1" x14ac:dyDescent="0.25">
      <c r="A420" s="79">
        <v>1602</v>
      </c>
      <c r="B420" s="80"/>
      <c r="C420" s="80"/>
      <c r="D420" s="80"/>
      <c r="E420" s="80"/>
      <c r="F420" s="80"/>
      <c r="G420" s="80"/>
      <c r="H420" s="80"/>
      <c r="I420" s="80"/>
      <c r="J420" s="195">
        <v>1</v>
      </c>
      <c r="K420" s="116">
        <v>1</v>
      </c>
      <c r="L420" s="235"/>
      <c r="M420" s="134"/>
      <c r="N420" s="237"/>
      <c r="O420" s="193"/>
      <c r="P420" s="91">
        <v>6</v>
      </c>
      <c r="Q420" s="193"/>
      <c r="R420" s="264"/>
      <c r="X420" s="3"/>
      <c r="Y420" s="3"/>
    </row>
    <row r="421" spans="1:25" ht="15.75" customHeight="1" x14ac:dyDescent="0.25">
      <c r="A421" s="79">
        <v>1701</v>
      </c>
      <c r="B421" s="80"/>
      <c r="C421" s="80"/>
      <c r="D421" s="80"/>
      <c r="E421" s="80"/>
      <c r="F421" s="80"/>
      <c r="G421" s="80"/>
      <c r="H421" s="80"/>
      <c r="I421" s="80"/>
      <c r="J421" s="195">
        <v>4</v>
      </c>
      <c r="K421" s="116">
        <v>3</v>
      </c>
      <c r="L421" s="235"/>
      <c r="M421" s="134"/>
      <c r="N421" s="237"/>
      <c r="O421" s="246"/>
      <c r="P421" s="96">
        <v>4</v>
      </c>
      <c r="Q421" s="247"/>
      <c r="R421" s="246"/>
      <c r="X421" s="3"/>
      <c r="Y421" s="3"/>
    </row>
    <row r="422" spans="1:25" ht="15.75" customHeight="1" x14ac:dyDescent="0.25">
      <c r="A422" s="79">
        <v>1702</v>
      </c>
      <c r="B422" s="80"/>
      <c r="C422" s="80"/>
      <c r="D422" s="80"/>
      <c r="E422" s="80"/>
      <c r="F422" s="80"/>
      <c r="G422" s="80"/>
      <c r="H422" s="80"/>
      <c r="I422" s="80"/>
      <c r="J422" s="195">
        <v>1</v>
      </c>
      <c r="K422" s="116">
        <v>1</v>
      </c>
      <c r="L422" s="235"/>
      <c r="M422" s="134"/>
      <c r="N422" s="237"/>
      <c r="O422" s="246"/>
      <c r="P422" s="96">
        <v>1</v>
      </c>
      <c r="Q422" s="247"/>
      <c r="R422" s="246"/>
      <c r="X422" s="3"/>
      <c r="Y422" s="3"/>
    </row>
    <row r="423" spans="1:25" ht="15.75" customHeight="1" x14ac:dyDescent="0.25">
      <c r="A423" s="79">
        <v>1801</v>
      </c>
      <c r="B423" s="80"/>
      <c r="C423" s="80"/>
      <c r="D423" s="80"/>
      <c r="E423" s="80"/>
      <c r="F423" s="80"/>
      <c r="G423" s="80"/>
      <c r="H423" s="80"/>
      <c r="I423" s="80"/>
      <c r="J423" s="195"/>
      <c r="K423" s="116"/>
      <c r="L423" s="235"/>
      <c r="M423" s="134"/>
      <c r="N423" s="237"/>
      <c r="O423" s="246"/>
      <c r="P423" s="96"/>
      <c r="Q423" s="247"/>
      <c r="R423" s="246"/>
      <c r="X423" s="3"/>
      <c r="Y423" s="3"/>
    </row>
    <row r="424" spans="1:25" ht="15.75" customHeight="1" x14ac:dyDescent="0.25">
      <c r="A424" s="79">
        <v>1802</v>
      </c>
      <c r="B424" s="80"/>
      <c r="C424" s="80"/>
      <c r="D424" s="80"/>
      <c r="E424" s="80"/>
      <c r="F424" s="80"/>
      <c r="G424" s="80"/>
      <c r="H424" s="80"/>
      <c r="I424" s="80"/>
      <c r="J424" s="195"/>
      <c r="K424" s="116"/>
      <c r="L424" s="235"/>
      <c r="M424" s="134"/>
      <c r="N424" s="237"/>
      <c r="O424" s="248"/>
      <c r="P424" s="251"/>
      <c r="Q424" s="249"/>
      <c r="R424" s="250"/>
      <c r="X424" s="3"/>
      <c r="Y424" s="3"/>
    </row>
    <row r="425" spans="1:25" ht="15.75" customHeight="1" x14ac:dyDescent="0.25">
      <c r="A425" s="79">
        <v>1901</v>
      </c>
      <c r="B425" s="80"/>
      <c r="C425" s="80"/>
      <c r="D425" s="80"/>
      <c r="E425" s="80"/>
      <c r="F425" s="80"/>
      <c r="G425" s="80"/>
      <c r="H425" s="80"/>
      <c r="I425" s="80"/>
      <c r="J425" s="195"/>
      <c r="K425" s="116"/>
      <c r="L425" s="235"/>
      <c r="M425" s="134"/>
      <c r="N425" s="237"/>
      <c r="O425" s="228" t="s">
        <v>80</v>
      </c>
      <c r="P425" s="102">
        <v>32</v>
      </c>
      <c r="Q425" s="103">
        <f>K428</f>
        <v>32</v>
      </c>
      <c r="R425" s="230" t="s">
        <v>10</v>
      </c>
      <c r="X425" s="3"/>
      <c r="Y425" s="3"/>
    </row>
    <row r="426" spans="1:25" ht="15.75" customHeight="1" x14ac:dyDescent="0.25">
      <c r="A426" s="79">
        <v>1902</v>
      </c>
      <c r="B426" s="80"/>
      <c r="C426" s="80"/>
      <c r="D426" s="80"/>
      <c r="E426" s="80"/>
      <c r="F426" s="80"/>
      <c r="G426" s="80"/>
      <c r="H426" s="80"/>
      <c r="I426" s="80"/>
      <c r="J426" s="195"/>
      <c r="K426" s="116"/>
      <c r="L426" s="235"/>
      <c r="M426" s="134"/>
      <c r="N426" s="237"/>
      <c r="O426" s="229" t="s">
        <v>81</v>
      </c>
      <c r="P426" s="104">
        <f>IF(P425/B411=0,"",P425/B411)</f>
        <v>0.8</v>
      </c>
      <c r="Q426" s="105">
        <f>IF(P425/Q425=0,"",P425/Q425)</f>
        <v>1</v>
      </c>
      <c r="R426" s="231" t="s">
        <v>82</v>
      </c>
      <c r="X426" s="3"/>
      <c r="Y426" s="3"/>
    </row>
    <row r="427" spans="1:25" ht="15.75" customHeight="1" x14ac:dyDescent="0.25">
      <c r="A427" s="79">
        <v>2001</v>
      </c>
      <c r="B427" s="80"/>
      <c r="C427" s="80"/>
      <c r="D427" s="80"/>
      <c r="E427" s="80"/>
      <c r="F427" s="80"/>
      <c r="G427" s="80"/>
      <c r="H427" s="80"/>
      <c r="I427" s="80"/>
      <c r="J427" s="195"/>
      <c r="K427" s="116"/>
      <c r="L427" s="238"/>
      <c r="M427" s="239"/>
      <c r="N427" s="240"/>
      <c r="O427" s="109"/>
      <c r="P427" s="110"/>
      <c r="Q427" s="110"/>
      <c r="R427" s="111"/>
      <c r="X427" s="3"/>
      <c r="Y427" s="3"/>
    </row>
    <row r="428" spans="1:25" ht="18" customHeight="1" x14ac:dyDescent="0.25">
      <c r="A428" s="33"/>
      <c r="B428" s="327" t="s">
        <v>108</v>
      </c>
      <c r="C428" s="327"/>
      <c r="D428" s="327"/>
      <c r="E428" s="327"/>
      <c r="F428" s="327"/>
      <c r="G428" s="327"/>
      <c r="H428" s="327"/>
      <c r="I428" s="327"/>
      <c r="J428" s="327"/>
      <c r="K428" s="112">
        <f>SUM(K411:K424)</f>
        <v>32</v>
      </c>
      <c r="L428" s="113">
        <f>IF(SUM(K417:K419)=0,"",SUM(K417:K419)/B411)</f>
        <v>0.67500000000000004</v>
      </c>
      <c r="M428" s="113">
        <f>IF(K428=0,"",K428/B411)</f>
        <v>0.8</v>
      </c>
      <c r="N428" s="113">
        <f>IF(K419=0,"",M428-L428)</f>
        <v>0.125</v>
      </c>
      <c r="O428" s="5"/>
      <c r="P428" s="25"/>
      <c r="Q428" s="24"/>
      <c r="R428" s="5"/>
      <c r="X428" s="3"/>
      <c r="Y428" s="3"/>
    </row>
    <row r="429" spans="1:25" ht="12.75" customHeight="1" x14ac:dyDescent="0.2">
      <c r="L429" s="5"/>
      <c r="M429" s="5"/>
      <c r="O429" s="5"/>
      <c r="P429" s="6"/>
      <c r="Q429" s="6"/>
      <c r="R429" s="5"/>
      <c r="X429" s="3"/>
      <c r="Y429" s="3"/>
    </row>
    <row r="430" spans="1:25" ht="12.75" customHeight="1" x14ac:dyDescent="0.2">
      <c r="L430" s="5"/>
      <c r="M430" s="5"/>
      <c r="O430" s="5"/>
      <c r="P430" s="6"/>
      <c r="Q430" s="6"/>
      <c r="R430" s="5"/>
      <c r="X430" s="3"/>
      <c r="Y430" s="3"/>
    </row>
    <row r="431" spans="1:25" ht="26.25" customHeight="1" x14ac:dyDescent="0.4">
      <c r="B431" s="318" t="s">
        <v>96</v>
      </c>
      <c r="C431" s="331"/>
      <c r="D431" s="331"/>
      <c r="E431" s="331"/>
      <c r="F431" s="331"/>
      <c r="G431" s="331"/>
      <c r="H431" s="331"/>
      <c r="I431" s="331"/>
      <c r="J431" s="331"/>
      <c r="K431" s="201" t="s">
        <v>77</v>
      </c>
      <c r="L431" s="5"/>
      <c r="M431" s="5"/>
      <c r="N431" s="25"/>
      <c r="O431" s="5"/>
      <c r="P431" s="25"/>
      <c r="Q431" s="25"/>
      <c r="R431" s="25"/>
      <c r="X431" s="3"/>
      <c r="Y431" s="3"/>
    </row>
    <row r="432" spans="1:25" ht="20.25" customHeight="1" x14ac:dyDescent="0.2">
      <c r="A432" s="330" t="s">
        <v>9</v>
      </c>
      <c r="B432" s="311" t="s">
        <v>97</v>
      </c>
      <c r="C432" s="312"/>
      <c r="D432" s="312"/>
      <c r="E432" s="312"/>
      <c r="F432" s="312"/>
      <c r="G432" s="312"/>
      <c r="H432" s="312"/>
      <c r="I432" s="312"/>
      <c r="J432" s="313"/>
      <c r="K432" s="314" t="s">
        <v>10</v>
      </c>
      <c r="L432" s="307" t="s">
        <v>2</v>
      </c>
      <c r="M432" s="307" t="s">
        <v>3</v>
      </c>
      <c r="N432" s="316" t="s">
        <v>4</v>
      </c>
      <c r="O432" s="307" t="s">
        <v>5</v>
      </c>
      <c r="P432" s="317" t="s">
        <v>6</v>
      </c>
      <c r="Q432" s="317" t="s">
        <v>7</v>
      </c>
      <c r="R432" s="307" t="s">
        <v>8</v>
      </c>
      <c r="X432" s="3"/>
      <c r="Y432" s="3"/>
    </row>
    <row r="433" spans="1:25" ht="15.75" customHeight="1" x14ac:dyDescent="0.25">
      <c r="A433" s="308"/>
      <c r="B433" s="79" t="s">
        <v>98</v>
      </c>
      <c r="C433" s="79" t="s">
        <v>99</v>
      </c>
      <c r="D433" s="79" t="s">
        <v>100</v>
      </c>
      <c r="E433" s="79" t="s">
        <v>101</v>
      </c>
      <c r="F433" s="79" t="s">
        <v>102</v>
      </c>
      <c r="G433" s="79" t="s">
        <v>103</v>
      </c>
      <c r="H433" s="79" t="s">
        <v>104</v>
      </c>
      <c r="I433" s="79" t="s">
        <v>105</v>
      </c>
      <c r="J433" s="221" t="s">
        <v>106</v>
      </c>
      <c r="K433" s="315"/>
      <c r="L433" s="308"/>
      <c r="M433" s="308"/>
      <c r="N433" s="308"/>
      <c r="O433" s="308"/>
      <c r="P433" s="308"/>
      <c r="Q433" s="308"/>
      <c r="R433" s="308"/>
      <c r="X433" s="3"/>
      <c r="Y433" s="3"/>
    </row>
    <row r="434" spans="1:25" ht="15.75" customHeight="1" x14ac:dyDescent="0.25">
      <c r="A434" s="79">
        <v>1202</v>
      </c>
      <c r="B434" s="80">
        <v>40</v>
      </c>
      <c r="C434" s="80"/>
      <c r="D434" s="80"/>
      <c r="E434" s="80"/>
      <c r="F434" s="80"/>
      <c r="G434" s="80"/>
      <c r="H434" s="80"/>
      <c r="I434" s="80"/>
      <c r="J434" s="195"/>
      <c r="K434" s="116"/>
      <c r="L434" s="232"/>
      <c r="M434" s="233"/>
      <c r="N434" s="234"/>
      <c r="O434" s="242"/>
      <c r="P434" s="85">
        <f>B434</f>
        <v>40</v>
      </c>
      <c r="Q434" s="243"/>
      <c r="R434" s="242"/>
      <c r="X434" s="3"/>
      <c r="Y434" s="3"/>
    </row>
    <row r="435" spans="1:25" ht="15.75" customHeight="1" x14ac:dyDescent="0.25">
      <c r="A435" s="79">
        <v>1301</v>
      </c>
      <c r="B435" s="80"/>
      <c r="C435" s="80">
        <v>39</v>
      </c>
      <c r="D435" s="80"/>
      <c r="E435" s="80"/>
      <c r="F435" s="80"/>
      <c r="G435" s="80"/>
      <c r="H435" s="80"/>
      <c r="I435" s="80"/>
      <c r="J435" s="195"/>
      <c r="K435" s="116"/>
      <c r="L435" s="235"/>
      <c r="M435" s="134"/>
      <c r="N435" s="236"/>
      <c r="O435" s="90">
        <f>IF(C435=0,"",C435/B434)</f>
        <v>0.97499999999999998</v>
      </c>
      <c r="P435" s="91">
        <v>39</v>
      </c>
      <c r="Q435" s="241">
        <f t="shared" ref="Q435:Q442" si="67">IF(P435=0,"",P435/P434)</f>
        <v>0.97499999999999998</v>
      </c>
      <c r="R435" s="241">
        <f t="shared" ref="R435:R442" si="68">IF(P435=0,"",100%-Q435)</f>
        <v>2.5000000000000022E-2</v>
      </c>
      <c r="X435" s="3"/>
      <c r="Y435" s="3"/>
    </row>
    <row r="436" spans="1:25" ht="15.75" customHeight="1" x14ac:dyDescent="0.25">
      <c r="A436" s="79">
        <v>1302</v>
      </c>
      <c r="B436" s="80"/>
      <c r="C436" s="80"/>
      <c r="D436" s="80">
        <v>35</v>
      </c>
      <c r="E436" s="80"/>
      <c r="F436" s="80"/>
      <c r="G436" s="80"/>
      <c r="H436" s="80"/>
      <c r="I436" s="80"/>
      <c r="J436" s="195"/>
      <c r="K436" s="116"/>
      <c r="L436" s="235"/>
      <c r="M436" s="134"/>
      <c r="N436" s="236"/>
      <c r="O436" s="90">
        <f>IF(D436=0,"",D436/C435)</f>
        <v>0.89743589743589747</v>
      </c>
      <c r="P436" s="91">
        <v>36</v>
      </c>
      <c r="Q436" s="241">
        <f t="shared" si="67"/>
        <v>0.92307692307692313</v>
      </c>
      <c r="R436" s="241">
        <f t="shared" si="68"/>
        <v>7.6923076923076872E-2</v>
      </c>
      <c r="S436" s="11">
        <f>P436/P434</f>
        <v>0.9</v>
      </c>
      <c r="X436" s="3"/>
      <c r="Y436" s="3"/>
    </row>
    <row r="437" spans="1:25" ht="15.75" customHeight="1" x14ac:dyDescent="0.25">
      <c r="A437" s="79">
        <v>1401</v>
      </c>
      <c r="B437" s="80"/>
      <c r="C437" s="80"/>
      <c r="D437" s="80"/>
      <c r="E437" s="80">
        <v>33</v>
      </c>
      <c r="F437" s="80"/>
      <c r="G437" s="80"/>
      <c r="H437" s="80"/>
      <c r="I437" s="80"/>
      <c r="J437" s="195"/>
      <c r="K437" s="116"/>
      <c r="L437" s="235"/>
      <c r="M437" s="134"/>
      <c r="N437" s="236"/>
      <c r="O437" s="90">
        <f>IF(E437=0,"",E437/D436)</f>
        <v>0.94285714285714284</v>
      </c>
      <c r="P437" s="91">
        <v>35</v>
      </c>
      <c r="Q437" s="241">
        <f t="shared" si="67"/>
        <v>0.97222222222222221</v>
      </c>
      <c r="R437" s="241">
        <f t="shared" si="68"/>
        <v>2.777777777777779E-2</v>
      </c>
      <c r="X437" s="3"/>
      <c r="Y437" s="3"/>
    </row>
    <row r="438" spans="1:25" ht="15.75" customHeight="1" x14ac:dyDescent="0.25">
      <c r="A438" s="79">
        <v>1402</v>
      </c>
      <c r="B438" s="80"/>
      <c r="C438" s="80"/>
      <c r="D438" s="80"/>
      <c r="E438" s="80"/>
      <c r="F438" s="80">
        <v>29</v>
      </c>
      <c r="G438" s="80"/>
      <c r="H438" s="80"/>
      <c r="I438" s="80"/>
      <c r="J438" s="195"/>
      <c r="K438" s="116"/>
      <c r="L438" s="235"/>
      <c r="M438" s="134"/>
      <c r="N438" s="236"/>
      <c r="O438" s="90">
        <f>IF(F438=0,"",F438/E437)</f>
        <v>0.87878787878787878</v>
      </c>
      <c r="P438" s="91">
        <v>30</v>
      </c>
      <c r="Q438" s="241">
        <f t="shared" si="67"/>
        <v>0.8571428571428571</v>
      </c>
      <c r="R438" s="241">
        <f t="shared" si="68"/>
        <v>0.1428571428571429</v>
      </c>
      <c r="X438" s="3"/>
      <c r="Y438" s="3"/>
    </row>
    <row r="439" spans="1:25" ht="15.75" customHeight="1" x14ac:dyDescent="0.25">
      <c r="A439" s="79">
        <v>1501</v>
      </c>
      <c r="B439" s="80"/>
      <c r="C439" s="80"/>
      <c r="D439" s="80"/>
      <c r="E439" s="80"/>
      <c r="F439" s="80"/>
      <c r="G439" s="80">
        <v>29</v>
      </c>
      <c r="H439" s="80"/>
      <c r="I439" s="80"/>
      <c r="J439" s="195"/>
      <c r="K439" s="116"/>
      <c r="L439" s="235"/>
      <c r="M439" s="134"/>
      <c r="N439" s="236"/>
      <c r="O439" s="90">
        <f>IF(G439=0,"",G439/F438)</f>
        <v>1</v>
      </c>
      <c r="P439" s="91">
        <v>30</v>
      </c>
      <c r="Q439" s="241">
        <f t="shared" si="67"/>
        <v>1</v>
      </c>
      <c r="R439" s="241">
        <f t="shared" si="68"/>
        <v>0</v>
      </c>
      <c r="X439" s="3"/>
      <c r="Y439" s="3"/>
    </row>
    <row r="440" spans="1:25" ht="15.75" customHeight="1" x14ac:dyDescent="0.25">
      <c r="A440" s="79">
        <v>1502</v>
      </c>
      <c r="B440" s="80"/>
      <c r="C440" s="80"/>
      <c r="D440" s="80"/>
      <c r="E440" s="80"/>
      <c r="F440" s="80"/>
      <c r="G440" s="80"/>
      <c r="H440" s="80">
        <v>25</v>
      </c>
      <c r="I440" s="80"/>
      <c r="J440" s="195"/>
      <c r="K440" s="116"/>
      <c r="L440" s="235"/>
      <c r="M440" s="134"/>
      <c r="N440" s="236"/>
      <c r="O440" s="90">
        <f>IF(H440=0,"",H440/G439)</f>
        <v>0.86206896551724133</v>
      </c>
      <c r="P440" s="91">
        <v>25</v>
      </c>
      <c r="Q440" s="241">
        <f t="shared" si="67"/>
        <v>0.83333333333333337</v>
      </c>
      <c r="R440" s="241">
        <f t="shared" si="68"/>
        <v>0.16666666666666663</v>
      </c>
      <c r="X440" s="3"/>
      <c r="Y440" s="3"/>
    </row>
    <row r="441" spans="1:25" ht="15.75" customHeight="1" x14ac:dyDescent="0.25">
      <c r="A441" s="79">
        <v>1601</v>
      </c>
      <c r="B441" s="80"/>
      <c r="C441" s="80"/>
      <c r="D441" s="80"/>
      <c r="E441" s="80"/>
      <c r="F441" s="80"/>
      <c r="G441" s="80"/>
      <c r="H441" s="80"/>
      <c r="I441" s="80">
        <v>25</v>
      </c>
      <c r="J441" s="195"/>
      <c r="K441" s="116"/>
      <c r="L441" s="235"/>
      <c r="M441" s="134"/>
      <c r="N441" s="236"/>
      <c r="O441" s="90">
        <f>IF(I441=0,"",I441/H440)</f>
        <v>1</v>
      </c>
      <c r="P441" s="91">
        <v>25</v>
      </c>
      <c r="Q441" s="241">
        <f t="shared" si="67"/>
        <v>1</v>
      </c>
      <c r="R441" s="241">
        <f t="shared" si="68"/>
        <v>0</v>
      </c>
      <c r="X441" s="3"/>
      <c r="Y441" s="3"/>
    </row>
    <row r="442" spans="1:25" ht="15.75" customHeight="1" x14ac:dyDescent="0.25">
      <c r="A442" s="79">
        <v>1602</v>
      </c>
      <c r="B442" s="80"/>
      <c r="C442" s="80"/>
      <c r="D442" s="80"/>
      <c r="E442" s="80"/>
      <c r="F442" s="80"/>
      <c r="G442" s="80"/>
      <c r="H442" s="80"/>
      <c r="I442" s="80"/>
      <c r="J442" s="195">
        <v>25</v>
      </c>
      <c r="K442" s="116">
        <v>23</v>
      </c>
      <c r="L442" s="235"/>
      <c r="M442" s="134"/>
      <c r="N442" s="236"/>
      <c r="O442" s="133">
        <f>IF(J442=0,"",J442/I441)</f>
        <v>1</v>
      </c>
      <c r="P442" s="91">
        <v>25</v>
      </c>
      <c r="Q442" s="133">
        <f t="shared" si="67"/>
        <v>1</v>
      </c>
      <c r="R442" s="133">
        <f t="shared" si="68"/>
        <v>0</v>
      </c>
      <c r="X442" s="3"/>
      <c r="Y442" s="3"/>
    </row>
    <row r="443" spans="1:25" ht="15.75" customHeight="1" x14ac:dyDescent="0.25">
      <c r="A443" s="79">
        <v>1701</v>
      </c>
      <c r="B443" s="80"/>
      <c r="C443" s="80"/>
      <c r="D443" s="80"/>
      <c r="E443" s="80"/>
      <c r="F443" s="80"/>
      <c r="G443" s="80"/>
      <c r="H443" s="80"/>
      <c r="I443" s="80"/>
      <c r="J443" s="195">
        <v>5</v>
      </c>
      <c r="K443" s="116">
        <v>2</v>
      </c>
      <c r="L443" s="235"/>
      <c r="M443" s="134"/>
      <c r="N443" s="237"/>
      <c r="O443" s="193"/>
      <c r="P443" s="91">
        <v>6</v>
      </c>
      <c r="Q443" s="193"/>
      <c r="R443" s="264"/>
      <c r="X443" s="3"/>
      <c r="Y443" s="3"/>
    </row>
    <row r="444" spans="1:25" ht="15.75" customHeight="1" x14ac:dyDescent="0.25">
      <c r="A444" s="79">
        <v>1702</v>
      </c>
      <c r="B444" s="80"/>
      <c r="C444" s="80"/>
      <c r="D444" s="80"/>
      <c r="E444" s="80"/>
      <c r="F444" s="80"/>
      <c r="G444" s="80"/>
      <c r="H444" s="80"/>
      <c r="I444" s="80"/>
      <c r="J444" s="195">
        <v>4</v>
      </c>
      <c r="K444" s="116">
        <v>4</v>
      </c>
      <c r="L444" s="235"/>
      <c r="M444" s="134"/>
      <c r="N444" s="237"/>
      <c r="O444" s="246"/>
      <c r="P444" s="96">
        <v>4</v>
      </c>
      <c r="Q444" s="247"/>
      <c r="R444" s="246"/>
      <c r="X444" s="3"/>
      <c r="Y444" s="3"/>
    </row>
    <row r="445" spans="1:25" ht="15.75" customHeight="1" x14ac:dyDescent="0.25">
      <c r="A445" s="79">
        <v>1801</v>
      </c>
      <c r="B445" s="80"/>
      <c r="C445" s="80"/>
      <c r="D445" s="80"/>
      <c r="E445" s="80"/>
      <c r="F445" s="80"/>
      <c r="G445" s="80"/>
      <c r="H445" s="80"/>
      <c r="I445" s="80"/>
      <c r="J445" s="195"/>
      <c r="K445" s="116"/>
      <c r="L445" s="235"/>
      <c r="M445" s="134"/>
      <c r="N445" s="237"/>
      <c r="O445" s="246"/>
      <c r="P445" s="96"/>
      <c r="Q445" s="247"/>
      <c r="R445" s="246"/>
      <c r="X445" s="3"/>
      <c r="Y445" s="3"/>
    </row>
    <row r="446" spans="1:25" ht="15.75" customHeight="1" x14ac:dyDescent="0.25">
      <c r="A446" s="79">
        <v>1802</v>
      </c>
      <c r="B446" s="80"/>
      <c r="C446" s="80"/>
      <c r="D446" s="80"/>
      <c r="E446" s="80"/>
      <c r="F446" s="80"/>
      <c r="G446" s="80"/>
      <c r="H446" s="80"/>
      <c r="I446" s="80"/>
      <c r="J446" s="195"/>
      <c r="K446" s="116"/>
      <c r="L446" s="235"/>
      <c r="M446" s="134"/>
      <c r="N446" s="237"/>
      <c r="O446" s="246"/>
      <c r="P446" s="96"/>
      <c r="Q446" s="247"/>
      <c r="R446" s="246"/>
      <c r="X446" s="3"/>
      <c r="Y446" s="3"/>
    </row>
    <row r="447" spans="1:25" ht="15.75" customHeight="1" x14ac:dyDescent="0.25">
      <c r="A447" s="79">
        <v>1901</v>
      </c>
      <c r="B447" s="80"/>
      <c r="C447" s="80"/>
      <c r="D447" s="80"/>
      <c r="E447" s="80"/>
      <c r="F447" s="80"/>
      <c r="G447" s="80"/>
      <c r="H447" s="80"/>
      <c r="I447" s="80"/>
      <c r="J447" s="195"/>
      <c r="K447" s="116"/>
      <c r="L447" s="235"/>
      <c r="M447" s="134"/>
      <c r="N447" s="237"/>
      <c r="O447" s="248"/>
      <c r="P447" s="251"/>
      <c r="Q447" s="249"/>
      <c r="R447" s="250"/>
      <c r="X447" s="3"/>
      <c r="Y447" s="3"/>
    </row>
    <row r="448" spans="1:25" ht="15.75" customHeight="1" x14ac:dyDescent="0.25">
      <c r="A448" s="79">
        <v>1902</v>
      </c>
      <c r="B448" s="80"/>
      <c r="C448" s="80"/>
      <c r="D448" s="80"/>
      <c r="E448" s="80"/>
      <c r="F448" s="80"/>
      <c r="G448" s="80"/>
      <c r="H448" s="80"/>
      <c r="I448" s="80"/>
      <c r="J448" s="195"/>
      <c r="K448" s="116"/>
      <c r="L448" s="235"/>
      <c r="M448" s="134"/>
      <c r="N448" s="237"/>
      <c r="O448" s="228" t="s">
        <v>80</v>
      </c>
      <c r="P448" s="102">
        <v>29</v>
      </c>
      <c r="Q448" s="103">
        <f>K451</f>
        <v>29</v>
      </c>
      <c r="R448" s="230" t="s">
        <v>10</v>
      </c>
      <c r="X448" s="3"/>
      <c r="Y448" s="3"/>
    </row>
    <row r="449" spans="1:25" ht="15.75" customHeight="1" x14ac:dyDescent="0.25">
      <c r="A449" s="79">
        <v>2001</v>
      </c>
      <c r="B449" s="80"/>
      <c r="C449" s="80"/>
      <c r="D449" s="80"/>
      <c r="E449" s="80"/>
      <c r="F449" s="80"/>
      <c r="G449" s="80"/>
      <c r="H449" s="80"/>
      <c r="I449" s="80"/>
      <c r="J449" s="195"/>
      <c r="K449" s="116"/>
      <c r="L449" s="235"/>
      <c r="M449" s="134"/>
      <c r="N449" s="237"/>
      <c r="O449" s="229" t="s">
        <v>81</v>
      </c>
      <c r="P449" s="104">
        <f>IF(P448/B434=0,"",P448/B434)</f>
        <v>0.72499999999999998</v>
      </c>
      <c r="Q449" s="105">
        <f>IF(P448/Q448=0,"",P448/Q448)</f>
        <v>1</v>
      </c>
      <c r="R449" s="231" t="s">
        <v>82</v>
      </c>
      <c r="X449" s="3"/>
      <c r="Y449" s="3"/>
    </row>
    <row r="450" spans="1:25" ht="15.75" customHeight="1" x14ac:dyDescent="0.25">
      <c r="A450" s="79">
        <v>2002</v>
      </c>
      <c r="B450" s="80"/>
      <c r="C450" s="80"/>
      <c r="D450" s="80"/>
      <c r="E450" s="80"/>
      <c r="F450" s="80"/>
      <c r="G450" s="80"/>
      <c r="H450" s="80"/>
      <c r="I450" s="80"/>
      <c r="J450" s="195"/>
      <c r="K450" s="116"/>
      <c r="L450" s="238"/>
      <c r="M450" s="239"/>
      <c r="N450" s="240"/>
      <c r="O450" s="109"/>
      <c r="P450" s="110"/>
      <c r="Q450" s="110"/>
      <c r="R450" s="111"/>
      <c r="X450" s="3"/>
      <c r="Y450" s="3"/>
    </row>
    <row r="451" spans="1:25" ht="18" customHeight="1" x14ac:dyDescent="0.25">
      <c r="A451" s="33"/>
      <c r="B451" s="327" t="s">
        <v>108</v>
      </c>
      <c r="C451" s="327"/>
      <c r="D451" s="327"/>
      <c r="E451" s="327"/>
      <c r="F451" s="327"/>
      <c r="G451" s="327"/>
      <c r="H451" s="327"/>
      <c r="I451" s="327"/>
      <c r="J451" s="327"/>
      <c r="K451" s="112">
        <f>SUM(K434:K447)</f>
        <v>29</v>
      </c>
      <c r="L451" s="113">
        <f>IF(K442=0,"",K442/B434)</f>
        <v>0.57499999999999996</v>
      </c>
      <c r="M451" s="113">
        <f>IF(K451=0,"",K451/B434)</f>
        <v>0.72499999999999998</v>
      </c>
      <c r="N451" s="113">
        <f>IF(K442=0,"",M451-L451)</f>
        <v>0.15000000000000002</v>
      </c>
      <c r="O451" s="5"/>
      <c r="P451" s="25"/>
      <c r="Q451" s="24"/>
      <c r="R451" s="5"/>
      <c r="X451" s="3"/>
      <c r="Y451" s="3"/>
    </row>
    <row r="452" spans="1:25" ht="12.75" customHeight="1" x14ac:dyDescent="0.2">
      <c r="L452" s="5"/>
      <c r="M452" s="5"/>
      <c r="O452" s="5"/>
      <c r="P452" s="6"/>
      <c r="Q452" s="6"/>
      <c r="R452" s="5"/>
      <c r="X452" s="3"/>
      <c r="Y452" s="3"/>
    </row>
    <row r="453" spans="1:25" ht="12.75" customHeight="1" x14ac:dyDescent="0.2">
      <c r="L453" s="5"/>
      <c r="M453" s="5"/>
      <c r="O453" s="5"/>
      <c r="P453" s="6"/>
      <c r="Q453" s="6"/>
      <c r="R453" s="5"/>
      <c r="X453" s="3"/>
      <c r="Y453" s="3"/>
    </row>
    <row r="454" spans="1:25" ht="26.25" customHeight="1" x14ac:dyDescent="0.4">
      <c r="B454" s="318" t="s">
        <v>96</v>
      </c>
      <c r="C454" s="331"/>
      <c r="D454" s="331"/>
      <c r="E454" s="331"/>
      <c r="F454" s="331"/>
      <c r="G454" s="331"/>
      <c r="H454" s="331"/>
      <c r="I454" s="331"/>
      <c r="J454" s="331"/>
      <c r="K454" s="201" t="s">
        <v>83</v>
      </c>
      <c r="L454" s="5"/>
      <c r="M454" s="5"/>
      <c r="N454" s="25"/>
      <c r="O454" s="5"/>
      <c r="P454" s="25"/>
      <c r="Q454" s="25"/>
      <c r="R454" s="25"/>
      <c r="X454" s="3"/>
      <c r="Y454" s="3"/>
    </row>
    <row r="455" spans="1:25" ht="20.25" customHeight="1" x14ac:dyDescent="0.2">
      <c r="A455" s="330" t="s">
        <v>9</v>
      </c>
      <c r="B455" s="311" t="s">
        <v>97</v>
      </c>
      <c r="C455" s="312"/>
      <c r="D455" s="312"/>
      <c r="E455" s="312"/>
      <c r="F455" s="312"/>
      <c r="G455" s="312"/>
      <c r="H455" s="312"/>
      <c r="I455" s="312"/>
      <c r="J455" s="313"/>
      <c r="K455" s="314" t="s">
        <v>10</v>
      </c>
      <c r="L455" s="307" t="s">
        <v>2</v>
      </c>
      <c r="M455" s="307" t="s">
        <v>3</v>
      </c>
      <c r="N455" s="316" t="s">
        <v>4</v>
      </c>
      <c r="O455" s="307" t="s">
        <v>5</v>
      </c>
      <c r="P455" s="317" t="s">
        <v>6</v>
      </c>
      <c r="Q455" s="317" t="s">
        <v>7</v>
      </c>
      <c r="R455" s="307" t="s">
        <v>8</v>
      </c>
      <c r="X455" s="3"/>
      <c r="Y455" s="3"/>
    </row>
    <row r="456" spans="1:25" ht="15.75" customHeight="1" x14ac:dyDescent="0.25">
      <c r="A456" s="308"/>
      <c r="B456" s="79" t="s">
        <v>98</v>
      </c>
      <c r="C456" s="79" t="s">
        <v>99</v>
      </c>
      <c r="D456" s="79" t="s">
        <v>100</v>
      </c>
      <c r="E456" s="79" t="s">
        <v>101</v>
      </c>
      <c r="F456" s="79" t="s">
        <v>102</v>
      </c>
      <c r="G456" s="79" t="s">
        <v>103</v>
      </c>
      <c r="H456" s="79" t="s">
        <v>104</v>
      </c>
      <c r="I456" s="79" t="s">
        <v>105</v>
      </c>
      <c r="J456" s="221" t="s">
        <v>106</v>
      </c>
      <c r="K456" s="315"/>
      <c r="L456" s="308"/>
      <c r="M456" s="308"/>
      <c r="N456" s="308"/>
      <c r="O456" s="308"/>
      <c r="P456" s="308"/>
      <c r="Q456" s="308"/>
      <c r="R456" s="308"/>
      <c r="X456" s="3"/>
      <c r="Y456" s="3"/>
    </row>
    <row r="457" spans="1:25" ht="15.75" customHeight="1" x14ac:dyDescent="0.25">
      <c r="A457" s="79">
        <v>1301</v>
      </c>
      <c r="B457" s="80">
        <v>44</v>
      </c>
      <c r="C457" s="80"/>
      <c r="D457" s="80"/>
      <c r="E457" s="80"/>
      <c r="F457" s="80"/>
      <c r="G457" s="80"/>
      <c r="H457" s="80"/>
      <c r="I457" s="80"/>
      <c r="J457" s="195"/>
      <c r="K457" s="116"/>
      <c r="L457" s="232"/>
      <c r="M457" s="233"/>
      <c r="N457" s="234"/>
      <c r="O457" s="242"/>
      <c r="P457" s="85">
        <f>B457</f>
        <v>44</v>
      </c>
      <c r="Q457" s="243"/>
      <c r="R457" s="242"/>
      <c r="X457" s="3"/>
      <c r="Y457" s="3"/>
    </row>
    <row r="458" spans="1:25" ht="15.75" customHeight="1" x14ac:dyDescent="0.25">
      <c r="A458" s="79">
        <v>1302</v>
      </c>
      <c r="B458" s="80"/>
      <c r="C458" s="80">
        <v>33</v>
      </c>
      <c r="D458" s="80"/>
      <c r="E458" s="80"/>
      <c r="F458" s="80"/>
      <c r="G458" s="80"/>
      <c r="H458" s="80"/>
      <c r="I458" s="80"/>
      <c r="J458" s="195"/>
      <c r="K458" s="116"/>
      <c r="L458" s="235"/>
      <c r="M458" s="134"/>
      <c r="N458" s="236"/>
      <c r="O458" s="90">
        <f>IF(C458=0,"",C458/B457)</f>
        <v>0.75</v>
      </c>
      <c r="P458" s="91">
        <v>33</v>
      </c>
      <c r="Q458" s="241">
        <f t="shared" ref="Q458:Q465" si="69">IF(P458=0,"",P458/P457)</f>
        <v>0.75</v>
      </c>
      <c r="R458" s="241">
        <f t="shared" ref="R458:R465" si="70">IF(P458=0,"",100%-Q458)</f>
        <v>0.25</v>
      </c>
      <c r="X458" s="3"/>
      <c r="Y458" s="3"/>
    </row>
    <row r="459" spans="1:25" ht="15.75" customHeight="1" x14ac:dyDescent="0.25">
      <c r="A459" s="79">
        <v>1401</v>
      </c>
      <c r="B459" s="80"/>
      <c r="C459" s="80"/>
      <c r="D459" s="80">
        <v>32</v>
      </c>
      <c r="E459" s="80"/>
      <c r="F459" s="80"/>
      <c r="G459" s="80"/>
      <c r="H459" s="80"/>
      <c r="I459" s="80"/>
      <c r="J459" s="195"/>
      <c r="K459" s="116"/>
      <c r="L459" s="235"/>
      <c r="M459" s="134"/>
      <c r="N459" s="236"/>
      <c r="O459" s="90">
        <f>IF(D459=0,"",D459/C458)</f>
        <v>0.96969696969696972</v>
      </c>
      <c r="P459" s="91">
        <v>33</v>
      </c>
      <c r="Q459" s="241">
        <f t="shared" si="69"/>
        <v>1</v>
      </c>
      <c r="R459" s="241">
        <f t="shared" si="70"/>
        <v>0</v>
      </c>
      <c r="S459" s="11">
        <f>P459/P457</f>
        <v>0.75</v>
      </c>
      <c r="X459" s="3"/>
      <c r="Y459" s="3"/>
    </row>
    <row r="460" spans="1:25" ht="15.75" customHeight="1" x14ac:dyDescent="0.25">
      <c r="A460" s="79">
        <v>1402</v>
      </c>
      <c r="B460" s="80"/>
      <c r="C460" s="80"/>
      <c r="D460" s="80"/>
      <c r="E460" s="80">
        <v>29</v>
      </c>
      <c r="F460" s="80"/>
      <c r="G460" s="80"/>
      <c r="H460" s="80"/>
      <c r="I460" s="80"/>
      <c r="J460" s="195"/>
      <c r="K460" s="116"/>
      <c r="L460" s="235"/>
      <c r="M460" s="134"/>
      <c r="N460" s="236"/>
      <c r="O460" s="90">
        <f>IF(E460=0,"",E460/D459)</f>
        <v>0.90625</v>
      </c>
      <c r="P460" s="91">
        <v>32</v>
      </c>
      <c r="Q460" s="241">
        <f t="shared" si="69"/>
        <v>0.96969696969696972</v>
      </c>
      <c r="R460" s="241">
        <f t="shared" si="70"/>
        <v>3.0303030303030276E-2</v>
      </c>
      <c r="X460" s="3"/>
      <c r="Y460" s="3"/>
    </row>
    <row r="461" spans="1:25" ht="15.75" customHeight="1" x14ac:dyDescent="0.25">
      <c r="A461" s="79">
        <v>1501</v>
      </c>
      <c r="B461" s="80"/>
      <c r="C461" s="80"/>
      <c r="D461" s="80"/>
      <c r="E461" s="80"/>
      <c r="F461" s="80">
        <v>29</v>
      </c>
      <c r="G461" s="80"/>
      <c r="H461" s="80"/>
      <c r="I461" s="80"/>
      <c r="J461" s="195"/>
      <c r="K461" s="116"/>
      <c r="L461" s="235"/>
      <c r="M461" s="134"/>
      <c r="N461" s="236"/>
      <c r="O461" s="90">
        <f>IF(F461=0,"",F461/E460)</f>
        <v>1</v>
      </c>
      <c r="P461" s="91">
        <v>32</v>
      </c>
      <c r="Q461" s="241">
        <f t="shared" si="69"/>
        <v>1</v>
      </c>
      <c r="R461" s="241">
        <f t="shared" si="70"/>
        <v>0</v>
      </c>
      <c r="X461" s="3"/>
      <c r="Y461" s="3"/>
    </row>
    <row r="462" spans="1:25" ht="15.75" customHeight="1" x14ac:dyDescent="0.25">
      <c r="A462" s="79">
        <v>1502</v>
      </c>
      <c r="B462" s="80"/>
      <c r="C462" s="80"/>
      <c r="D462" s="80"/>
      <c r="E462" s="80"/>
      <c r="F462" s="80"/>
      <c r="G462" s="80">
        <v>29</v>
      </c>
      <c r="H462" s="80"/>
      <c r="I462" s="80"/>
      <c r="J462" s="195"/>
      <c r="K462" s="116"/>
      <c r="L462" s="235"/>
      <c r="M462" s="134"/>
      <c r="N462" s="236"/>
      <c r="O462" s="90">
        <f>IF(G462=0,"",G462/F461)</f>
        <v>1</v>
      </c>
      <c r="P462" s="91">
        <v>30</v>
      </c>
      <c r="Q462" s="241">
        <f t="shared" si="69"/>
        <v>0.9375</v>
      </c>
      <c r="R462" s="241">
        <f t="shared" si="70"/>
        <v>6.25E-2</v>
      </c>
      <c r="X462" s="3"/>
      <c r="Y462" s="3"/>
    </row>
    <row r="463" spans="1:25" ht="15.75" customHeight="1" x14ac:dyDescent="0.25">
      <c r="A463" s="79">
        <v>1601</v>
      </c>
      <c r="B463" s="80"/>
      <c r="C463" s="80"/>
      <c r="D463" s="80"/>
      <c r="E463" s="80"/>
      <c r="F463" s="80"/>
      <c r="G463" s="80"/>
      <c r="H463" s="80">
        <v>29</v>
      </c>
      <c r="I463" s="80"/>
      <c r="J463" s="195"/>
      <c r="K463" s="116"/>
      <c r="L463" s="235"/>
      <c r="M463" s="134"/>
      <c r="N463" s="236"/>
      <c r="O463" s="90">
        <f>IF(H463=0,"",H463/G462)</f>
        <v>1</v>
      </c>
      <c r="P463" s="91">
        <v>30</v>
      </c>
      <c r="Q463" s="241">
        <f t="shared" si="69"/>
        <v>1</v>
      </c>
      <c r="R463" s="241">
        <f t="shared" si="70"/>
        <v>0</v>
      </c>
      <c r="X463" s="3"/>
      <c r="Y463" s="3"/>
    </row>
    <row r="464" spans="1:25" ht="15.75" customHeight="1" x14ac:dyDescent="0.25">
      <c r="A464" s="79">
        <v>1602</v>
      </c>
      <c r="B464" s="80"/>
      <c r="C464" s="80"/>
      <c r="D464" s="80"/>
      <c r="E464" s="80"/>
      <c r="F464" s="80"/>
      <c r="G464" s="80"/>
      <c r="H464" s="80"/>
      <c r="I464" s="80">
        <v>29</v>
      </c>
      <c r="J464" s="195"/>
      <c r="K464" s="116"/>
      <c r="L464" s="235"/>
      <c r="M464" s="134"/>
      <c r="N464" s="236"/>
      <c r="O464" s="90">
        <f>IF(I464=0,"",I464/H463)</f>
        <v>1</v>
      </c>
      <c r="P464" s="91">
        <v>30</v>
      </c>
      <c r="Q464" s="241">
        <f t="shared" si="69"/>
        <v>1</v>
      </c>
      <c r="R464" s="241">
        <f t="shared" si="70"/>
        <v>0</v>
      </c>
      <c r="X464" s="3"/>
      <c r="Y464" s="3"/>
    </row>
    <row r="465" spans="1:25" ht="15.75" customHeight="1" x14ac:dyDescent="0.25">
      <c r="A465" s="79">
        <v>1701</v>
      </c>
      <c r="B465" s="80"/>
      <c r="C465" s="80"/>
      <c r="D465" s="80"/>
      <c r="E465" s="80"/>
      <c r="F465" s="80"/>
      <c r="G465" s="80"/>
      <c r="H465" s="80"/>
      <c r="I465" s="80"/>
      <c r="J465" s="195">
        <v>29</v>
      </c>
      <c r="K465" s="116">
        <v>26</v>
      </c>
      <c r="L465" s="235"/>
      <c r="M465" s="134"/>
      <c r="N465" s="236"/>
      <c r="O465" s="133">
        <f>IF(J465=0,"",J465/I464)</f>
        <v>1</v>
      </c>
      <c r="P465" s="91">
        <v>30</v>
      </c>
      <c r="Q465" s="133">
        <f t="shared" si="69"/>
        <v>1</v>
      </c>
      <c r="R465" s="133">
        <f t="shared" si="70"/>
        <v>0</v>
      </c>
      <c r="X465" s="3"/>
      <c r="Y465" s="3"/>
    </row>
    <row r="466" spans="1:25" ht="15.75" customHeight="1" x14ac:dyDescent="0.25">
      <c r="A466" s="79">
        <v>1702</v>
      </c>
      <c r="B466" s="80"/>
      <c r="C466" s="80"/>
      <c r="D466" s="80"/>
      <c r="E466" s="80"/>
      <c r="F466" s="80"/>
      <c r="G466" s="80"/>
      <c r="H466" s="80"/>
      <c r="I466" s="80"/>
      <c r="J466" s="195">
        <v>4</v>
      </c>
      <c r="K466" s="116">
        <v>4</v>
      </c>
      <c r="L466" s="235"/>
      <c r="M466" s="134"/>
      <c r="N466" s="237"/>
      <c r="O466" s="193"/>
      <c r="P466" s="91">
        <v>5</v>
      </c>
      <c r="Q466" s="193"/>
      <c r="R466" s="264"/>
      <c r="X466" s="3"/>
      <c r="Y466" s="3"/>
    </row>
    <row r="467" spans="1:25" ht="15.75" customHeight="1" x14ac:dyDescent="0.25">
      <c r="A467" s="79">
        <v>1801</v>
      </c>
      <c r="B467" s="80"/>
      <c r="C467" s="80"/>
      <c r="D467" s="80"/>
      <c r="E467" s="80"/>
      <c r="F467" s="80"/>
      <c r="G467" s="80"/>
      <c r="H467" s="80"/>
      <c r="I467" s="80"/>
      <c r="J467" s="195">
        <v>1</v>
      </c>
      <c r="K467" s="116">
        <v>1</v>
      </c>
      <c r="L467" s="235"/>
      <c r="M467" s="134"/>
      <c r="N467" s="237"/>
      <c r="O467" s="246"/>
      <c r="P467" s="96">
        <v>1</v>
      </c>
      <c r="Q467" s="247"/>
      <c r="R467" s="246"/>
      <c r="X467" s="3"/>
      <c r="Y467" s="3"/>
    </row>
    <row r="468" spans="1:25" ht="15.75" customHeight="1" x14ac:dyDescent="0.25">
      <c r="A468" s="79">
        <v>1802</v>
      </c>
      <c r="B468" s="80"/>
      <c r="C468" s="80"/>
      <c r="D468" s="80"/>
      <c r="E468" s="80"/>
      <c r="F468" s="80"/>
      <c r="G468" s="80"/>
      <c r="H468" s="80"/>
      <c r="I468" s="80"/>
      <c r="J468" s="195"/>
      <c r="K468" s="116"/>
      <c r="L468" s="235"/>
      <c r="M468" s="134"/>
      <c r="N468" s="237"/>
      <c r="O468" s="246"/>
      <c r="P468" s="96"/>
      <c r="Q468" s="247"/>
      <c r="R468" s="246"/>
      <c r="X468" s="3"/>
      <c r="Y468" s="3"/>
    </row>
    <row r="469" spans="1:25" ht="15.75" customHeight="1" x14ac:dyDescent="0.25">
      <c r="A469" s="79">
        <v>1901</v>
      </c>
      <c r="B469" s="80"/>
      <c r="C469" s="80"/>
      <c r="D469" s="80"/>
      <c r="E469" s="80"/>
      <c r="F469" s="80"/>
      <c r="G469" s="80"/>
      <c r="H469" s="80"/>
      <c r="I469" s="80"/>
      <c r="J469" s="195"/>
      <c r="K469" s="116"/>
      <c r="L469" s="235"/>
      <c r="M469" s="134"/>
      <c r="N469" s="237"/>
      <c r="O469" s="246"/>
      <c r="P469" s="96"/>
      <c r="Q469" s="247"/>
      <c r="R469" s="246"/>
      <c r="X469" s="3"/>
      <c r="Y469" s="3"/>
    </row>
    <row r="470" spans="1:25" ht="15.75" customHeight="1" x14ac:dyDescent="0.25">
      <c r="A470" s="79">
        <v>1902</v>
      </c>
      <c r="B470" s="80"/>
      <c r="C470" s="80"/>
      <c r="D470" s="80"/>
      <c r="E470" s="80"/>
      <c r="F470" s="80"/>
      <c r="G470" s="80"/>
      <c r="H470" s="80"/>
      <c r="I470" s="80"/>
      <c r="J470" s="195"/>
      <c r="K470" s="116"/>
      <c r="L470" s="235"/>
      <c r="M470" s="134"/>
      <c r="N470" s="237"/>
      <c r="O470" s="248"/>
      <c r="P470" s="251"/>
      <c r="Q470" s="249"/>
      <c r="R470" s="250"/>
      <c r="X470" s="3"/>
      <c r="Y470" s="3"/>
    </row>
    <row r="471" spans="1:25" ht="15.75" customHeight="1" x14ac:dyDescent="0.25">
      <c r="A471" s="79">
        <v>2001</v>
      </c>
      <c r="B471" s="80"/>
      <c r="C471" s="80"/>
      <c r="D471" s="80"/>
      <c r="E471" s="80"/>
      <c r="F471" s="80"/>
      <c r="G471" s="80"/>
      <c r="H471" s="80"/>
      <c r="I471" s="80"/>
      <c r="J471" s="195"/>
      <c r="K471" s="116"/>
      <c r="L471" s="235"/>
      <c r="M471" s="134"/>
      <c r="N471" s="237"/>
      <c r="O471" s="228" t="s">
        <v>80</v>
      </c>
      <c r="P471" s="102">
        <v>28</v>
      </c>
      <c r="Q471" s="103">
        <f>IF(SUM(K460:K467)=0,"",SUM(K460:K467))</f>
        <v>31</v>
      </c>
      <c r="R471" s="230" t="s">
        <v>10</v>
      </c>
      <c r="X471" s="3"/>
      <c r="Y471" s="3"/>
    </row>
    <row r="472" spans="1:25" ht="15.75" customHeight="1" x14ac:dyDescent="0.25">
      <c r="A472" s="79">
        <v>2002</v>
      </c>
      <c r="B472" s="80"/>
      <c r="C472" s="80"/>
      <c r="D472" s="80"/>
      <c r="E472" s="80"/>
      <c r="F472" s="80"/>
      <c r="G472" s="80"/>
      <c r="H472" s="80"/>
      <c r="I472" s="80"/>
      <c r="J472" s="195"/>
      <c r="K472" s="116"/>
      <c r="L472" s="235"/>
      <c r="M472" s="134"/>
      <c r="N472" s="237"/>
      <c r="O472" s="229" t="s">
        <v>81</v>
      </c>
      <c r="P472" s="104">
        <f>IF(P471/B457=0,"",P471/B457)</f>
        <v>0.63636363636363635</v>
      </c>
      <c r="Q472" s="105">
        <f>IF(P471/Q471=0,"",P471/Q471)</f>
        <v>0.90322580645161288</v>
      </c>
      <c r="R472" s="231" t="s">
        <v>82</v>
      </c>
      <c r="X472" s="3"/>
      <c r="Y472" s="3"/>
    </row>
    <row r="473" spans="1:25" ht="15.75" customHeight="1" x14ac:dyDescent="0.25">
      <c r="A473" s="79">
        <v>2101</v>
      </c>
      <c r="B473" s="80"/>
      <c r="C473" s="80"/>
      <c r="D473" s="80"/>
      <c r="E473" s="80"/>
      <c r="F473" s="80"/>
      <c r="G473" s="80"/>
      <c r="H473" s="80"/>
      <c r="I473" s="80"/>
      <c r="J473" s="195"/>
      <c r="K473" s="116"/>
      <c r="L473" s="238"/>
      <c r="M473" s="239"/>
      <c r="N473" s="240"/>
      <c r="O473" s="109"/>
      <c r="P473" s="110"/>
      <c r="Q473" s="110"/>
      <c r="R473" s="111"/>
      <c r="X473" s="3"/>
      <c r="Y473" s="3"/>
    </row>
    <row r="474" spans="1:25" ht="18" customHeight="1" x14ac:dyDescent="0.25">
      <c r="A474" s="33"/>
      <c r="B474" s="327" t="s">
        <v>108</v>
      </c>
      <c r="C474" s="327"/>
      <c r="D474" s="327"/>
      <c r="E474" s="327"/>
      <c r="F474" s="327"/>
      <c r="G474" s="327"/>
      <c r="H474" s="327"/>
      <c r="I474" s="327"/>
      <c r="J474" s="327"/>
      <c r="K474" s="112">
        <f>SUM(K457:K470)</f>
        <v>31</v>
      </c>
      <c r="L474" s="113">
        <f>IF(K465=0,"",K465/B457)</f>
        <v>0.59090909090909094</v>
      </c>
      <c r="M474" s="113">
        <f>IF(K474=0,"",K474/B457)</f>
        <v>0.70454545454545459</v>
      </c>
      <c r="N474" s="113">
        <f>IF(K465=0,"",M474-L474)</f>
        <v>0.11363636363636365</v>
      </c>
      <c r="O474" s="5"/>
      <c r="P474" s="25"/>
      <c r="Q474" s="24"/>
      <c r="R474" s="5"/>
      <c r="X474" s="3"/>
      <c r="Y474" s="3"/>
    </row>
    <row r="475" spans="1:25" ht="12.75" customHeight="1" x14ac:dyDescent="0.2">
      <c r="L475" s="5"/>
      <c r="M475" s="5"/>
      <c r="O475" s="5"/>
      <c r="P475" s="6"/>
      <c r="Q475" s="6"/>
      <c r="R475" s="5"/>
      <c r="X475" s="3"/>
      <c r="Y475" s="3"/>
    </row>
    <row r="476" spans="1:25" ht="12.75" customHeight="1" x14ac:dyDescent="0.2">
      <c r="L476" s="5"/>
      <c r="M476" s="5"/>
      <c r="O476" s="5"/>
      <c r="P476" s="6"/>
      <c r="Q476" s="6"/>
      <c r="R476" s="5"/>
      <c r="X476" s="3"/>
      <c r="Y476" s="3"/>
    </row>
    <row r="477" spans="1:25" ht="26.25" customHeight="1" x14ac:dyDescent="0.4">
      <c r="B477" s="318" t="s">
        <v>96</v>
      </c>
      <c r="C477" s="331"/>
      <c r="D477" s="331"/>
      <c r="E477" s="331"/>
      <c r="F477" s="331"/>
      <c r="G477" s="331"/>
      <c r="H477" s="331"/>
      <c r="I477" s="331"/>
      <c r="J477" s="331"/>
      <c r="K477" s="201" t="s">
        <v>84</v>
      </c>
      <c r="L477" s="5"/>
      <c r="M477" s="5"/>
      <c r="N477" s="25"/>
      <c r="O477" s="5"/>
      <c r="P477" s="25"/>
      <c r="Q477" s="25"/>
      <c r="R477" s="25"/>
      <c r="X477" s="3"/>
      <c r="Y477" s="3"/>
    </row>
    <row r="478" spans="1:25" ht="20.25" customHeight="1" x14ac:dyDescent="0.2">
      <c r="A478" s="330" t="s">
        <v>9</v>
      </c>
      <c r="B478" s="311" t="s">
        <v>97</v>
      </c>
      <c r="C478" s="312"/>
      <c r="D478" s="312"/>
      <c r="E478" s="312"/>
      <c r="F478" s="312"/>
      <c r="G478" s="312"/>
      <c r="H478" s="312"/>
      <c r="I478" s="312"/>
      <c r="J478" s="313"/>
      <c r="K478" s="314" t="s">
        <v>10</v>
      </c>
      <c r="L478" s="307" t="s">
        <v>2</v>
      </c>
      <c r="M478" s="307" t="s">
        <v>3</v>
      </c>
      <c r="N478" s="316" t="s">
        <v>4</v>
      </c>
      <c r="O478" s="307" t="s">
        <v>5</v>
      </c>
      <c r="P478" s="317" t="s">
        <v>6</v>
      </c>
      <c r="Q478" s="317" t="s">
        <v>7</v>
      </c>
      <c r="R478" s="307" t="s">
        <v>8</v>
      </c>
      <c r="X478" s="3"/>
      <c r="Y478" s="3"/>
    </row>
    <row r="479" spans="1:25" ht="15.75" customHeight="1" x14ac:dyDescent="0.25">
      <c r="A479" s="308"/>
      <c r="B479" s="79" t="s">
        <v>98</v>
      </c>
      <c r="C479" s="79" t="s">
        <v>99</v>
      </c>
      <c r="D479" s="79" t="s">
        <v>100</v>
      </c>
      <c r="E479" s="79" t="s">
        <v>101</v>
      </c>
      <c r="F479" s="79" t="s">
        <v>102</v>
      </c>
      <c r="G479" s="79" t="s">
        <v>103</v>
      </c>
      <c r="H479" s="79" t="s">
        <v>104</v>
      </c>
      <c r="I479" s="79" t="s">
        <v>105</v>
      </c>
      <c r="J479" s="221" t="s">
        <v>106</v>
      </c>
      <c r="K479" s="315"/>
      <c r="L479" s="308"/>
      <c r="M479" s="308"/>
      <c r="N479" s="308"/>
      <c r="O479" s="308"/>
      <c r="P479" s="308"/>
      <c r="Q479" s="308"/>
      <c r="R479" s="308"/>
      <c r="X479" s="3"/>
      <c r="Y479" s="3"/>
    </row>
    <row r="480" spans="1:25" ht="15.75" customHeight="1" x14ac:dyDescent="0.25">
      <c r="A480" s="79">
        <v>1302</v>
      </c>
      <c r="B480" s="80">
        <v>85</v>
      </c>
      <c r="C480" s="80"/>
      <c r="D480" s="80"/>
      <c r="E480" s="80"/>
      <c r="F480" s="80"/>
      <c r="G480" s="80"/>
      <c r="H480" s="80"/>
      <c r="I480" s="80"/>
      <c r="J480" s="195"/>
      <c r="K480" s="116"/>
      <c r="L480" s="232"/>
      <c r="M480" s="233"/>
      <c r="N480" s="234"/>
      <c r="O480" s="242"/>
      <c r="P480" s="85">
        <f>B480</f>
        <v>85</v>
      </c>
      <c r="Q480" s="243"/>
      <c r="R480" s="242"/>
      <c r="X480" s="3"/>
      <c r="Y480" s="3"/>
    </row>
    <row r="481" spans="1:25" ht="15.75" customHeight="1" x14ac:dyDescent="0.25">
      <c r="A481" s="79">
        <v>1401</v>
      </c>
      <c r="B481" s="80"/>
      <c r="C481" s="80">
        <v>83</v>
      </c>
      <c r="D481" s="80"/>
      <c r="E481" s="80"/>
      <c r="F481" s="80"/>
      <c r="G481" s="80"/>
      <c r="H481" s="80"/>
      <c r="I481" s="80"/>
      <c r="J481" s="195"/>
      <c r="K481" s="116"/>
      <c r="L481" s="235"/>
      <c r="M481" s="134"/>
      <c r="N481" s="236"/>
      <c r="O481" s="90">
        <f>IF(C481=0,"",C481/B480)</f>
        <v>0.97647058823529409</v>
      </c>
      <c r="P481" s="91">
        <v>83</v>
      </c>
      <c r="Q481" s="241">
        <f t="shared" ref="Q481:Q488" si="71">IF(P481=0,"",P481/P480)</f>
        <v>0.97647058823529409</v>
      </c>
      <c r="R481" s="241">
        <f t="shared" ref="R481:R488" si="72">IF(P481=0,"",100%-Q481)</f>
        <v>2.352941176470591E-2</v>
      </c>
      <c r="X481" s="3"/>
      <c r="Y481" s="3"/>
    </row>
    <row r="482" spans="1:25" ht="15.75" customHeight="1" x14ac:dyDescent="0.25">
      <c r="A482" s="79">
        <v>1402</v>
      </c>
      <c r="B482" s="80"/>
      <c r="C482" s="80"/>
      <c r="D482" s="80">
        <v>64</v>
      </c>
      <c r="E482" s="80"/>
      <c r="F482" s="80"/>
      <c r="G482" s="80"/>
      <c r="H482" s="80"/>
      <c r="I482" s="80"/>
      <c r="J482" s="195"/>
      <c r="K482" s="116"/>
      <c r="L482" s="235"/>
      <c r="M482" s="134"/>
      <c r="N482" s="236"/>
      <c r="O482" s="90">
        <f>IF(D482=0,"",D482/C481)</f>
        <v>0.77108433734939763</v>
      </c>
      <c r="P482" s="91">
        <v>75</v>
      </c>
      <c r="Q482" s="241">
        <f t="shared" si="71"/>
        <v>0.90361445783132532</v>
      </c>
      <c r="R482" s="241">
        <f t="shared" si="72"/>
        <v>9.6385542168674676E-2</v>
      </c>
      <c r="S482" s="11">
        <f>P482/P480</f>
        <v>0.88235294117647056</v>
      </c>
      <c r="X482" s="3"/>
      <c r="Y482" s="3"/>
    </row>
    <row r="483" spans="1:25" ht="15.75" customHeight="1" x14ac:dyDescent="0.25">
      <c r="A483" s="79">
        <v>1501</v>
      </c>
      <c r="B483" s="80"/>
      <c r="C483" s="80"/>
      <c r="D483" s="80"/>
      <c r="E483" s="80">
        <v>64</v>
      </c>
      <c r="F483" s="80"/>
      <c r="G483" s="80"/>
      <c r="H483" s="80"/>
      <c r="I483" s="80"/>
      <c r="J483" s="195"/>
      <c r="K483" s="116"/>
      <c r="L483" s="235"/>
      <c r="M483" s="134"/>
      <c r="N483" s="236"/>
      <c r="O483" s="90">
        <f>IF(E483=0,"",E483/D482)</f>
        <v>1</v>
      </c>
      <c r="P483" s="91">
        <v>75</v>
      </c>
      <c r="Q483" s="241">
        <f t="shared" si="71"/>
        <v>1</v>
      </c>
      <c r="R483" s="241">
        <f t="shared" si="72"/>
        <v>0</v>
      </c>
      <c r="X483" s="3"/>
      <c r="Y483" s="3"/>
    </row>
    <row r="484" spans="1:25" ht="15.75" customHeight="1" x14ac:dyDescent="0.25">
      <c r="A484" s="79">
        <v>1502</v>
      </c>
      <c r="B484" s="80"/>
      <c r="C484" s="80"/>
      <c r="D484" s="80"/>
      <c r="E484" s="80"/>
      <c r="F484" s="80">
        <v>57</v>
      </c>
      <c r="G484" s="80"/>
      <c r="H484" s="80"/>
      <c r="I484" s="80"/>
      <c r="J484" s="195"/>
      <c r="K484" s="116"/>
      <c r="L484" s="235"/>
      <c r="M484" s="134"/>
      <c r="N484" s="236"/>
      <c r="O484" s="90">
        <f>IF(F484=0,"",F484/E483)</f>
        <v>0.890625</v>
      </c>
      <c r="P484" s="91">
        <v>62</v>
      </c>
      <c r="Q484" s="241">
        <f t="shared" si="71"/>
        <v>0.82666666666666666</v>
      </c>
      <c r="R484" s="241">
        <f t="shared" si="72"/>
        <v>0.17333333333333334</v>
      </c>
      <c r="X484" s="3"/>
      <c r="Y484" s="3"/>
    </row>
    <row r="485" spans="1:25" ht="15.75" customHeight="1" x14ac:dyDescent="0.25">
      <c r="A485" s="79">
        <v>1601</v>
      </c>
      <c r="B485" s="80"/>
      <c r="C485" s="80"/>
      <c r="D485" s="80"/>
      <c r="E485" s="80"/>
      <c r="F485" s="80"/>
      <c r="G485" s="80">
        <v>57</v>
      </c>
      <c r="H485" s="80"/>
      <c r="I485" s="80"/>
      <c r="J485" s="195"/>
      <c r="K485" s="116"/>
      <c r="L485" s="235"/>
      <c r="M485" s="134"/>
      <c r="N485" s="236"/>
      <c r="O485" s="90">
        <f>IF(G485=0,"",G485/F484)</f>
        <v>1</v>
      </c>
      <c r="P485" s="91">
        <v>59</v>
      </c>
      <c r="Q485" s="241">
        <f t="shared" si="71"/>
        <v>0.95161290322580649</v>
      </c>
      <c r="R485" s="241">
        <f t="shared" si="72"/>
        <v>4.8387096774193505E-2</v>
      </c>
      <c r="X485" s="3"/>
      <c r="Y485" s="3"/>
    </row>
    <row r="486" spans="1:25" ht="15.75" customHeight="1" x14ac:dyDescent="0.25">
      <c r="A486" s="79">
        <v>1602</v>
      </c>
      <c r="B486" s="80"/>
      <c r="C486" s="80"/>
      <c r="D486" s="80"/>
      <c r="E486" s="80"/>
      <c r="F486" s="80"/>
      <c r="G486" s="80"/>
      <c r="H486" s="80">
        <v>57</v>
      </c>
      <c r="I486" s="80"/>
      <c r="J486" s="195"/>
      <c r="K486" s="116"/>
      <c r="L486" s="235"/>
      <c r="M486" s="134"/>
      <c r="N486" s="236"/>
      <c r="O486" s="90">
        <f>IF(H486=0,"",H486/G485)</f>
        <v>1</v>
      </c>
      <c r="P486" s="91">
        <v>59</v>
      </c>
      <c r="Q486" s="241">
        <f t="shared" si="71"/>
        <v>1</v>
      </c>
      <c r="R486" s="241">
        <f t="shared" si="72"/>
        <v>0</v>
      </c>
      <c r="X486" s="3"/>
      <c r="Y486" s="3"/>
    </row>
    <row r="487" spans="1:25" ht="15.75" customHeight="1" x14ac:dyDescent="0.25">
      <c r="A487" s="79">
        <v>1701</v>
      </c>
      <c r="B487" s="80"/>
      <c r="C487" s="80"/>
      <c r="D487" s="80"/>
      <c r="E487" s="80"/>
      <c r="F487" s="80"/>
      <c r="G487" s="80"/>
      <c r="H487" s="80"/>
      <c r="I487" s="80">
        <v>58</v>
      </c>
      <c r="J487" s="195"/>
      <c r="K487" s="116"/>
      <c r="L487" s="235"/>
      <c r="M487" s="134"/>
      <c r="N487" s="236"/>
      <c r="O487" s="90">
        <f>IF(I487=0,"",I487/H486)</f>
        <v>1.0175438596491229</v>
      </c>
      <c r="P487" s="91">
        <v>59</v>
      </c>
      <c r="Q487" s="241">
        <f t="shared" si="71"/>
        <v>1</v>
      </c>
      <c r="R487" s="241">
        <f t="shared" si="72"/>
        <v>0</v>
      </c>
      <c r="X487" s="3"/>
      <c r="Y487" s="3"/>
    </row>
    <row r="488" spans="1:25" ht="15.75" customHeight="1" x14ac:dyDescent="0.25">
      <c r="A488" s="79">
        <v>1702</v>
      </c>
      <c r="B488" s="80"/>
      <c r="C488" s="80"/>
      <c r="D488" s="80"/>
      <c r="E488" s="80"/>
      <c r="F488" s="80"/>
      <c r="G488" s="80"/>
      <c r="H488" s="80"/>
      <c r="I488" s="80"/>
      <c r="J488" s="195">
        <v>57</v>
      </c>
      <c r="K488" s="116">
        <v>54</v>
      </c>
      <c r="L488" s="235"/>
      <c r="M488" s="134"/>
      <c r="N488" s="236"/>
      <c r="O488" s="133">
        <f>IF(J488=0,"",J488/I487)</f>
        <v>0.98275862068965514</v>
      </c>
      <c r="P488" s="91">
        <v>58</v>
      </c>
      <c r="Q488" s="133">
        <f t="shared" si="71"/>
        <v>0.98305084745762716</v>
      </c>
      <c r="R488" s="133">
        <f t="shared" si="72"/>
        <v>1.6949152542372836E-2</v>
      </c>
      <c r="X488" s="3"/>
      <c r="Y488" s="3"/>
    </row>
    <row r="489" spans="1:25" ht="15.75" customHeight="1" x14ac:dyDescent="0.25">
      <c r="A489" s="79">
        <v>1801</v>
      </c>
      <c r="B489" s="80"/>
      <c r="C489" s="80"/>
      <c r="D489" s="80"/>
      <c r="E489" s="80"/>
      <c r="F489" s="80"/>
      <c r="G489" s="80"/>
      <c r="H489" s="80"/>
      <c r="I489" s="80"/>
      <c r="J489" s="195">
        <v>4</v>
      </c>
      <c r="K489" s="116">
        <v>4</v>
      </c>
      <c r="L489" s="235"/>
      <c r="M489" s="134"/>
      <c r="N489" s="237"/>
      <c r="O489" s="193"/>
      <c r="P489" s="91">
        <v>4</v>
      </c>
      <c r="Q489" s="193"/>
      <c r="R489" s="264"/>
      <c r="X489" s="3"/>
      <c r="Y489" s="3"/>
    </row>
    <row r="490" spans="1:25" ht="15.75" customHeight="1" x14ac:dyDescent="0.25">
      <c r="A490" s="79">
        <v>1802</v>
      </c>
      <c r="B490" s="80"/>
      <c r="C490" s="80"/>
      <c r="D490" s="80"/>
      <c r="E490" s="80"/>
      <c r="F490" s="80"/>
      <c r="G490" s="80"/>
      <c r="H490" s="80"/>
      <c r="I490" s="80"/>
      <c r="J490" s="195"/>
      <c r="K490" s="116"/>
      <c r="L490" s="235"/>
      <c r="M490" s="134"/>
      <c r="N490" s="237"/>
      <c r="O490" s="246"/>
      <c r="P490" s="96"/>
      <c r="Q490" s="247"/>
      <c r="R490" s="246"/>
      <c r="X490" s="3"/>
      <c r="Y490" s="3"/>
    </row>
    <row r="491" spans="1:25" ht="15.75" customHeight="1" x14ac:dyDescent="0.25">
      <c r="A491" s="79">
        <v>1901</v>
      </c>
      <c r="B491" s="80"/>
      <c r="C491" s="80"/>
      <c r="D491" s="80"/>
      <c r="E491" s="80"/>
      <c r="F491" s="80"/>
      <c r="G491" s="80"/>
      <c r="H491" s="80"/>
      <c r="I491" s="80"/>
      <c r="J491" s="195"/>
      <c r="K491" s="116"/>
      <c r="L491" s="235"/>
      <c r="M491" s="134"/>
      <c r="N491" s="237"/>
      <c r="O491" s="246"/>
      <c r="P491" s="96"/>
      <c r="Q491" s="247"/>
      <c r="R491" s="246"/>
      <c r="X491" s="3"/>
      <c r="Y491" s="3"/>
    </row>
    <row r="492" spans="1:25" ht="15.75" customHeight="1" x14ac:dyDescent="0.25">
      <c r="A492" s="79">
        <v>1902</v>
      </c>
      <c r="B492" s="80"/>
      <c r="C492" s="80"/>
      <c r="D492" s="80"/>
      <c r="E492" s="80"/>
      <c r="F492" s="80"/>
      <c r="G492" s="80"/>
      <c r="H492" s="80"/>
      <c r="I492" s="80"/>
      <c r="J492" s="195"/>
      <c r="K492" s="116"/>
      <c r="L492" s="235"/>
      <c r="M492" s="134"/>
      <c r="N492" s="237"/>
      <c r="O492" s="246"/>
      <c r="P492" s="96"/>
      <c r="Q492" s="247"/>
      <c r="R492" s="246"/>
      <c r="X492" s="3"/>
      <c r="Y492" s="3"/>
    </row>
    <row r="493" spans="1:25" ht="15.75" customHeight="1" x14ac:dyDescent="0.25">
      <c r="A493" s="79">
        <v>2001</v>
      </c>
      <c r="B493" s="80"/>
      <c r="C493" s="80"/>
      <c r="D493" s="80"/>
      <c r="E493" s="80"/>
      <c r="F493" s="80"/>
      <c r="G493" s="80"/>
      <c r="H493" s="80"/>
      <c r="I493" s="80"/>
      <c r="J493" s="195"/>
      <c r="K493" s="116"/>
      <c r="L493" s="235"/>
      <c r="M493" s="134"/>
      <c r="N493" s="237"/>
      <c r="O493" s="248"/>
      <c r="P493" s="251"/>
      <c r="Q493" s="249"/>
      <c r="R493" s="250"/>
      <c r="X493" s="3"/>
      <c r="Y493" s="3"/>
    </row>
    <row r="494" spans="1:25" ht="15.75" customHeight="1" x14ac:dyDescent="0.25">
      <c r="A494" s="79">
        <v>2002</v>
      </c>
      <c r="B494" s="80"/>
      <c r="C494" s="80"/>
      <c r="D494" s="80"/>
      <c r="E494" s="80"/>
      <c r="F494" s="80"/>
      <c r="G494" s="80"/>
      <c r="H494" s="80"/>
      <c r="I494" s="80"/>
      <c r="J494" s="195"/>
      <c r="K494" s="116"/>
      <c r="L494" s="235"/>
      <c r="M494" s="134"/>
      <c r="N494" s="237"/>
      <c r="O494" s="228" t="s">
        <v>80</v>
      </c>
      <c r="P494" s="102">
        <v>62</v>
      </c>
      <c r="Q494" s="179">
        <f>IF(SUM(K483:K490)=0,"",SUM(K483:K490))</f>
        <v>58</v>
      </c>
      <c r="R494" s="230" t="s">
        <v>10</v>
      </c>
      <c r="X494" s="3"/>
      <c r="Y494" s="3"/>
    </row>
    <row r="495" spans="1:25" ht="15.75" customHeight="1" x14ac:dyDescent="0.25">
      <c r="A495" s="79">
        <v>2101</v>
      </c>
      <c r="B495" s="80"/>
      <c r="C495" s="80"/>
      <c r="D495" s="80"/>
      <c r="E495" s="80"/>
      <c r="F495" s="80"/>
      <c r="G495" s="80"/>
      <c r="H495" s="80"/>
      <c r="I495" s="80"/>
      <c r="J495" s="195"/>
      <c r="K495" s="116"/>
      <c r="L495" s="235"/>
      <c r="M495" s="134"/>
      <c r="N495" s="237"/>
      <c r="O495" s="229" t="s">
        <v>81</v>
      </c>
      <c r="P495" s="104">
        <f>IF(P494/B480=0,"",P494/B480)</f>
        <v>0.72941176470588232</v>
      </c>
      <c r="Q495" s="183">
        <f>IF(P494/Q494=0,"",P494/Q494)</f>
        <v>1.0689655172413792</v>
      </c>
      <c r="R495" s="231" t="s">
        <v>82</v>
      </c>
      <c r="X495" s="3"/>
      <c r="Y495" s="3"/>
    </row>
    <row r="496" spans="1:25" ht="15.75" customHeight="1" x14ac:dyDescent="0.25">
      <c r="A496" s="79">
        <v>2102</v>
      </c>
      <c r="B496" s="80"/>
      <c r="C496" s="80"/>
      <c r="D496" s="80"/>
      <c r="E496" s="80"/>
      <c r="F496" s="80"/>
      <c r="G496" s="80"/>
      <c r="H496" s="80"/>
      <c r="I496" s="80"/>
      <c r="J496" s="195"/>
      <c r="K496" s="116"/>
      <c r="L496" s="238"/>
      <c r="M496" s="239"/>
      <c r="N496" s="240"/>
      <c r="O496" s="109"/>
      <c r="P496" s="110"/>
      <c r="Q496" s="110"/>
      <c r="R496" s="111"/>
      <c r="X496" s="3"/>
      <c r="Y496" s="3"/>
    </row>
    <row r="497" spans="1:25" ht="18" customHeight="1" x14ac:dyDescent="0.25">
      <c r="A497" s="33"/>
      <c r="B497" s="327" t="s">
        <v>108</v>
      </c>
      <c r="C497" s="327"/>
      <c r="D497" s="327"/>
      <c r="E497" s="327"/>
      <c r="F497" s="327"/>
      <c r="G497" s="327"/>
      <c r="H497" s="327"/>
      <c r="I497" s="327"/>
      <c r="J497" s="327"/>
      <c r="K497" s="112">
        <f>SUM(K480:K493)</f>
        <v>58</v>
      </c>
      <c r="L497" s="113">
        <f>IF(K488=0,"",K488/B480)</f>
        <v>0.63529411764705879</v>
      </c>
      <c r="M497" s="113">
        <f>IF(K497=0,"",K497/B480)</f>
        <v>0.68235294117647061</v>
      </c>
      <c r="N497" s="113">
        <f>IF(K488=0,"",M497-L497)</f>
        <v>4.705882352941182E-2</v>
      </c>
      <c r="O497" s="5"/>
      <c r="P497" s="25"/>
      <c r="Q497" s="24"/>
      <c r="R497" s="5"/>
      <c r="X497" s="3"/>
      <c r="Y497" s="3"/>
    </row>
    <row r="498" spans="1:25" ht="12.75" customHeight="1" x14ac:dyDescent="0.2">
      <c r="L498" s="5"/>
      <c r="M498" s="5"/>
      <c r="O498" s="5"/>
      <c r="P498" s="6"/>
      <c r="Q498" s="6"/>
      <c r="R498" s="5"/>
      <c r="X498" s="3"/>
      <c r="Y498" s="3"/>
    </row>
    <row r="499" spans="1:25" ht="12.75" customHeight="1" x14ac:dyDescent="0.2">
      <c r="L499" s="5"/>
      <c r="M499" s="5"/>
      <c r="O499" s="5"/>
      <c r="P499" s="6"/>
      <c r="Q499" s="6"/>
      <c r="R499" s="5"/>
      <c r="X499" s="3"/>
      <c r="Y499" s="3"/>
    </row>
    <row r="500" spans="1:25" ht="26.25" customHeight="1" x14ac:dyDescent="0.4">
      <c r="B500" s="318" t="s">
        <v>96</v>
      </c>
      <c r="C500" s="331"/>
      <c r="D500" s="331"/>
      <c r="E500" s="331"/>
      <c r="F500" s="331"/>
      <c r="G500" s="331"/>
      <c r="H500" s="331"/>
      <c r="I500" s="331"/>
      <c r="J500" s="331"/>
      <c r="K500" s="201" t="s">
        <v>87</v>
      </c>
      <c r="L500" s="5"/>
      <c r="M500" s="5"/>
      <c r="N500" s="25"/>
      <c r="O500" s="5"/>
      <c r="P500" s="25"/>
      <c r="Q500" s="25"/>
      <c r="R500" s="25"/>
      <c r="X500" s="3"/>
      <c r="Y500" s="3"/>
    </row>
    <row r="501" spans="1:25" ht="20.25" customHeight="1" x14ac:dyDescent="0.2">
      <c r="A501" s="330" t="s">
        <v>9</v>
      </c>
      <c r="B501" s="311" t="s">
        <v>97</v>
      </c>
      <c r="C501" s="312"/>
      <c r="D501" s="312"/>
      <c r="E501" s="312"/>
      <c r="F501" s="312"/>
      <c r="G501" s="312"/>
      <c r="H501" s="312"/>
      <c r="I501" s="312"/>
      <c r="J501" s="313"/>
      <c r="K501" s="314" t="s">
        <v>10</v>
      </c>
      <c r="L501" s="307" t="s">
        <v>2</v>
      </c>
      <c r="M501" s="307" t="s">
        <v>3</v>
      </c>
      <c r="N501" s="316" t="s">
        <v>4</v>
      </c>
      <c r="O501" s="307" t="s">
        <v>5</v>
      </c>
      <c r="P501" s="317" t="s">
        <v>6</v>
      </c>
      <c r="Q501" s="317" t="s">
        <v>7</v>
      </c>
      <c r="R501" s="307" t="s">
        <v>8</v>
      </c>
      <c r="X501" s="3"/>
      <c r="Y501" s="3"/>
    </row>
    <row r="502" spans="1:25" ht="15.75" customHeight="1" x14ac:dyDescent="0.25">
      <c r="A502" s="308"/>
      <c r="B502" s="79" t="s">
        <v>98</v>
      </c>
      <c r="C502" s="79" t="s">
        <v>99</v>
      </c>
      <c r="D502" s="79" t="s">
        <v>100</v>
      </c>
      <c r="E502" s="79" t="s">
        <v>101</v>
      </c>
      <c r="F502" s="79" t="s">
        <v>102</v>
      </c>
      <c r="G502" s="79" t="s">
        <v>103</v>
      </c>
      <c r="H502" s="79" t="s">
        <v>104</v>
      </c>
      <c r="I502" s="79" t="s">
        <v>105</v>
      </c>
      <c r="J502" s="221" t="s">
        <v>106</v>
      </c>
      <c r="K502" s="315"/>
      <c r="L502" s="308"/>
      <c r="M502" s="308"/>
      <c r="N502" s="308"/>
      <c r="O502" s="308"/>
      <c r="P502" s="308"/>
      <c r="Q502" s="308"/>
      <c r="R502" s="308"/>
      <c r="X502" s="3"/>
      <c r="Y502" s="3"/>
    </row>
    <row r="503" spans="1:25" ht="15.75" customHeight="1" x14ac:dyDescent="0.25">
      <c r="A503" s="79">
        <v>1401</v>
      </c>
      <c r="B503" s="80">
        <v>40</v>
      </c>
      <c r="C503" s="80"/>
      <c r="D503" s="80"/>
      <c r="E503" s="80"/>
      <c r="F503" s="80"/>
      <c r="G503" s="80"/>
      <c r="H503" s="80"/>
      <c r="I503" s="80"/>
      <c r="J503" s="195"/>
      <c r="K503" s="116"/>
      <c r="L503" s="232"/>
      <c r="M503" s="233"/>
      <c r="N503" s="234"/>
      <c r="O503" s="242"/>
      <c r="P503" s="85">
        <f>B503</f>
        <v>40</v>
      </c>
      <c r="Q503" s="243"/>
      <c r="R503" s="242"/>
      <c r="X503" s="3"/>
      <c r="Y503" s="3"/>
    </row>
    <row r="504" spans="1:25" ht="15.75" customHeight="1" x14ac:dyDescent="0.25">
      <c r="A504" s="79">
        <v>1402</v>
      </c>
      <c r="B504" s="80"/>
      <c r="C504" s="80">
        <v>36</v>
      </c>
      <c r="D504" s="80"/>
      <c r="E504" s="80"/>
      <c r="F504" s="80"/>
      <c r="G504" s="80"/>
      <c r="H504" s="80"/>
      <c r="I504" s="80"/>
      <c r="J504" s="195"/>
      <c r="K504" s="116"/>
      <c r="L504" s="235"/>
      <c r="M504" s="134"/>
      <c r="N504" s="236"/>
      <c r="O504" s="90">
        <f>IF(C504=0,"",C504/B503)</f>
        <v>0.9</v>
      </c>
      <c r="P504" s="91">
        <v>36</v>
      </c>
      <c r="Q504" s="241">
        <f t="shared" ref="Q504:Q511" si="73">IF(P504=0,"",P504/P503)</f>
        <v>0.9</v>
      </c>
      <c r="R504" s="241">
        <f t="shared" ref="R504:R511" si="74">IF(P504=0,"",100%-Q504)</f>
        <v>9.9999999999999978E-2</v>
      </c>
      <c r="X504" s="3"/>
      <c r="Y504" s="3"/>
    </row>
    <row r="505" spans="1:25" ht="15.75" customHeight="1" x14ac:dyDescent="0.25">
      <c r="A505" s="79">
        <v>1501</v>
      </c>
      <c r="B505" s="80"/>
      <c r="C505" s="80"/>
      <c r="D505" s="80">
        <v>30</v>
      </c>
      <c r="E505" s="80"/>
      <c r="F505" s="80"/>
      <c r="G505" s="80"/>
      <c r="H505" s="80"/>
      <c r="I505" s="80"/>
      <c r="J505" s="195"/>
      <c r="K505" s="116"/>
      <c r="L505" s="235"/>
      <c r="M505" s="134"/>
      <c r="N505" s="236"/>
      <c r="O505" s="90">
        <f>IF(D505=0,"",D505/C504)</f>
        <v>0.83333333333333337</v>
      </c>
      <c r="P505" s="91">
        <v>30</v>
      </c>
      <c r="Q505" s="241">
        <f t="shared" si="73"/>
        <v>0.83333333333333337</v>
      </c>
      <c r="R505" s="241">
        <f t="shared" si="74"/>
        <v>0.16666666666666663</v>
      </c>
      <c r="S505" s="11">
        <f>P505/P503</f>
        <v>0.75</v>
      </c>
      <c r="X505" s="3"/>
      <c r="Y505" s="3"/>
    </row>
    <row r="506" spans="1:25" ht="15.75" customHeight="1" x14ac:dyDescent="0.25">
      <c r="A506" s="79">
        <v>1502</v>
      </c>
      <c r="B506" s="80"/>
      <c r="C506" s="80"/>
      <c r="D506" s="80"/>
      <c r="E506" s="80">
        <v>29</v>
      </c>
      <c r="F506" s="80"/>
      <c r="G506" s="80"/>
      <c r="H506" s="80"/>
      <c r="I506" s="80"/>
      <c r="J506" s="195"/>
      <c r="K506" s="116"/>
      <c r="L506" s="235"/>
      <c r="M506" s="134"/>
      <c r="N506" s="236"/>
      <c r="O506" s="90">
        <f>IF(E506=0,"",E506/D505)</f>
        <v>0.96666666666666667</v>
      </c>
      <c r="P506" s="91">
        <v>29</v>
      </c>
      <c r="Q506" s="241">
        <f t="shared" si="73"/>
        <v>0.96666666666666667</v>
      </c>
      <c r="R506" s="241">
        <f t="shared" si="74"/>
        <v>3.3333333333333326E-2</v>
      </c>
      <c r="X506" s="3"/>
      <c r="Y506" s="3"/>
    </row>
    <row r="507" spans="1:25" ht="15.75" customHeight="1" x14ac:dyDescent="0.25">
      <c r="A507" s="79">
        <v>1601</v>
      </c>
      <c r="B507" s="80"/>
      <c r="C507" s="80"/>
      <c r="D507" s="80"/>
      <c r="E507" s="80"/>
      <c r="F507" s="80">
        <v>28</v>
      </c>
      <c r="G507" s="80"/>
      <c r="H507" s="80"/>
      <c r="I507" s="80"/>
      <c r="J507" s="195"/>
      <c r="K507" s="116"/>
      <c r="L507" s="235"/>
      <c r="M507" s="134"/>
      <c r="N507" s="236"/>
      <c r="O507" s="90">
        <f>IF(F507=0,"",F507/E506)</f>
        <v>0.96551724137931039</v>
      </c>
      <c r="P507" s="91">
        <v>28</v>
      </c>
      <c r="Q507" s="241">
        <f t="shared" si="73"/>
        <v>0.96551724137931039</v>
      </c>
      <c r="R507" s="241">
        <f t="shared" si="74"/>
        <v>3.4482758620689613E-2</v>
      </c>
      <c r="X507" s="3"/>
      <c r="Y507" s="3"/>
    </row>
    <row r="508" spans="1:25" ht="15.75" customHeight="1" x14ac:dyDescent="0.25">
      <c r="A508" s="79">
        <v>1602</v>
      </c>
      <c r="B508" s="80"/>
      <c r="C508" s="80"/>
      <c r="D508" s="80"/>
      <c r="E508" s="80"/>
      <c r="F508" s="80"/>
      <c r="G508" s="80">
        <v>27</v>
      </c>
      <c r="H508" s="80"/>
      <c r="I508" s="80"/>
      <c r="J508" s="195"/>
      <c r="K508" s="116"/>
      <c r="L508" s="235"/>
      <c r="M508" s="134"/>
      <c r="N508" s="236"/>
      <c r="O508" s="90">
        <f>IF(G508=0,"",G508/F507)</f>
        <v>0.9642857142857143</v>
      </c>
      <c r="P508" s="91">
        <v>27</v>
      </c>
      <c r="Q508" s="241">
        <f t="shared" si="73"/>
        <v>0.9642857142857143</v>
      </c>
      <c r="R508" s="241">
        <f t="shared" si="74"/>
        <v>3.5714285714285698E-2</v>
      </c>
      <c r="X508" s="3"/>
      <c r="Y508" s="3"/>
    </row>
    <row r="509" spans="1:25" ht="15.75" customHeight="1" x14ac:dyDescent="0.25">
      <c r="A509" s="79">
        <v>1701</v>
      </c>
      <c r="B509" s="80"/>
      <c r="C509" s="80"/>
      <c r="D509" s="80"/>
      <c r="E509" s="80"/>
      <c r="F509" s="80"/>
      <c r="G509" s="80"/>
      <c r="H509" s="80">
        <v>27</v>
      </c>
      <c r="I509" s="80"/>
      <c r="J509" s="195"/>
      <c r="K509" s="116"/>
      <c r="L509" s="235"/>
      <c r="M509" s="134"/>
      <c r="N509" s="236"/>
      <c r="O509" s="90">
        <f>IF(H509=0,"",H509/G508)</f>
        <v>1</v>
      </c>
      <c r="P509" s="91">
        <v>27</v>
      </c>
      <c r="Q509" s="241">
        <f t="shared" si="73"/>
        <v>1</v>
      </c>
      <c r="R509" s="241">
        <f t="shared" si="74"/>
        <v>0</v>
      </c>
      <c r="X509" s="3"/>
      <c r="Y509" s="3"/>
    </row>
    <row r="510" spans="1:25" ht="15.75" customHeight="1" x14ac:dyDescent="0.25">
      <c r="A510" s="79">
        <v>1702</v>
      </c>
      <c r="B510" s="80"/>
      <c r="C510" s="80"/>
      <c r="D510" s="80"/>
      <c r="E510" s="80"/>
      <c r="F510" s="80"/>
      <c r="G510" s="80"/>
      <c r="H510" s="80"/>
      <c r="I510" s="80">
        <v>27</v>
      </c>
      <c r="J510" s="195"/>
      <c r="K510" s="116"/>
      <c r="L510" s="235"/>
      <c r="M510" s="134"/>
      <c r="N510" s="236"/>
      <c r="O510" s="90">
        <f>IF(I510=0,"",I510/H509)</f>
        <v>1</v>
      </c>
      <c r="P510" s="91">
        <v>27</v>
      </c>
      <c r="Q510" s="241">
        <f t="shared" si="73"/>
        <v>1</v>
      </c>
      <c r="R510" s="241">
        <f t="shared" si="74"/>
        <v>0</v>
      </c>
      <c r="X510" s="3"/>
      <c r="Y510" s="3"/>
    </row>
    <row r="511" spans="1:25" ht="15.75" customHeight="1" x14ac:dyDescent="0.25">
      <c r="A511" s="79">
        <v>1801</v>
      </c>
      <c r="B511" s="80"/>
      <c r="C511" s="80"/>
      <c r="D511" s="80"/>
      <c r="E511" s="80"/>
      <c r="F511" s="80"/>
      <c r="G511" s="80"/>
      <c r="H511" s="80"/>
      <c r="I511" s="80"/>
      <c r="J511" s="195">
        <v>26</v>
      </c>
      <c r="K511" s="116">
        <v>26</v>
      </c>
      <c r="L511" s="235"/>
      <c r="M511" s="134"/>
      <c r="N511" s="236"/>
      <c r="O511" s="133">
        <f>IF(J511=0,"",J511/I510)</f>
        <v>0.96296296296296291</v>
      </c>
      <c r="P511" s="91">
        <v>26</v>
      </c>
      <c r="Q511" s="133">
        <f t="shared" si="73"/>
        <v>0.96296296296296291</v>
      </c>
      <c r="R511" s="133">
        <f t="shared" si="74"/>
        <v>3.703703703703709E-2</v>
      </c>
      <c r="X511" s="3"/>
      <c r="Y511" s="3"/>
    </row>
    <row r="512" spans="1:25" ht="15.75" customHeight="1" x14ac:dyDescent="0.25">
      <c r="A512" s="79">
        <v>1802</v>
      </c>
      <c r="B512" s="80"/>
      <c r="C512" s="80"/>
      <c r="D512" s="80"/>
      <c r="E512" s="80"/>
      <c r="F512" s="80"/>
      <c r="G512" s="80"/>
      <c r="H512" s="80"/>
      <c r="I512" s="80"/>
      <c r="J512" s="195"/>
      <c r="K512" s="116"/>
      <c r="L512" s="235"/>
      <c r="M512" s="134"/>
      <c r="N512" s="237"/>
      <c r="O512" s="193"/>
      <c r="P512" s="91"/>
      <c r="Q512" s="193"/>
      <c r="R512" s="264"/>
      <c r="X512" s="3"/>
      <c r="Y512" s="3"/>
    </row>
    <row r="513" spans="1:25" ht="15.75" customHeight="1" x14ac:dyDescent="0.25">
      <c r="A513" s="79">
        <v>1901</v>
      </c>
      <c r="B513" s="80"/>
      <c r="C513" s="80"/>
      <c r="D513" s="80"/>
      <c r="E513" s="80"/>
      <c r="F513" s="80"/>
      <c r="G513" s="80"/>
      <c r="H513" s="80"/>
      <c r="I513" s="80"/>
      <c r="J513" s="195"/>
      <c r="K513" s="116"/>
      <c r="L513" s="235"/>
      <c r="M513" s="134"/>
      <c r="N513" s="237"/>
      <c r="O513" s="246"/>
      <c r="P513" s="96"/>
      <c r="Q513" s="247"/>
      <c r="R513" s="246"/>
      <c r="X513" s="3"/>
      <c r="Y513" s="3"/>
    </row>
    <row r="514" spans="1:25" ht="15.75" customHeight="1" x14ac:dyDescent="0.25">
      <c r="A514" s="79">
        <v>1902</v>
      </c>
      <c r="B514" s="80"/>
      <c r="C514" s="80"/>
      <c r="D514" s="80"/>
      <c r="E514" s="80"/>
      <c r="F514" s="80"/>
      <c r="G514" s="80"/>
      <c r="H514" s="80"/>
      <c r="I514" s="80"/>
      <c r="J514" s="195"/>
      <c r="K514" s="116"/>
      <c r="L514" s="235"/>
      <c r="M514" s="134"/>
      <c r="N514" s="237"/>
      <c r="O514" s="246"/>
      <c r="P514" s="96"/>
      <c r="Q514" s="247"/>
      <c r="R514" s="246"/>
      <c r="X514" s="3"/>
      <c r="Y514" s="3"/>
    </row>
    <row r="515" spans="1:25" ht="15.75" customHeight="1" x14ac:dyDescent="0.25">
      <c r="A515" s="79">
        <v>2001</v>
      </c>
      <c r="B515" s="80"/>
      <c r="C515" s="80"/>
      <c r="D515" s="80"/>
      <c r="E515" s="80"/>
      <c r="F515" s="80"/>
      <c r="G515" s="80"/>
      <c r="H515" s="80"/>
      <c r="I515" s="80"/>
      <c r="J515" s="195"/>
      <c r="K515" s="116"/>
      <c r="L515" s="235"/>
      <c r="M515" s="134"/>
      <c r="N515" s="237"/>
      <c r="O515" s="246"/>
      <c r="P515" s="96"/>
      <c r="Q515" s="247"/>
      <c r="R515" s="246"/>
      <c r="X515" s="3"/>
      <c r="Y515" s="3"/>
    </row>
    <row r="516" spans="1:25" ht="15.75" customHeight="1" x14ac:dyDescent="0.25">
      <c r="A516" s="79">
        <v>2002</v>
      </c>
      <c r="B516" s="80"/>
      <c r="C516" s="80"/>
      <c r="D516" s="80"/>
      <c r="E516" s="80"/>
      <c r="F516" s="80"/>
      <c r="G516" s="80"/>
      <c r="H516" s="80"/>
      <c r="I516" s="80"/>
      <c r="J516" s="195"/>
      <c r="K516" s="116"/>
      <c r="L516" s="235"/>
      <c r="M516" s="134"/>
      <c r="N516" s="237"/>
      <c r="O516" s="248"/>
      <c r="P516" s="251"/>
      <c r="Q516" s="249"/>
      <c r="R516" s="250"/>
      <c r="W516" s="25"/>
      <c r="X516" s="3"/>
      <c r="Y516" s="3"/>
    </row>
    <row r="517" spans="1:25" ht="15.75" customHeight="1" x14ac:dyDescent="0.25">
      <c r="A517" s="79">
        <v>2101</v>
      </c>
      <c r="B517" s="80"/>
      <c r="C517" s="80"/>
      <c r="D517" s="80"/>
      <c r="E517" s="80"/>
      <c r="F517" s="80"/>
      <c r="G517" s="80"/>
      <c r="H517" s="80"/>
      <c r="I517" s="80"/>
      <c r="J517" s="195"/>
      <c r="K517" s="116"/>
      <c r="L517" s="235"/>
      <c r="M517" s="134"/>
      <c r="N517" s="237"/>
      <c r="O517" s="228" t="s">
        <v>80</v>
      </c>
      <c r="P517" s="102">
        <v>24</v>
      </c>
      <c r="Q517" s="103">
        <f>IF(SUM(K506:K513)=0,"",SUM(K506:K513))</f>
        <v>26</v>
      </c>
      <c r="R517" s="230" t="s">
        <v>10</v>
      </c>
      <c r="X517" s="3"/>
      <c r="Y517" s="3"/>
    </row>
    <row r="518" spans="1:25" ht="15.75" customHeight="1" x14ac:dyDescent="0.25">
      <c r="A518" s="79">
        <v>2102</v>
      </c>
      <c r="B518" s="80"/>
      <c r="C518" s="80"/>
      <c r="D518" s="80"/>
      <c r="E518" s="80"/>
      <c r="F518" s="80"/>
      <c r="G518" s="80"/>
      <c r="H518" s="80"/>
      <c r="I518" s="80"/>
      <c r="J518" s="195"/>
      <c r="K518" s="116"/>
      <c r="L518" s="235"/>
      <c r="M518" s="134"/>
      <c r="N518" s="237"/>
      <c r="O518" s="229" t="s">
        <v>81</v>
      </c>
      <c r="P518" s="104">
        <f>IF(P517/B503=0,"",P517/B503)</f>
        <v>0.6</v>
      </c>
      <c r="Q518" s="105">
        <f>IF(P517/Q517=0,"",P517/Q517)</f>
        <v>0.92307692307692313</v>
      </c>
      <c r="R518" s="231" t="s">
        <v>82</v>
      </c>
      <c r="X518" s="3"/>
      <c r="Y518" s="3"/>
    </row>
    <row r="519" spans="1:25" ht="15.75" customHeight="1" x14ac:dyDescent="0.25">
      <c r="A519" s="79">
        <v>2201</v>
      </c>
      <c r="B519" s="80"/>
      <c r="C519" s="80"/>
      <c r="D519" s="80"/>
      <c r="E519" s="80"/>
      <c r="F519" s="80"/>
      <c r="G519" s="80"/>
      <c r="H519" s="80"/>
      <c r="I519" s="80"/>
      <c r="J519" s="195"/>
      <c r="K519" s="116"/>
      <c r="L519" s="238"/>
      <c r="M519" s="239"/>
      <c r="N519" s="240"/>
      <c r="O519" s="109"/>
      <c r="P519" s="110"/>
      <c r="Q519" s="110"/>
      <c r="R519" s="111"/>
      <c r="X519" s="3"/>
      <c r="Y519" s="3"/>
    </row>
    <row r="520" spans="1:25" ht="18" customHeight="1" x14ac:dyDescent="0.25">
      <c r="A520" s="33"/>
      <c r="B520" s="327" t="s">
        <v>108</v>
      </c>
      <c r="C520" s="327"/>
      <c r="D520" s="327"/>
      <c r="E520" s="327"/>
      <c r="F520" s="327"/>
      <c r="G520" s="327"/>
      <c r="H520" s="327"/>
      <c r="I520" s="327"/>
      <c r="J520" s="327"/>
      <c r="K520" s="112">
        <f>SUM(K503:K516)</f>
        <v>26</v>
      </c>
      <c r="L520" s="113">
        <f>IF(K511=0,"",K511/B503)</f>
        <v>0.65</v>
      </c>
      <c r="M520" s="113">
        <f>IF(K520=0,"",K520/B503)</f>
        <v>0.65</v>
      </c>
      <c r="N520" s="113">
        <f>IF(K511=0,"",M520-L520)</f>
        <v>0</v>
      </c>
      <c r="O520" s="5"/>
      <c r="P520" s="25"/>
      <c r="Q520" s="24"/>
      <c r="R520" s="5"/>
      <c r="X520" s="3"/>
      <c r="Y520" s="3"/>
    </row>
    <row r="521" spans="1:25" ht="12.75" customHeight="1" x14ac:dyDescent="0.2">
      <c r="L521" s="5"/>
      <c r="M521" s="5"/>
      <c r="O521" s="5"/>
      <c r="P521" s="6"/>
      <c r="Q521" s="6"/>
      <c r="R521" s="5"/>
      <c r="X521" s="3"/>
      <c r="Y521" s="3"/>
    </row>
    <row r="522" spans="1:25" ht="12.75" customHeight="1" x14ac:dyDescent="0.2">
      <c r="L522" s="5"/>
      <c r="M522" s="5"/>
      <c r="O522" s="5"/>
      <c r="P522" s="6"/>
      <c r="Q522" s="6"/>
      <c r="R522" s="5"/>
      <c r="X522" s="3"/>
      <c r="Y522" s="3"/>
    </row>
    <row r="523" spans="1:25" ht="26.25" customHeight="1" x14ac:dyDescent="0.4">
      <c r="B523" s="318" t="s">
        <v>96</v>
      </c>
      <c r="C523" s="331"/>
      <c r="D523" s="331"/>
      <c r="E523" s="331"/>
      <c r="F523" s="331"/>
      <c r="G523" s="331"/>
      <c r="H523" s="331"/>
      <c r="I523" s="331"/>
      <c r="J523" s="331"/>
      <c r="K523" s="201" t="s">
        <v>89</v>
      </c>
      <c r="L523" s="5"/>
      <c r="M523" s="5"/>
      <c r="N523" s="25"/>
      <c r="O523" s="5"/>
      <c r="P523" s="25"/>
      <c r="Q523" s="25"/>
      <c r="R523" s="25"/>
      <c r="W523" s="174">
        <f>AVERAGE(P518,P541)</f>
        <v>0.69041095890410964</v>
      </c>
      <c r="X523" s="174">
        <f>AVERAGE(Q518,Q541)</f>
        <v>0.96153846153846156</v>
      </c>
      <c r="Y523" s="3"/>
    </row>
    <row r="524" spans="1:25" ht="20.25" customHeight="1" x14ac:dyDescent="0.2">
      <c r="A524" s="330" t="s">
        <v>9</v>
      </c>
      <c r="B524" s="311" t="s">
        <v>97</v>
      </c>
      <c r="C524" s="312"/>
      <c r="D524" s="312"/>
      <c r="E524" s="312"/>
      <c r="F524" s="312"/>
      <c r="G524" s="312"/>
      <c r="H524" s="312"/>
      <c r="I524" s="312"/>
      <c r="J524" s="313"/>
      <c r="K524" s="314" t="s">
        <v>10</v>
      </c>
      <c r="L524" s="307" t="s">
        <v>2</v>
      </c>
      <c r="M524" s="307" t="s">
        <v>3</v>
      </c>
      <c r="N524" s="316" t="s">
        <v>4</v>
      </c>
      <c r="O524" s="307" t="s">
        <v>5</v>
      </c>
      <c r="P524" s="317" t="s">
        <v>6</v>
      </c>
      <c r="Q524" s="317" t="s">
        <v>7</v>
      </c>
      <c r="R524" s="307" t="s">
        <v>8</v>
      </c>
      <c r="X524" s="3"/>
      <c r="Y524" s="3"/>
    </row>
    <row r="525" spans="1:25" ht="15.75" customHeight="1" x14ac:dyDescent="0.25">
      <c r="A525" s="308"/>
      <c r="B525" s="79" t="s">
        <v>98</v>
      </c>
      <c r="C525" s="79" t="s">
        <v>99</v>
      </c>
      <c r="D525" s="79" t="s">
        <v>100</v>
      </c>
      <c r="E525" s="79" t="s">
        <v>101</v>
      </c>
      <c r="F525" s="79" t="s">
        <v>102</v>
      </c>
      <c r="G525" s="79" t="s">
        <v>103</v>
      </c>
      <c r="H525" s="79" t="s">
        <v>104</v>
      </c>
      <c r="I525" s="79" t="s">
        <v>105</v>
      </c>
      <c r="J525" s="221" t="s">
        <v>106</v>
      </c>
      <c r="K525" s="315"/>
      <c r="L525" s="308"/>
      <c r="M525" s="308"/>
      <c r="N525" s="308"/>
      <c r="O525" s="308"/>
      <c r="P525" s="308"/>
      <c r="Q525" s="308"/>
      <c r="R525" s="308"/>
      <c r="X525" s="3"/>
      <c r="Y525" s="3"/>
    </row>
    <row r="526" spans="1:25" ht="15.75" customHeight="1" x14ac:dyDescent="0.25">
      <c r="A526" s="79">
        <v>1402</v>
      </c>
      <c r="B526" s="80">
        <v>73</v>
      </c>
      <c r="C526" s="80"/>
      <c r="D526" s="80"/>
      <c r="E526" s="80"/>
      <c r="F526" s="80"/>
      <c r="G526" s="80"/>
      <c r="H526" s="80"/>
      <c r="I526" s="80"/>
      <c r="J526" s="223"/>
      <c r="K526" s="116"/>
      <c r="L526" s="232"/>
      <c r="M526" s="233"/>
      <c r="N526" s="234"/>
      <c r="O526" s="242"/>
      <c r="P526" s="283">
        <f>B526</f>
        <v>73</v>
      </c>
      <c r="Q526" s="243"/>
      <c r="R526" s="242"/>
      <c r="X526" s="3"/>
      <c r="Y526" s="3"/>
    </row>
    <row r="527" spans="1:25" ht="15.75" customHeight="1" x14ac:dyDescent="0.25">
      <c r="A527" s="79">
        <v>1501</v>
      </c>
      <c r="B527" s="80"/>
      <c r="C527" s="80">
        <v>73</v>
      </c>
      <c r="D527" s="80"/>
      <c r="E527" s="80"/>
      <c r="F527" s="80"/>
      <c r="G527" s="80"/>
      <c r="H527" s="80"/>
      <c r="I527" s="80"/>
      <c r="J527" s="223"/>
      <c r="K527" s="116"/>
      <c r="L527" s="235"/>
      <c r="M527" s="134"/>
      <c r="N527" s="236"/>
      <c r="O527" s="90">
        <f>IF(C527=0,"",C527/B526)</f>
        <v>1</v>
      </c>
      <c r="P527" s="284">
        <v>73</v>
      </c>
      <c r="Q527" s="241">
        <f t="shared" ref="Q527:Q533" si="75">IF(P527=0,"",P527/P526)</f>
        <v>1</v>
      </c>
      <c r="R527" s="241">
        <f t="shared" ref="R527:R533" si="76">IF(P527=0,"",100%-Q527)</f>
        <v>0</v>
      </c>
      <c r="X527" s="3"/>
      <c r="Y527" s="3"/>
    </row>
    <row r="528" spans="1:25" ht="15.75" customHeight="1" x14ac:dyDescent="0.25">
      <c r="A528" s="79">
        <v>1502</v>
      </c>
      <c r="B528" s="80"/>
      <c r="C528" s="80"/>
      <c r="D528" s="80">
        <v>63</v>
      </c>
      <c r="E528" s="80"/>
      <c r="F528" s="80"/>
      <c r="G528" s="80"/>
      <c r="H528" s="80"/>
      <c r="I528" s="80"/>
      <c r="J528" s="223"/>
      <c r="K528" s="116"/>
      <c r="L528" s="235"/>
      <c r="M528" s="134"/>
      <c r="N528" s="236"/>
      <c r="O528" s="90">
        <f>IF(D528=0,"",D528/C527)</f>
        <v>0.86301369863013699</v>
      </c>
      <c r="P528" s="284">
        <v>63</v>
      </c>
      <c r="Q528" s="241">
        <f t="shared" si="75"/>
        <v>0.86301369863013699</v>
      </c>
      <c r="R528" s="241">
        <f t="shared" si="76"/>
        <v>0.13698630136986301</v>
      </c>
      <c r="S528" s="11">
        <f>P528/P526</f>
        <v>0.86301369863013699</v>
      </c>
      <c r="X528" s="3"/>
      <c r="Y528" s="3"/>
    </row>
    <row r="529" spans="1:25" ht="15.75" customHeight="1" x14ac:dyDescent="0.25">
      <c r="A529" s="79">
        <v>1601</v>
      </c>
      <c r="B529" s="80"/>
      <c r="C529" s="80"/>
      <c r="D529" s="80"/>
      <c r="E529" s="80">
        <v>62</v>
      </c>
      <c r="F529" s="80"/>
      <c r="G529" s="80"/>
      <c r="H529" s="80"/>
      <c r="I529" s="80"/>
      <c r="J529" s="223"/>
      <c r="K529" s="116"/>
      <c r="L529" s="235"/>
      <c r="M529" s="134"/>
      <c r="N529" s="236"/>
      <c r="O529" s="90">
        <f>IF(E529=0,"",E529/D528)</f>
        <v>0.98412698412698407</v>
      </c>
      <c r="P529" s="284">
        <v>63</v>
      </c>
      <c r="Q529" s="241">
        <f t="shared" si="75"/>
        <v>1</v>
      </c>
      <c r="R529" s="241">
        <f t="shared" si="76"/>
        <v>0</v>
      </c>
      <c r="X529" s="3"/>
      <c r="Y529" s="3"/>
    </row>
    <row r="530" spans="1:25" ht="15.75" customHeight="1" x14ac:dyDescent="0.25">
      <c r="A530" s="79">
        <v>1602</v>
      </c>
      <c r="B530" s="80"/>
      <c r="C530" s="80"/>
      <c r="D530" s="80"/>
      <c r="E530" s="80"/>
      <c r="F530" s="80">
        <v>58</v>
      </c>
      <c r="G530" s="80"/>
      <c r="H530" s="80"/>
      <c r="I530" s="80"/>
      <c r="J530" s="223"/>
      <c r="K530" s="116"/>
      <c r="L530" s="235"/>
      <c r="M530" s="134"/>
      <c r="N530" s="236"/>
      <c r="O530" s="90">
        <f>IF(F530=0,"",F530/E529)</f>
        <v>0.93548387096774188</v>
      </c>
      <c r="P530" s="284">
        <v>61</v>
      </c>
      <c r="Q530" s="241">
        <f t="shared" si="75"/>
        <v>0.96825396825396826</v>
      </c>
      <c r="R530" s="241">
        <f t="shared" si="76"/>
        <v>3.1746031746031744E-2</v>
      </c>
      <c r="X530" s="3"/>
      <c r="Y530" s="3"/>
    </row>
    <row r="531" spans="1:25" ht="15.75" customHeight="1" x14ac:dyDescent="0.25">
      <c r="A531" s="79">
        <v>1701</v>
      </c>
      <c r="B531" s="80"/>
      <c r="C531" s="80"/>
      <c r="D531" s="80"/>
      <c r="E531" s="80"/>
      <c r="F531" s="80"/>
      <c r="G531" s="80">
        <v>57</v>
      </c>
      <c r="H531" s="80"/>
      <c r="I531" s="80"/>
      <c r="J531" s="223"/>
      <c r="K531" s="116"/>
      <c r="L531" s="235"/>
      <c r="M531" s="134"/>
      <c r="N531" s="236"/>
      <c r="O531" s="90">
        <f>IF(G531=0,"",G531/F530)</f>
        <v>0.98275862068965514</v>
      </c>
      <c r="P531" s="284">
        <v>59</v>
      </c>
      <c r="Q531" s="241">
        <f t="shared" si="75"/>
        <v>0.96721311475409832</v>
      </c>
      <c r="R531" s="241">
        <f t="shared" si="76"/>
        <v>3.2786885245901676E-2</v>
      </c>
      <c r="X531" s="3"/>
      <c r="Y531" s="3"/>
    </row>
    <row r="532" spans="1:25" ht="15.75" customHeight="1" x14ac:dyDescent="0.25">
      <c r="A532" s="79">
        <v>1702</v>
      </c>
      <c r="B532" s="80"/>
      <c r="C532" s="80"/>
      <c r="D532" s="80"/>
      <c r="E532" s="80"/>
      <c r="F532" s="80"/>
      <c r="G532" s="80"/>
      <c r="H532" s="80">
        <v>56</v>
      </c>
      <c r="I532" s="80"/>
      <c r="J532" s="223"/>
      <c r="K532" s="116"/>
      <c r="L532" s="235"/>
      <c r="M532" s="134"/>
      <c r="N532" s="236"/>
      <c r="O532" s="90">
        <f>IF(H532=0,"",H532/G531)</f>
        <v>0.98245614035087714</v>
      </c>
      <c r="P532" s="284">
        <v>58</v>
      </c>
      <c r="Q532" s="241">
        <f t="shared" si="75"/>
        <v>0.98305084745762716</v>
      </c>
      <c r="R532" s="241">
        <f t="shared" si="76"/>
        <v>1.6949152542372836E-2</v>
      </c>
      <c r="X532" s="3"/>
      <c r="Y532" s="3"/>
    </row>
    <row r="533" spans="1:25" ht="15.75" customHeight="1" x14ac:dyDescent="0.25">
      <c r="A533" s="79">
        <v>1801</v>
      </c>
      <c r="B533" s="80"/>
      <c r="C533" s="80"/>
      <c r="D533" s="80"/>
      <c r="E533" s="80"/>
      <c r="F533" s="80"/>
      <c r="G533" s="80"/>
      <c r="H533" s="80"/>
      <c r="I533" s="80">
        <v>55</v>
      </c>
      <c r="J533" s="223"/>
      <c r="K533" s="116">
        <v>52</v>
      </c>
      <c r="L533" s="235"/>
      <c r="M533" s="134"/>
      <c r="N533" s="236"/>
      <c r="O533" s="90">
        <f>IF(I533=0,"",I533/H532)</f>
        <v>0.9821428571428571</v>
      </c>
      <c r="P533" s="284">
        <v>58</v>
      </c>
      <c r="Q533" s="241">
        <f t="shared" si="75"/>
        <v>1</v>
      </c>
      <c r="R533" s="241">
        <f t="shared" si="76"/>
        <v>0</v>
      </c>
      <c r="X533" s="3"/>
      <c r="Y533" s="3"/>
    </row>
    <row r="534" spans="1:25" ht="15.75" customHeight="1" x14ac:dyDescent="0.25">
      <c r="A534" s="79">
        <v>1802</v>
      </c>
      <c r="B534" s="80"/>
      <c r="C534" s="80"/>
      <c r="D534" s="80"/>
      <c r="E534" s="80"/>
      <c r="F534" s="80"/>
      <c r="G534" s="80"/>
      <c r="H534" s="80"/>
      <c r="I534" s="80">
        <v>5</v>
      </c>
      <c r="J534" s="223"/>
      <c r="K534" s="116">
        <v>5</v>
      </c>
      <c r="L534" s="235"/>
      <c r="M534" s="134"/>
      <c r="N534" s="134"/>
      <c r="O534" s="246"/>
      <c r="P534" s="284">
        <v>5</v>
      </c>
      <c r="Q534" s="247"/>
      <c r="R534" s="246"/>
      <c r="X534" s="3"/>
      <c r="Y534" s="3"/>
    </row>
    <row r="535" spans="1:25" ht="15.75" customHeight="1" x14ac:dyDescent="0.25">
      <c r="A535" s="79">
        <v>1901</v>
      </c>
      <c r="B535" s="80"/>
      <c r="C535" s="80"/>
      <c r="D535" s="80"/>
      <c r="E535" s="80"/>
      <c r="F535" s="80"/>
      <c r="G535" s="80"/>
      <c r="H535" s="80"/>
      <c r="I535" s="80">
        <v>2</v>
      </c>
      <c r="J535" s="223"/>
      <c r="K535" s="116"/>
      <c r="L535" s="235"/>
      <c r="M535" s="134"/>
      <c r="N535" s="237"/>
      <c r="O535" s="246"/>
      <c r="P535" s="284">
        <v>2</v>
      </c>
      <c r="Q535" s="247"/>
      <c r="R535" s="246"/>
      <c r="U535" s="25">
        <f>B503+B526</f>
        <v>113</v>
      </c>
      <c r="V535" s="25">
        <f>K511+K533</f>
        <v>78</v>
      </c>
      <c r="W535" s="25" t="s">
        <v>124</v>
      </c>
      <c r="X535" s="3">
        <f>V535/U535</f>
        <v>0.69026548672566368</v>
      </c>
      <c r="Y535" s="3"/>
    </row>
    <row r="536" spans="1:25" ht="15.75" customHeight="1" x14ac:dyDescent="0.25">
      <c r="A536" s="79">
        <v>1902</v>
      </c>
      <c r="B536" s="80"/>
      <c r="C536" s="80"/>
      <c r="D536" s="80"/>
      <c r="E536" s="80"/>
      <c r="F536" s="80"/>
      <c r="G536" s="80"/>
      <c r="H536" s="80"/>
      <c r="I536" s="80">
        <v>1</v>
      </c>
      <c r="J536" s="223"/>
      <c r="K536" s="116"/>
      <c r="L536" s="235"/>
      <c r="M536" s="134"/>
      <c r="N536" s="237"/>
      <c r="O536" s="246"/>
      <c r="P536" s="285">
        <v>2</v>
      </c>
      <c r="Q536" s="247"/>
      <c r="R536" s="246"/>
      <c r="U536" s="25">
        <f t="shared" ref="U536:V536" si="77">P517+P540</f>
        <v>81</v>
      </c>
      <c r="V536" s="25">
        <f t="shared" si="77"/>
        <v>83</v>
      </c>
      <c r="W536" s="25" t="s">
        <v>125</v>
      </c>
      <c r="X536" s="150">
        <f t="shared" ref="X536:X537" si="78">U536/V536</f>
        <v>0.97590361445783136</v>
      </c>
      <c r="Y536" s="3"/>
    </row>
    <row r="537" spans="1:25" ht="15.75" customHeight="1" x14ac:dyDescent="0.25">
      <c r="A537" s="79">
        <v>2001</v>
      </c>
      <c r="B537" s="80"/>
      <c r="C537" s="80"/>
      <c r="D537" s="80"/>
      <c r="E537" s="80"/>
      <c r="F537" s="80"/>
      <c r="G537" s="80"/>
      <c r="H537" s="80"/>
      <c r="I537" s="80">
        <v>1</v>
      </c>
      <c r="J537" s="223"/>
      <c r="K537" s="116"/>
      <c r="L537" s="235"/>
      <c r="M537" s="134"/>
      <c r="N537" s="237"/>
      <c r="O537" s="246"/>
      <c r="P537" s="285">
        <v>1</v>
      </c>
      <c r="Q537" s="247"/>
      <c r="R537" s="246"/>
      <c r="U537" s="25">
        <f>P517+P540</f>
        <v>81</v>
      </c>
      <c r="V537" s="25">
        <f>B503+B526</f>
        <v>113</v>
      </c>
      <c r="W537" s="25" t="s">
        <v>126</v>
      </c>
      <c r="X537" s="3">
        <f t="shared" si="78"/>
        <v>0.7168141592920354</v>
      </c>
      <c r="Y537" s="3"/>
    </row>
    <row r="538" spans="1:25" ht="15.75" customHeight="1" x14ac:dyDescent="0.25">
      <c r="A538" s="79">
        <v>2002</v>
      </c>
      <c r="B538" s="80"/>
      <c r="C538" s="80"/>
      <c r="D538" s="80"/>
      <c r="E538" s="80"/>
      <c r="F538" s="80"/>
      <c r="G538" s="80"/>
      <c r="H538" s="80"/>
      <c r="I538" s="80"/>
      <c r="J538" s="223"/>
      <c r="K538" s="116"/>
      <c r="L538" s="235"/>
      <c r="M538" s="134"/>
      <c r="N538" s="237"/>
      <c r="O538" s="246"/>
      <c r="P538" s="285"/>
      <c r="Q538" s="247"/>
      <c r="R538" s="246"/>
      <c r="X538" s="3"/>
      <c r="Y538" s="3"/>
    </row>
    <row r="539" spans="1:25" ht="15.75" customHeight="1" x14ac:dyDescent="0.25">
      <c r="A539" s="79">
        <v>2101</v>
      </c>
      <c r="B539" s="80"/>
      <c r="C539" s="80"/>
      <c r="D539" s="80"/>
      <c r="E539" s="80"/>
      <c r="F539" s="80"/>
      <c r="G539" s="80"/>
      <c r="H539" s="80"/>
      <c r="I539" s="80"/>
      <c r="J539" s="223"/>
      <c r="K539" s="116"/>
      <c r="L539" s="235"/>
      <c r="M539" s="134"/>
      <c r="N539" s="237"/>
      <c r="O539" s="248"/>
      <c r="P539" s="251"/>
      <c r="Q539" s="249"/>
      <c r="R539" s="250"/>
      <c r="X539" s="3"/>
      <c r="Y539" s="3"/>
    </row>
    <row r="540" spans="1:25" ht="15.75" customHeight="1" x14ac:dyDescent="0.25">
      <c r="A540" s="79">
        <v>2102</v>
      </c>
      <c r="B540" s="80"/>
      <c r="C540" s="80"/>
      <c r="D540" s="80"/>
      <c r="E540" s="80"/>
      <c r="F540" s="80"/>
      <c r="G540" s="80"/>
      <c r="H540" s="80"/>
      <c r="I540" s="80"/>
      <c r="J540" s="223"/>
      <c r="K540" s="116"/>
      <c r="L540" s="235"/>
      <c r="M540" s="134"/>
      <c r="N540" s="237"/>
      <c r="O540" s="228" t="s">
        <v>80</v>
      </c>
      <c r="P540" s="102">
        <v>57</v>
      </c>
      <c r="Q540" s="103">
        <f>IF(SUM(K529:K536)=0,"",SUM(K529:K536))</f>
        <v>57</v>
      </c>
      <c r="R540" s="230" t="s">
        <v>10</v>
      </c>
      <c r="X540" s="3"/>
      <c r="Y540" s="3"/>
    </row>
    <row r="541" spans="1:25" ht="15.75" customHeight="1" x14ac:dyDescent="0.25">
      <c r="A541" s="79">
        <v>2201</v>
      </c>
      <c r="B541" s="80"/>
      <c r="C541" s="80"/>
      <c r="D541" s="80"/>
      <c r="E541" s="80"/>
      <c r="F541" s="80"/>
      <c r="G541" s="80"/>
      <c r="H541" s="80"/>
      <c r="I541" s="80"/>
      <c r="J541" s="223"/>
      <c r="K541" s="116"/>
      <c r="L541" s="235"/>
      <c r="M541" s="134"/>
      <c r="N541" s="237"/>
      <c r="O541" s="229" t="s">
        <v>81</v>
      </c>
      <c r="P541" s="104">
        <f>IF(P540/B526=0,"",P540/B526)</f>
        <v>0.78082191780821919</v>
      </c>
      <c r="Q541" s="105">
        <f>IF(P540/Q540=0,"",P540/Q540)</f>
        <v>1</v>
      </c>
      <c r="R541" s="231" t="s">
        <v>82</v>
      </c>
      <c r="X541" s="3"/>
      <c r="Y541" s="3"/>
    </row>
    <row r="542" spans="1:25" ht="15.75" customHeight="1" x14ac:dyDescent="0.25">
      <c r="A542" s="79">
        <v>2202</v>
      </c>
      <c r="B542" s="80"/>
      <c r="C542" s="80"/>
      <c r="D542" s="80"/>
      <c r="E542" s="80"/>
      <c r="F542" s="80"/>
      <c r="G542" s="80"/>
      <c r="H542" s="80"/>
      <c r="I542" s="80"/>
      <c r="J542" s="223"/>
      <c r="K542" s="116"/>
      <c r="L542" s="238"/>
      <c r="M542" s="239"/>
      <c r="N542" s="240"/>
      <c r="O542" s="109"/>
      <c r="P542" s="110"/>
      <c r="Q542" s="110"/>
      <c r="R542" s="111"/>
      <c r="X542" s="3"/>
      <c r="Y542" s="3"/>
    </row>
    <row r="543" spans="1:25" ht="18" customHeight="1" x14ac:dyDescent="0.25">
      <c r="A543" s="33"/>
      <c r="B543" s="327" t="s">
        <v>108</v>
      </c>
      <c r="C543" s="327"/>
      <c r="D543" s="327"/>
      <c r="E543" s="327"/>
      <c r="F543" s="327"/>
      <c r="G543" s="327"/>
      <c r="H543" s="327"/>
      <c r="I543" s="327"/>
      <c r="J543" s="327"/>
      <c r="K543" s="112">
        <f>SUM(K526:K539)</f>
        <v>57</v>
      </c>
      <c r="L543" s="113">
        <f>IF(K533=0,"",K533/B526)</f>
        <v>0.71232876712328763</v>
      </c>
      <c r="M543" s="113">
        <f>IF(K543=0,"",K543/B526)</f>
        <v>0.78082191780821919</v>
      </c>
      <c r="N543" s="113">
        <f>IF(K534=0,"",M543-L543)</f>
        <v>6.8493150684931559E-2</v>
      </c>
      <c r="O543" s="5"/>
      <c r="P543" s="25"/>
      <c r="Q543" s="24"/>
      <c r="R543" s="5"/>
      <c r="X543" s="3"/>
      <c r="Y543" s="3"/>
    </row>
    <row r="544" spans="1:25" ht="12.75" customHeight="1" x14ac:dyDescent="0.2">
      <c r="L544" s="5"/>
      <c r="M544" s="5"/>
      <c r="O544" s="5"/>
      <c r="P544" s="6"/>
      <c r="Q544" s="6"/>
      <c r="R544" s="5"/>
      <c r="X544" s="3"/>
      <c r="Y544" s="3"/>
    </row>
    <row r="545" spans="1:25" ht="12.75" customHeight="1" x14ac:dyDescent="0.2">
      <c r="L545" s="5"/>
      <c r="M545" s="5"/>
      <c r="O545" s="5"/>
      <c r="P545" s="6"/>
      <c r="Q545" s="6"/>
      <c r="R545" s="5"/>
      <c r="X545" s="3"/>
      <c r="Y545" s="3"/>
    </row>
    <row r="546" spans="1:25" ht="26.25" customHeight="1" x14ac:dyDescent="0.4">
      <c r="B546" s="318" t="s">
        <v>96</v>
      </c>
      <c r="C546" s="331"/>
      <c r="D546" s="331"/>
      <c r="E546" s="331"/>
      <c r="F546" s="331"/>
      <c r="G546" s="331"/>
      <c r="H546" s="331"/>
      <c r="I546" s="331"/>
      <c r="J546" s="331"/>
      <c r="K546" s="201" t="s">
        <v>90</v>
      </c>
      <c r="L546" s="5"/>
      <c r="M546" s="5"/>
      <c r="N546" s="25"/>
      <c r="O546" s="5"/>
      <c r="P546" s="25"/>
      <c r="Q546" s="25"/>
      <c r="R546" s="25"/>
      <c r="X546" s="3"/>
      <c r="Y546" s="3"/>
    </row>
    <row r="547" spans="1:25" ht="20.25" customHeight="1" x14ac:dyDescent="0.2">
      <c r="A547" s="330" t="s">
        <v>9</v>
      </c>
      <c r="B547" s="311" t="s">
        <v>97</v>
      </c>
      <c r="C547" s="312"/>
      <c r="D547" s="312"/>
      <c r="E547" s="312"/>
      <c r="F547" s="312"/>
      <c r="G547" s="312"/>
      <c r="H547" s="312"/>
      <c r="I547" s="312"/>
      <c r="J547" s="313"/>
      <c r="K547" s="314" t="s">
        <v>10</v>
      </c>
      <c r="L547" s="307" t="s">
        <v>2</v>
      </c>
      <c r="M547" s="307" t="s">
        <v>3</v>
      </c>
      <c r="N547" s="316" t="s">
        <v>4</v>
      </c>
      <c r="O547" s="307" t="s">
        <v>5</v>
      </c>
      <c r="P547" s="317" t="s">
        <v>6</v>
      </c>
      <c r="Q547" s="317" t="s">
        <v>7</v>
      </c>
      <c r="R547" s="307" t="s">
        <v>8</v>
      </c>
      <c r="X547" s="3"/>
      <c r="Y547" s="3"/>
    </row>
    <row r="548" spans="1:25" ht="15.75" customHeight="1" x14ac:dyDescent="0.25">
      <c r="A548" s="308"/>
      <c r="B548" s="79" t="s">
        <v>98</v>
      </c>
      <c r="C548" s="79" t="s">
        <v>99</v>
      </c>
      <c r="D548" s="79" t="s">
        <v>100</v>
      </c>
      <c r="E548" s="79" t="s">
        <v>101</v>
      </c>
      <c r="F548" s="79" t="s">
        <v>102</v>
      </c>
      <c r="G548" s="79" t="s">
        <v>103</v>
      </c>
      <c r="H548" s="79" t="s">
        <v>104</v>
      </c>
      <c r="I548" s="79" t="s">
        <v>105</v>
      </c>
      <c r="J548" s="221" t="s">
        <v>106</v>
      </c>
      <c r="K548" s="315"/>
      <c r="L548" s="308"/>
      <c r="M548" s="308"/>
      <c r="N548" s="308"/>
      <c r="O548" s="308"/>
      <c r="P548" s="308"/>
      <c r="Q548" s="308"/>
      <c r="R548" s="308"/>
      <c r="X548" s="3"/>
      <c r="Y548" s="3"/>
    </row>
    <row r="549" spans="1:25" ht="15.75" customHeight="1" x14ac:dyDescent="0.25">
      <c r="A549" s="79">
        <v>1501</v>
      </c>
      <c r="B549" s="80">
        <v>40</v>
      </c>
      <c r="C549" s="80"/>
      <c r="D549" s="80"/>
      <c r="E549" s="80"/>
      <c r="F549" s="80"/>
      <c r="G549" s="80"/>
      <c r="H549" s="80"/>
      <c r="I549" s="80"/>
      <c r="J549" s="223"/>
      <c r="K549" s="116"/>
      <c r="L549" s="232"/>
      <c r="M549" s="233"/>
      <c r="N549" s="234"/>
      <c r="O549" s="242"/>
      <c r="P549" s="85">
        <f>B549</f>
        <v>40</v>
      </c>
      <c r="Q549" s="243"/>
      <c r="R549" s="242"/>
      <c r="X549" s="3"/>
      <c r="Y549" s="3"/>
    </row>
    <row r="550" spans="1:25" ht="15.75" customHeight="1" x14ac:dyDescent="0.25">
      <c r="A550" s="79">
        <v>1502</v>
      </c>
      <c r="B550" s="80"/>
      <c r="C550" s="80">
        <v>29</v>
      </c>
      <c r="D550" s="80"/>
      <c r="E550" s="80"/>
      <c r="F550" s="80"/>
      <c r="G550" s="80"/>
      <c r="H550" s="80"/>
      <c r="I550" s="80"/>
      <c r="J550" s="223"/>
      <c r="K550" s="116"/>
      <c r="L550" s="235"/>
      <c r="M550" s="134"/>
      <c r="N550" s="236"/>
      <c r="O550" s="90">
        <f>IF(C550=0,"",C550/B549)</f>
        <v>0.72499999999999998</v>
      </c>
      <c r="P550" s="91">
        <v>29</v>
      </c>
      <c r="Q550" s="241">
        <f t="shared" ref="Q550:Q556" si="79">IF(P550=0,"",P550/P549)</f>
        <v>0.72499999999999998</v>
      </c>
      <c r="R550" s="241">
        <f t="shared" ref="R550:R556" si="80">IF(P550=0,"",100%-Q550)</f>
        <v>0.27500000000000002</v>
      </c>
      <c r="X550" s="3"/>
      <c r="Y550" s="3"/>
    </row>
    <row r="551" spans="1:25" ht="15.75" customHeight="1" x14ac:dyDescent="0.25">
      <c r="A551" s="79">
        <v>1601</v>
      </c>
      <c r="B551" s="80"/>
      <c r="C551" s="80"/>
      <c r="D551" s="80">
        <v>27</v>
      </c>
      <c r="E551" s="80"/>
      <c r="F551" s="80"/>
      <c r="G551" s="80"/>
      <c r="H551" s="80"/>
      <c r="I551" s="80"/>
      <c r="J551" s="223"/>
      <c r="K551" s="116"/>
      <c r="L551" s="235"/>
      <c r="M551" s="134"/>
      <c r="N551" s="236"/>
      <c r="O551" s="90">
        <f>IF(D551=0,"",D551/C550)</f>
        <v>0.93103448275862066</v>
      </c>
      <c r="P551" s="91">
        <v>27</v>
      </c>
      <c r="Q551" s="241">
        <f t="shared" si="79"/>
        <v>0.93103448275862066</v>
      </c>
      <c r="R551" s="241">
        <f t="shared" si="80"/>
        <v>6.8965517241379337E-2</v>
      </c>
      <c r="S551" s="11">
        <f>P551/P549</f>
        <v>0.67500000000000004</v>
      </c>
      <c r="X551" s="3"/>
      <c r="Y551" s="3"/>
    </row>
    <row r="552" spans="1:25" ht="15.75" customHeight="1" x14ac:dyDescent="0.25">
      <c r="A552" s="79">
        <v>1602</v>
      </c>
      <c r="B552" s="80"/>
      <c r="C552" s="80"/>
      <c r="D552" s="80"/>
      <c r="E552" s="80">
        <v>25</v>
      </c>
      <c r="F552" s="80"/>
      <c r="G552" s="80"/>
      <c r="H552" s="80"/>
      <c r="I552" s="80"/>
      <c r="J552" s="223"/>
      <c r="K552" s="116"/>
      <c r="L552" s="235"/>
      <c r="M552" s="134"/>
      <c r="N552" s="236"/>
      <c r="O552" s="90">
        <f>IF(E552=0,"",E552/D551)</f>
        <v>0.92592592592592593</v>
      </c>
      <c r="P552" s="91">
        <v>25</v>
      </c>
      <c r="Q552" s="241">
        <f t="shared" si="79"/>
        <v>0.92592592592592593</v>
      </c>
      <c r="R552" s="241">
        <f t="shared" si="80"/>
        <v>7.407407407407407E-2</v>
      </c>
      <c r="X552" s="3"/>
      <c r="Y552" s="3"/>
    </row>
    <row r="553" spans="1:25" ht="15.75" customHeight="1" x14ac:dyDescent="0.25">
      <c r="A553" s="79">
        <v>1701</v>
      </c>
      <c r="B553" s="80"/>
      <c r="C553" s="80"/>
      <c r="D553" s="80"/>
      <c r="E553" s="80"/>
      <c r="F553" s="80">
        <v>23</v>
      </c>
      <c r="G553" s="80"/>
      <c r="H553" s="80"/>
      <c r="I553" s="80"/>
      <c r="J553" s="223"/>
      <c r="K553" s="116"/>
      <c r="L553" s="235"/>
      <c r="M553" s="134"/>
      <c r="N553" s="236"/>
      <c r="O553" s="90">
        <f>IF(F553=0,"",F553/E552)</f>
        <v>0.92</v>
      </c>
      <c r="P553" s="91">
        <v>24</v>
      </c>
      <c r="Q553" s="241">
        <f t="shared" si="79"/>
        <v>0.96</v>
      </c>
      <c r="R553" s="241">
        <f t="shared" si="80"/>
        <v>4.0000000000000036E-2</v>
      </c>
      <c r="X553" s="3"/>
      <c r="Y553" s="3"/>
    </row>
    <row r="554" spans="1:25" ht="15.75" customHeight="1" x14ac:dyDescent="0.25">
      <c r="A554" s="79">
        <v>1702</v>
      </c>
      <c r="B554" s="80"/>
      <c r="C554" s="80"/>
      <c r="D554" s="80"/>
      <c r="E554" s="80"/>
      <c r="F554" s="80"/>
      <c r="G554" s="80">
        <v>23</v>
      </c>
      <c r="H554" s="80"/>
      <c r="I554" s="80"/>
      <c r="J554" s="223"/>
      <c r="K554" s="116"/>
      <c r="L554" s="235"/>
      <c r="M554" s="134"/>
      <c r="N554" s="236"/>
      <c r="O554" s="90">
        <f>IF(G554=0,"",G554/F553)</f>
        <v>1</v>
      </c>
      <c r="P554" s="91">
        <v>24</v>
      </c>
      <c r="Q554" s="241">
        <f t="shared" si="79"/>
        <v>1</v>
      </c>
      <c r="R554" s="241">
        <f t="shared" si="80"/>
        <v>0</v>
      </c>
      <c r="X554" s="3"/>
      <c r="Y554" s="3"/>
    </row>
    <row r="555" spans="1:25" ht="15.75" customHeight="1" x14ac:dyDescent="0.25">
      <c r="A555" s="79">
        <v>1801</v>
      </c>
      <c r="B555" s="80"/>
      <c r="C555" s="80"/>
      <c r="D555" s="80"/>
      <c r="E555" s="80"/>
      <c r="F555" s="80"/>
      <c r="G555" s="80"/>
      <c r="H555" s="80">
        <v>23</v>
      </c>
      <c r="I555" s="80"/>
      <c r="J555" s="223"/>
      <c r="K555" s="116"/>
      <c r="L555" s="235"/>
      <c r="M555" s="134"/>
      <c r="N555" s="236"/>
      <c r="O555" s="90">
        <f>IF(H555=0,"",H555/G554)</f>
        <v>1</v>
      </c>
      <c r="P555" s="91">
        <v>24</v>
      </c>
      <c r="Q555" s="241">
        <f t="shared" si="79"/>
        <v>1</v>
      </c>
      <c r="R555" s="241">
        <f t="shared" si="80"/>
        <v>0</v>
      </c>
      <c r="X555" s="3"/>
      <c r="Y555" s="3"/>
    </row>
    <row r="556" spans="1:25" ht="15.75" customHeight="1" x14ac:dyDescent="0.25">
      <c r="A556" s="79">
        <v>1802</v>
      </c>
      <c r="B556" s="80"/>
      <c r="C556" s="80"/>
      <c r="D556" s="80"/>
      <c r="E556" s="80"/>
      <c r="F556" s="80"/>
      <c r="G556" s="80"/>
      <c r="H556" s="80"/>
      <c r="I556" s="80">
        <v>23</v>
      </c>
      <c r="J556" s="223"/>
      <c r="K556" s="116">
        <v>23</v>
      </c>
      <c r="L556" s="235"/>
      <c r="M556" s="134"/>
      <c r="N556" s="236"/>
      <c r="O556" s="90">
        <f>IF(I556=0,"",I556/H555)</f>
        <v>1</v>
      </c>
      <c r="P556" s="91">
        <v>24</v>
      </c>
      <c r="Q556" s="241">
        <f t="shared" si="79"/>
        <v>1</v>
      </c>
      <c r="R556" s="241">
        <f t="shared" si="80"/>
        <v>0</v>
      </c>
      <c r="X556" s="3"/>
      <c r="Y556" s="3"/>
    </row>
    <row r="557" spans="1:25" ht="15.75" customHeight="1" x14ac:dyDescent="0.25">
      <c r="A557" s="79">
        <v>1901</v>
      </c>
      <c r="B557" s="80"/>
      <c r="C557" s="80"/>
      <c r="D557" s="80"/>
      <c r="E557" s="80"/>
      <c r="F557" s="80"/>
      <c r="G557" s="80"/>
      <c r="H557" s="80"/>
      <c r="I557" s="80">
        <v>1</v>
      </c>
      <c r="J557" s="223"/>
      <c r="K557" s="116">
        <v>1</v>
      </c>
      <c r="L557" s="235"/>
      <c r="M557" s="134"/>
      <c r="N557" s="134"/>
      <c r="O557" s="246"/>
      <c r="P557" s="91"/>
      <c r="Q557" s="247"/>
      <c r="R557" s="246"/>
      <c r="X557" s="3"/>
      <c r="Y557" s="3"/>
    </row>
    <row r="558" spans="1:25" ht="15.75" customHeight="1" x14ac:dyDescent="0.25">
      <c r="A558" s="79">
        <v>1902</v>
      </c>
      <c r="B558" s="80"/>
      <c r="C558" s="80"/>
      <c r="D558" s="80"/>
      <c r="E558" s="80"/>
      <c r="F558" s="80"/>
      <c r="G558" s="80"/>
      <c r="H558" s="80"/>
      <c r="I558" s="80"/>
      <c r="J558" s="223"/>
      <c r="K558" s="116" t="s">
        <v>28</v>
      </c>
      <c r="L558" s="235"/>
      <c r="M558" s="134"/>
      <c r="N558" s="237"/>
      <c r="O558" s="246"/>
      <c r="P558" s="91"/>
      <c r="Q558" s="247"/>
      <c r="R558" s="246"/>
      <c r="X558" s="3"/>
      <c r="Y558" s="3"/>
    </row>
    <row r="559" spans="1:25" ht="15.75" customHeight="1" x14ac:dyDescent="0.25">
      <c r="A559" s="79">
        <v>2001</v>
      </c>
      <c r="B559" s="80"/>
      <c r="C559" s="80"/>
      <c r="D559" s="80"/>
      <c r="E559" s="80"/>
      <c r="F559" s="80"/>
      <c r="G559" s="80"/>
      <c r="H559" s="80"/>
      <c r="I559" s="80"/>
      <c r="J559" s="223"/>
      <c r="K559" s="116"/>
      <c r="L559" s="235"/>
      <c r="M559" s="134"/>
      <c r="N559" s="237"/>
      <c r="O559" s="246"/>
      <c r="P559" s="96"/>
      <c r="Q559" s="247"/>
      <c r="R559" s="246"/>
      <c r="X559" s="3"/>
      <c r="Y559" s="3"/>
    </row>
    <row r="560" spans="1:25" ht="15.75" customHeight="1" x14ac:dyDescent="0.25">
      <c r="A560" s="79">
        <v>2002</v>
      </c>
      <c r="B560" s="80"/>
      <c r="C560" s="80"/>
      <c r="D560" s="80"/>
      <c r="E560" s="80"/>
      <c r="F560" s="80"/>
      <c r="G560" s="80"/>
      <c r="H560" s="80"/>
      <c r="I560" s="80"/>
      <c r="J560" s="223"/>
      <c r="K560" s="116"/>
      <c r="L560" s="235"/>
      <c r="M560" s="134"/>
      <c r="N560" s="237"/>
      <c r="O560" s="246"/>
      <c r="P560" s="96"/>
      <c r="Q560" s="247"/>
      <c r="R560" s="246"/>
      <c r="X560" s="3"/>
      <c r="Y560" s="3"/>
    </row>
    <row r="561" spans="1:25" ht="15.75" customHeight="1" x14ac:dyDescent="0.25">
      <c r="A561" s="79">
        <v>2101</v>
      </c>
      <c r="B561" s="80"/>
      <c r="C561" s="80"/>
      <c r="D561" s="80"/>
      <c r="E561" s="80"/>
      <c r="F561" s="80"/>
      <c r="G561" s="80"/>
      <c r="H561" s="80"/>
      <c r="I561" s="80"/>
      <c r="J561" s="223"/>
      <c r="K561" s="116"/>
      <c r="L561" s="235"/>
      <c r="M561" s="134"/>
      <c r="N561" s="237"/>
      <c r="O561" s="246"/>
      <c r="P561" s="96"/>
      <c r="Q561" s="247"/>
      <c r="R561" s="246"/>
      <c r="X561" s="3"/>
      <c r="Y561" s="3"/>
    </row>
    <row r="562" spans="1:25" ht="15.75" customHeight="1" x14ac:dyDescent="0.25">
      <c r="A562" s="79">
        <v>2102</v>
      </c>
      <c r="B562" s="80"/>
      <c r="C562" s="80"/>
      <c r="D562" s="80"/>
      <c r="E562" s="80"/>
      <c r="F562" s="80"/>
      <c r="G562" s="80"/>
      <c r="H562" s="80"/>
      <c r="I562" s="80"/>
      <c r="J562" s="223"/>
      <c r="K562" s="116"/>
      <c r="L562" s="235"/>
      <c r="M562" s="134"/>
      <c r="N562" s="237"/>
      <c r="O562" s="248"/>
      <c r="P562" s="251"/>
      <c r="Q562" s="249"/>
      <c r="R562" s="250"/>
      <c r="X562" s="3"/>
      <c r="Y562" s="3"/>
    </row>
    <row r="563" spans="1:25" ht="15.75" customHeight="1" x14ac:dyDescent="0.25">
      <c r="A563" s="79">
        <v>2201</v>
      </c>
      <c r="B563" s="80"/>
      <c r="C563" s="80"/>
      <c r="D563" s="80"/>
      <c r="E563" s="80"/>
      <c r="F563" s="80"/>
      <c r="G563" s="80"/>
      <c r="H563" s="80"/>
      <c r="I563" s="80"/>
      <c r="J563" s="223"/>
      <c r="K563" s="116"/>
      <c r="L563" s="235"/>
      <c r="M563" s="134"/>
      <c r="N563" s="237"/>
      <c r="O563" s="228" t="s">
        <v>80</v>
      </c>
      <c r="P563" s="102">
        <v>24</v>
      </c>
      <c r="Q563" s="103">
        <f>IF(SUM(K552:K559)=0,"",SUM(K552:K559))</f>
        <v>24</v>
      </c>
      <c r="R563" s="230" t="s">
        <v>10</v>
      </c>
      <c r="X563" s="3"/>
      <c r="Y563" s="3"/>
    </row>
    <row r="564" spans="1:25" ht="15.75" customHeight="1" x14ac:dyDescent="0.25">
      <c r="A564" s="79">
        <v>2202</v>
      </c>
      <c r="B564" s="80"/>
      <c r="C564" s="80"/>
      <c r="D564" s="80"/>
      <c r="E564" s="80"/>
      <c r="F564" s="80"/>
      <c r="G564" s="80"/>
      <c r="H564" s="80"/>
      <c r="I564" s="80"/>
      <c r="J564" s="223"/>
      <c r="K564" s="116"/>
      <c r="L564" s="235"/>
      <c r="M564" s="134"/>
      <c r="N564" s="237"/>
      <c r="O564" s="229" t="s">
        <v>81</v>
      </c>
      <c r="P564" s="104">
        <f>IF(P563/B549=0,"",P563/B549)</f>
        <v>0.6</v>
      </c>
      <c r="Q564" s="105">
        <f>IF(P563/Q563=0,"",P563/Q563)</f>
        <v>1</v>
      </c>
      <c r="R564" s="231" t="s">
        <v>82</v>
      </c>
      <c r="X564" s="3"/>
      <c r="Y564" s="3"/>
    </row>
    <row r="565" spans="1:25" ht="15.75" customHeight="1" x14ac:dyDescent="0.25">
      <c r="A565" s="79">
        <v>2301</v>
      </c>
      <c r="B565" s="80"/>
      <c r="C565" s="80"/>
      <c r="D565" s="80"/>
      <c r="E565" s="80"/>
      <c r="F565" s="80"/>
      <c r="G565" s="80"/>
      <c r="H565" s="80"/>
      <c r="I565" s="80"/>
      <c r="J565" s="223"/>
      <c r="K565" s="116"/>
      <c r="L565" s="238"/>
      <c r="M565" s="239"/>
      <c r="N565" s="240"/>
      <c r="O565" s="109"/>
      <c r="P565" s="110"/>
      <c r="Q565" s="110"/>
      <c r="R565" s="111"/>
      <c r="X565" s="3"/>
      <c r="Y565" s="3"/>
    </row>
    <row r="566" spans="1:25" ht="18" customHeight="1" x14ac:dyDescent="0.25">
      <c r="A566" s="33"/>
      <c r="B566" s="327" t="s">
        <v>108</v>
      </c>
      <c r="C566" s="327"/>
      <c r="D566" s="327"/>
      <c r="E566" s="327"/>
      <c r="F566" s="327"/>
      <c r="G566" s="327"/>
      <c r="H566" s="327"/>
      <c r="I566" s="327"/>
      <c r="J566" s="327"/>
      <c r="K566" s="112">
        <f>SUM(K549:K562)</f>
        <v>24</v>
      </c>
      <c r="L566" s="113">
        <f>IF(K556=0,"",K556/B549)</f>
        <v>0.57499999999999996</v>
      </c>
      <c r="M566" s="113">
        <f>IF(K566=0,"",K566/B549)</f>
        <v>0.6</v>
      </c>
      <c r="N566" s="113">
        <f>IF(K557=0,"",M566-L566)</f>
        <v>2.5000000000000022E-2</v>
      </c>
      <c r="O566" s="5"/>
      <c r="P566" s="25"/>
      <c r="Q566" s="24"/>
      <c r="R566" s="5"/>
      <c r="X566" s="3"/>
      <c r="Y566" s="3"/>
    </row>
    <row r="567" spans="1:25" ht="12.75" customHeight="1" x14ac:dyDescent="0.2">
      <c r="L567" s="5"/>
      <c r="M567" s="5"/>
      <c r="O567" s="5"/>
      <c r="P567" s="6"/>
      <c r="Q567" s="6"/>
      <c r="R567" s="5"/>
      <c r="X567" s="3"/>
      <c r="Y567" s="3"/>
    </row>
    <row r="568" spans="1:25" ht="12.75" customHeight="1" x14ac:dyDescent="0.2">
      <c r="L568" s="5"/>
      <c r="M568" s="5"/>
      <c r="O568" s="5"/>
      <c r="P568" s="6"/>
      <c r="Q568" s="6"/>
      <c r="R568" s="5"/>
      <c r="X568" s="3"/>
      <c r="Y568" s="3"/>
    </row>
    <row r="569" spans="1:25" ht="26.25" customHeight="1" x14ac:dyDescent="0.4">
      <c r="B569" s="318" t="s">
        <v>96</v>
      </c>
      <c r="C569" s="331"/>
      <c r="D569" s="331"/>
      <c r="E569" s="331"/>
      <c r="F569" s="331"/>
      <c r="G569" s="331"/>
      <c r="H569" s="331"/>
      <c r="I569" s="331"/>
      <c r="J569" s="331"/>
      <c r="K569" s="201" t="s">
        <v>91</v>
      </c>
      <c r="L569" s="5"/>
      <c r="M569" s="5"/>
      <c r="N569" s="25"/>
      <c r="O569" s="5"/>
      <c r="P569" s="25"/>
      <c r="Q569" s="25"/>
      <c r="R569" s="25"/>
      <c r="X569" s="3"/>
      <c r="Y569" s="3"/>
    </row>
    <row r="570" spans="1:25" ht="20.25" customHeight="1" x14ac:dyDescent="0.2">
      <c r="A570" s="330" t="s">
        <v>9</v>
      </c>
      <c r="B570" s="311" t="s">
        <v>97</v>
      </c>
      <c r="C570" s="312"/>
      <c r="D570" s="312"/>
      <c r="E570" s="312"/>
      <c r="F570" s="312"/>
      <c r="G570" s="312"/>
      <c r="H570" s="312"/>
      <c r="I570" s="312"/>
      <c r="J570" s="313"/>
      <c r="K570" s="314" t="s">
        <v>10</v>
      </c>
      <c r="L570" s="307" t="s">
        <v>2</v>
      </c>
      <c r="M570" s="307" t="s">
        <v>3</v>
      </c>
      <c r="N570" s="316" t="s">
        <v>4</v>
      </c>
      <c r="O570" s="307" t="s">
        <v>5</v>
      </c>
      <c r="P570" s="317" t="s">
        <v>6</v>
      </c>
      <c r="Q570" s="317" t="s">
        <v>7</v>
      </c>
      <c r="R570" s="307" t="s">
        <v>8</v>
      </c>
      <c r="X570" s="3"/>
      <c r="Y570" s="3"/>
    </row>
    <row r="571" spans="1:25" ht="15.75" customHeight="1" x14ac:dyDescent="0.25">
      <c r="A571" s="308"/>
      <c r="B571" s="79" t="s">
        <v>98</v>
      </c>
      <c r="C571" s="79" t="s">
        <v>99</v>
      </c>
      <c r="D571" s="79" t="s">
        <v>100</v>
      </c>
      <c r="E571" s="79" t="s">
        <v>101</v>
      </c>
      <c r="F571" s="79" t="s">
        <v>102</v>
      </c>
      <c r="G571" s="79" t="s">
        <v>103</v>
      </c>
      <c r="H571" s="79" t="s">
        <v>104</v>
      </c>
      <c r="I571" s="79" t="s">
        <v>105</v>
      </c>
      <c r="J571" s="221" t="s">
        <v>106</v>
      </c>
      <c r="K571" s="315"/>
      <c r="L571" s="308"/>
      <c r="M571" s="308"/>
      <c r="N571" s="308"/>
      <c r="O571" s="308"/>
      <c r="P571" s="308"/>
      <c r="Q571" s="308"/>
      <c r="R571" s="308"/>
      <c r="X571" s="3"/>
      <c r="Y571" s="3"/>
    </row>
    <row r="572" spans="1:25" ht="15.75" customHeight="1" x14ac:dyDescent="0.25">
      <c r="A572" s="79">
        <v>1502</v>
      </c>
      <c r="B572" s="80">
        <v>73</v>
      </c>
      <c r="C572" s="80"/>
      <c r="D572" s="80"/>
      <c r="E572" s="80"/>
      <c r="F572" s="80"/>
      <c r="G572" s="80"/>
      <c r="H572" s="80"/>
      <c r="I572" s="80"/>
      <c r="J572" s="223"/>
      <c r="K572" s="116"/>
      <c r="L572" s="232"/>
      <c r="M572" s="233"/>
      <c r="N572" s="234"/>
      <c r="O572" s="242"/>
      <c r="P572" s="85">
        <f>B572</f>
        <v>73</v>
      </c>
      <c r="Q572" s="243"/>
      <c r="R572" s="242"/>
      <c r="X572" s="3"/>
      <c r="Y572" s="3"/>
    </row>
    <row r="573" spans="1:25" ht="15.75" customHeight="1" x14ac:dyDescent="0.25">
      <c r="A573" s="79">
        <v>1601</v>
      </c>
      <c r="B573" s="80"/>
      <c r="C573" s="80">
        <v>66</v>
      </c>
      <c r="D573" s="80"/>
      <c r="E573" s="80"/>
      <c r="F573" s="80"/>
      <c r="G573" s="80"/>
      <c r="H573" s="80"/>
      <c r="I573" s="80"/>
      <c r="J573" s="223"/>
      <c r="K573" s="116"/>
      <c r="L573" s="235"/>
      <c r="M573" s="134"/>
      <c r="N573" s="236"/>
      <c r="O573" s="90">
        <f>IF(C573=0,"",C573/B572)</f>
        <v>0.90410958904109584</v>
      </c>
      <c r="P573" s="91">
        <v>66</v>
      </c>
      <c r="Q573" s="241">
        <f t="shared" ref="Q573:Q579" si="81">IF(P573=0,"",P573/P572)</f>
        <v>0.90410958904109584</v>
      </c>
      <c r="R573" s="241">
        <f t="shared" ref="R573:R579" si="82">IF(P573=0,"",100%-Q573)</f>
        <v>9.589041095890416E-2</v>
      </c>
      <c r="X573" s="3"/>
      <c r="Y573" s="3"/>
    </row>
    <row r="574" spans="1:25" ht="15.75" customHeight="1" x14ac:dyDescent="0.25">
      <c r="A574" s="79">
        <v>1602</v>
      </c>
      <c r="B574" s="80"/>
      <c r="C574" s="80"/>
      <c r="D574" s="80">
        <v>62</v>
      </c>
      <c r="E574" s="80"/>
      <c r="F574" s="80"/>
      <c r="G574" s="80"/>
      <c r="H574" s="80"/>
      <c r="I574" s="80"/>
      <c r="J574" s="223"/>
      <c r="K574" s="116"/>
      <c r="L574" s="235"/>
      <c r="M574" s="134"/>
      <c r="N574" s="236"/>
      <c r="O574" s="90">
        <f>IF(D574=0,"",D574/C573)</f>
        <v>0.93939393939393945</v>
      </c>
      <c r="P574" s="91">
        <v>64</v>
      </c>
      <c r="Q574" s="241">
        <f t="shared" si="81"/>
        <v>0.96969696969696972</v>
      </c>
      <c r="R574" s="241">
        <f t="shared" si="82"/>
        <v>3.0303030303030276E-2</v>
      </c>
      <c r="S574" s="11">
        <f>P574/P572</f>
        <v>0.87671232876712324</v>
      </c>
      <c r="X574" s="3"/>
      <c r="Y574" s="3"/>
    </row>
    <row r="575" spans="1:25" ht="15.75" customHeight="1" x14ac:dyDescent="0.25">
      <c r="A575" s="79">
        <v>1701</v>
      </c>
      <c r="B575" s="80"/>
      <c r="C575" s="80"/>
      <c r="D575" s="80"/>
      <c r="E575" s="80">
        <v>58</v>
      </c>
      <c r="F575" s="80"/>
      <c r="G575" s="80"/>
      <c r="H575" s="80"/>
      <c r="I575" s="80"/>
      <c r="J575" s="223"/>
      <c r="K575" s="116"/>
      <c r="L575" s="235"/>
      <c r="M575" s="134"/>
      <c r="N575" s="236"/>
      <c r="O575" s="90">
        <f>IF(E575=0,"",E575/D574)</f>
        <v>0.93548387096774188</v>
      </c>
      <c r="P575" s="91">
        <v>63</v>
      </c>
      <c r="Q575" s="241">
        <f t="shared" si="81"/>
        <v>0.984375</v>
      </c>
      <c r="R575" s="241">
        <f t="shared" si="82"/>
        <v>1.5625E-2</v>
      </c>
      <c r="X575" s="3"/>
      <c r="Y575" s="3"/>
    </row>
    <row r="576" spans="1:25" ht="15.75" customHeight="1" x14ac:dyDescent="0.25">
      <c r="A576" s="79">
        <v>1702</v>
      </c>
      <c r="B576" s="80"/>
      <c r="C576" s="80"/>
      <c r="D576" s="80"/>
      <c r="E576" s="80"/>
      <c r="F576" s="80">
        <v>56</v>
      </c>
      <c r="G576" s="80"/>
      <c r="H576" s="80"/>
      <c r="I576" s="80"/>
      <c r="J576" s="223"/>
      <c r="K576" s="116"/>
      <c r="L576" s="235"/>
      <c r="M576" s="134"/>
      <c r="N576" s="236"/>
      <c r="O576" s="90">
        <f>IF(F576=0,"",F576/E575)</f>
        <v>0.96551724137931039</v>
      </c>
      <c r="P576" s="91">
        <v>62</v>
      </c>
      <c r="Q576" s="241">
        <f t="shared" si="81"/>
        <v>0.98412698412698407</v>
      </c>
      <c r="R576" s="241">
        <f t="shared" si="82"/>
        <v>1.5873015873015928E-2</v>
      </c>
      <c r="X576" s="3"/>
      <c r="Y576" s="3"/>
    </row>
    <row r="577" spans="1:25" ht="15.75" customHeight="1" x14ac:dyDescent="0.25">
      <c r="A577" s="79">
        <v>1801</v>
      </c>
      <c r="B577" s="80"/>
      <c r="C577" s="80"/>
      <c r="D577" s="80"/>
      <c r="E577" s="80"/>
      <c r="F577" s="80"/>
      <c r="G577" s="80">
        <v>56</v>
      </c>
      <c r="H577" s="80"/>
      <c r="I577" s="80"/>
      <c r="J577" s="223"/>
      <c r="K577" s="116"/>
      <c r="L577" s="235"/>
      <c r="M577" s="134"/>
      <c r="N577" s="236"/>
      <c r="O577" s="90">
        <f>IF(G577=0,"",G577/F576)</f>
        <v>1</v>
      </c>
      <c r="P577" s="91">
        <v>61</v>
      </c>
      <c r="Q577" s="241">
        <f t="shared" si="81"/>
        <v>0.9838709677419355</v>
      </c>
      <c r="R577" s="241">
        <f t="shared" si="82"/>
        <v>1.6129032258064502E-2</v>
      </c>
      <c r="X577" s="3"/>
      <c r="Y577" s="3"/>
    </row>
    <row r="578" spans="1:25" ht="15.75" customHeight="1" x14ac:dyDescent="0.25">
      <c r="A578" s="79">
        <v>1802</v>
      </c>
      <c r="B578" s="80"/>
      <c r="C578" s="80"/>
      <c r="D578" s="80"/>
      <c r="E578" s="80"/>
      <c r="F578" s="80"/>
      <c r="G578" s="80"/>
      <c r="H578" s="80">
        <v>54</v>
      </c>
      <c r="I578" s="80"/>
      <c r="J578" s="223"/>
      <c r="K578" s="116"/>
      <c r="L578" s="235"/>
      <c r="M578" s="134"/>
      <c r="N578" s="236"/>
      <c r="O578" s="90">
        <f>IF(H578=0,"",H578/G577)</f>
        <v>0.9642857142857143</v>
      </c>
      <c r="P578" s="91">
        <v>61</v>
      </c>
      <c r="Q578" s="241">
        <f t="shared" si="81"/>
        <v>1</v>
      </c>
      <c r="R578" s="241">
        <f t="shared" si="82"/>
        <v>0</v>
      </c>
      <c r="X578" s="3"/>
      <c r="Y578" s="3"/>
    </row>
    <row r="579" spans="1:25" ht="15.75" customHeight="1" x14ac:dyDescent="0.25">
      <c r="A579" s="79">
        <v>1901</v>
      </c>
      <c r="B579" s="80"/>
      <c r="C579" s="80"/>
      <c r="D579" s="80"/>
      <c r="E579" s="80"/>
      <c r="F579" s="80"/>
      <c r="G579" s="80"/>
      <c r="H579" s="80"/>
      <c r="I579" s="80">
        <v>54</v>
      </c>
      <c r="J579" s="223"/>
      <c r="K579" s="116">
        <v>52</v>
      </c>
      <c r="L579" s="235"/>
      <c r="M579" s="134"/>
      <c r="N579" s="236"/>
      <c r="O579" s="90">
        <f>IF(I579=0,"",I579/H578)</f>
        <v>1</v>
      </c>
      <c r="P579" s="91">
        <v>61</v>
      </c>
      <c r="Q579" s="241">
        <f t="shared" si="81"/>
        <v>1</v>
      </c>
      <c r="R579" s="241">
        <f t="shared" si="82"/>
        <v>0</v>
      </c>
      <c r="X579" s="3"/>
      <c r="Y579" s="3"/>
    </row>
    <row r="580" spans="1:25" ht="15.75" customHeight="1" x14ac:dyDescent="0.25">
      <c r="A580" s="79">
        <v>1902</v>
      </c>
      <c r="B580" s="80"/>
      <c r="C580" s="80"/>
      <c r="D580" s="80"/>
      <c r="E580" s="80"/>
      <c r="F580" s="80"/>
      <c r="G580" s="80"/>
      <c r="H580" s="80"/>
      <c r="I580" s="80">
        <v>5</v>
      </c>
      <c r="J580" s="223"/>
      <c r="K580" s="116">
        <v>4</v>
      </c>
      <c r="L580" s="235"/>
      <c r="M580" s="134"/>
      <c r="N580" s="134"/>
      <c r="O580" s="246"/>
      <c r="P580" s="91">
        <v>7</v>
      </c>
      <c r="Q580" s="247"/>
      <c r="R580" s="246"/>
      <c r="X580" s="3"/>
      <c r="Y580" s="3"/>
    </row>
    <row r="581" spans="1:25" ht="15.75" customHeight="1" x14ac:dyDescent="0.25">
      <c r="A581" s="79">
        <v>2001</v>
      </c>
      <c r="B581" s="80"/>
      <c r="C581" s="80"/>
      <c r="D581" s="80"/>
      <c r="E581" s="80"/>
      <c r="F581" s="80"/>
      <c r="G581" s="80"/>
      <c r="H581" s="80"/>
      <c r="I581" s="80">
        <v>2</v>
      </c>
      <c r="J581" s="223"/>
      <c r="K581" s="116">
        <v>2</v>
      </c>
      <c r="L581" s="235"/>
      <c r="M581" s="134"/>
      <c r="N581" s="237"/>
      <c r="O581" s="246"/>
      <c r="P581" s="91">
        <v>3</v>
      </c>
      <c r="Q581" s="247"/>
      <c r="R581" s="246"/>
      <c r="X581" s="3"/>
      <c r="Y581" s="3"/>
    </row>
    <row r="582" spans="1:25" ht="15.75" customHeight="1" x14ac:dyDescent="0.25">
      <c r="A582" s="79">
        <v>2002</v>
      </c>
      <c r="B582" s="80"/>
      <c r="C582" s="80"/>
      <c r="D582" s="80"/>
      <c r="E582" s="80"/>
      <c r="F582" s="80"/>
      <c r="G582" s="80"/>
      <c r="H582" s="80"/>
      <c r="I582" s="80">
        <v>1</v>
      </c>
      <c r="J582" s="223"/>
      <c r="K582" s="116">
        <v>1</v>
      </c>
      <c r="L582" s="235"/>
      <c r="M582" s="134"/>
      <c r="N582" s="237"/>
      <c r="O582" s="246"/>
      <c r="P582" s="96">
        <v>1</v>
      </c>
      <c r="Q582" s="247"/>
      <c r="R582" s="246"/>
      <c r="X582" s="3"/>
      <c r="Y582" s="3"/>
    </row>
    <row r="583" spans="1:25" ht="15.75" customHeight="1" x14ac:dyDescent="0.25">
      <c r="A583" s="79">
        <v>2101</v>
      </c>
      <c r="B583" s="80"/>
      <c r="C583" s="80"/>
      <c r="D583" s="80"/>
      <c r="E583" s="80"/>
      <c r="F583" s="80"/>
      <c r="G583" s="80"/>
      <c r="H583" s="80"/>
      <c r="I583" s="80"/>
      <c r="J583" s="223"/>
      <c r="K583" s="116"/>
      <c r="L583" s="235"/>
      <c r="M583" s="134"/>
      <c r="N583" s="237"/>
      <c r="O583" s="246"/>
      <c r="P583" s="96"/>
      <c r="Q583" s="247"/>
      <c r="R583" s="246"/>
      <c r="X583" s="3"/>
      <c r="Y583" s="3"/>
    </row>
    <row r="584" spans="1:25" ht="15.75" customHeight="1" x14ac:dyDescent="0.25">
      <c r="A584" s="79">
        <v>2102</v>
      </c>
      <c r="B584" s="80"/>
      <c r="C584" s="80"/>
      <c r="D584" s="80"/>
      <c r="E584" s="80"/>
      <c r="F584" s="80"/>
      <c r="G584" s="80"/>
      <c r="H584" s="80"/>
      <c r="I584" s="80"/>
      <c r="J584" s="223"/>
      <c r="K584" s="116"/>
      <c r="L584" s="235"/>
      <c r="M584" s="134"/>
      <c r="N584" s="237"/>
      <c r="O584" s="246"/>
      <c r="P584" s="96"/>
      <c r="Q584" s="247"/>
      <c r="R584" s="246"/>
      <c r="X584" s="3"/>
      <c r="Y584" s="3"/>
    </row>
    <row r="585" spans="1:25" ht="15.75" customHeight="1" x14ac:dyDescent="0.25">
      <c r="A585" s="79">
        <v>2201</v>
      </c>
      <c r="B585" s="80"/>
      <c r="C585" s="80"/>
      <c r="D585" s="80"/>
      <c r="E585" s="80"/>
      <c r="F585" s="80"/>
      <c r="G585" s="80"/>
      <c r="H585" s="80"/>
      <c r="I585" s="80"/>
      <c r="J585" s="223"/>
      <c r="K585" s="116"/>
      <c r="L585" s="235"/>
      <c r="M585" s="134"/>
      <c r="N585" s="237"/>
      <c r="O585" s="248"/>
      <c r="P585" s="251"/>
      <c r="Q585" s="249"/>
      <c r="R585" s="250"/>
      <c r="X585" s="3"/>
      <c r="Y585" s="3"/>
    </row>
    <row r="586" spans="1:25" ht="15.75" customHeight="1" x14ac:dyDescent="0.25">
      <c r="A586" s="79">
        <v>2202</v>
      </c>
      <c r="B586" s="80"/>
      <c r="C586" s="80"/>
      <c r="D586" s="80"/>
      <c r="E586" s="80"/>
      <c r="F586" s="80"/>
      <c r="G586" s="80"/>
      <c r="H586" s="80"/>
      <c r="I586" s="80"/>
      <c r="J586" s="223"/>
      <c r="K586" s="116"/>
      <c r="L586" s="235"/>
      <c r="M586" s="134"/>
      <c r="N586" s="237"/>
      <c r="O586" s="228" t="s">
        <v>80</v>
      </c>
      <c r="P586" s="102">
        <v>49</v>
      </c>
      <c r="Q586" s="103">
        <f>IF(SUM(K575:K582)=0,"",SUM(K575:K582))</f>
        <v>59</v>
      </c>
      <c r="R586" s="230" t="s">
        <v>10</v>
      </c>
      <c r="X586" s="3"/>
      <c r="Y586" s="3"/>
    </row>
    <row r="587" spans="1:25" ht="15.75" customHeight="1" x14ac:dyDescent="0.25">
      <c r="A587" s="79">
        <v>2301</v>
      </c>
      <c r="B587" s="80"/>
      <c r="C587" s="80"/>
      <c r="D587" s="80"/>
      <c r="E587" s="80"/>
      <c r="F587" s="80"/>
      <c r="G587" s="80"/>
      <c r="H587" s="80"/>
      <c r="I587" s="80"/>
      <c r="J587" s="223"/>
      <c r="K587" s="116"/>
      <c r="L587" s="235"/>
      <c r="M587" s="134"/>
      <c r="N587" s="237"/>
      <c r="O587" s="229" t="s">
        <v>81</v>
      </c>
      <c r="P587" s="104">
        <f>IF(P586/B572=0,"",P586/B572)</f>
        <v>0.67123287671232879</v>
      </c>
      <c r="Q587" s="105">
        <f>IF(P586/Q586=0,"",P586/Q586)</f>
        <v>0.83050847457627119</v>
      </c>
      <c r="R587" s="231" t="s">
        <v>82</v>
      </c>
      <c r="X587" s="3"/>
      <c r="Y587" s="3"/>
    </row>
    <row r="588" spans="1:25" ht="15.75" customHeight="1" x14ac:dyDescent="0.25">
      <c r="A588" s="79">
        <v>2302</v>
      </c>
      <c r="B588" s="80"/>
      <c r="C588" s="80"/>
      <c r="D588" s="80"/>
      <c r="E588" s="80"/>
      <c r="F588" s="80"/>
      <c r="G588" s="80"/>
      <c r="H588" s="80"/>
      <c r="I588" s="80"/>
      <c r="J588" s="223"/>
      <c r="K588" s="116"/>
      <c r="L588" s="238"/>
      <c r="M588" s="239"/>
      <c r="N588" s="240"/>
      <c r="O588" s="109"/>
      <c r="P588" s="110"/>
      <c r="Q588" s="110"/>
      <c r="R588" s="111"/>
      <c r="X588" s="3"/>
      <c r="Y588" s="3"/>
    </row>
    <row r="589" spans="1:25" ht="18" customHeight="1" x14ac:dyDescent="0.25">
      <c r="A589" s="33"/>
      <c r="B589" s="327" t="s">
        <v>108</v>
      </c>
      <c r="C589" s="327"/>
      <c r="D589" s="327"/>
      <c r="E589" s="327"/>
      <c r="F589" s="327"/>
      <c r="G589" s="327"/>
      <c r="H589" s="327"/>
      <c r="I589" s="327"/>
      <c r="J589" s="327"/>
      <c r="K589" s="112">
        <f>SUM(K572:K585)</f>
        <v>59</v>
      </c>
      <c r="L589" s="113">
        <f>K579/B572</f>
        <v>0.71232876712328763</v>
      </c>
      <c r="M589" s="113">
        <f>IF(K589=0,"",K589/B572)</f>
        <v>0.80821917808219179</v>
      </c>
      <c r="N589" s="113">
        <f>IF(K580=0,"",M589-L589)</f>
        <v>9.589041095890416E-2</v>
      </c>
      <c r="O589" s="5"/>
      <c r="P589" s="25"/>
      <c r="Q589" s="24"/>
      <c r="R589" s="5"/>
      <c r="X589" s="3"/>
      <c r="Y589" s="3"/>
    </row>
    <row r="590" spans="1:25" ht="12.75" customHeight="1" x14ac:dyDescent="0.2">
      <c r="L590" s="5"/>
      <c r="M590" s="5"/>
      <c r="O590" s="5"/>
      <c r="P590" s="6"/>
      <c r="Q590" s="6"/>
      <c r="R590" s="5"/>
      <c r="X590" s="3"/>
      <c r="Y590" s="3"/>
    </row>
    <row r="591" spans="1:25" ht="12.75" customHeight="1" x14ac:dyDescent="0.2">
      <c r="L591" s="5"/>
      <c r="M591" s="5"/>
      <c r="O591" s="5"/>
      <c r="P591" s="6"/>
      <c r="Q591" s="6"/>
      <c r="R591" s="5"/>
      <c r="X591" s="3"/>
      <c r="Y591" s="3"/>
    </row>
    <row r="592" spans="1:25" ht="26.25" customHeight="1" x14ac:dyDescent="0.4">
      <c r="B592" s="318" t="s">
        <v>96</v>
      </c>
      <c r="C592" s="331"/>
      <c r="D592" s="331"/>
      <c r="E592" s="331"/>
      <c r="F592" s="331"/>
      <c r="G592" s="331"/>
      <c r="H592" s="331"/>
      <c r="I592" s="331"/>
      <c r="J592" s="331"/>
      <c r="K592" s="201" t="s">
        <v>92</v>
      </c>
      <c r="L592" s="5"/>
      <c r="M592" s="5"/>
      <c r="N592" s="25"/>
      <c r="O592" s="5"/>
      <c r="P592" s="25"/>
      <c r="Q592" s="25"/>
      <c r="R592" s="25"/>
    </row>
    <row r="593" spans="1:19" ht="20.25" customHeight="1" x14ac:dyDescent="0.2">
      <c r="A593" s="330" t="s">
        <v>9</v>
      </c>
      <c r="B593" s="311" t="s">
        <v>97</v>
      </c>
      <c r="C593" s="312"/>
      <c r="D593" s="312"/>
      <c r="E593" s="312"/>
      <c r="F593" s="312"/>
      <c r="G593" s="312"/>
      <c r="H593" s="312"/>
      <c r="I593" s="312"/>
      <c r="J593" s="313"/>
      <c r="K593" s="314" t="s">
        <v>10</v>
      </c>
      <c r="L593" s="307" t="s">
        <v>2</v>
      </c>
      <c r="M593" s="307" t="s">
        <v>3</v>
      </c>
      <c r="N593" s="316" t="s">
        <v>4</v>
      </c>
      <c r="O593" s="307" t="s">
        <v>5</v>
      </c>
      <c r="P593" s="317" t="s">
        <v>6</v>
      </c>
      <c r="Q593" s="317" t="s">
        <v>7</v>
      </c>
      <c r="R593" s="307" t="s">
        <v>8</v>
      </c>
    </row>
    <row r="594" spans="1:19" ht="15.75" customHeight="1" x14ac:dyDescent="0.25">
      <c r="A594" s="308"/>
      <c r="B594" s="79" t="s">
        <v>98</v>
      </c>
      <c r="C594" s="79" t="s">
        <v>99</v>
      </c>
      <c r="D594" s="79" t="s">
        <v>100</v>
      </c>
      <c r="E594" s="79" t="s">
        <v>101</v>
      </c>
      <c r="F594" s="79" t="s">
        <v>102</v>
      </c>
      <c r="G594" s="79" t="s">
        <v>103</v>
      </c>
      <c r="H594" s="79" t="s">
        <v>104</v>
      </c>
      <c r="I594" s="79" t="s">
        <v>105</v>
      </c>
      <c r="J594" s="221" t="s">
        <v>106</v>
      </c>
      <c r="K594" s="315"/>
      <c r="L594" s="308"/>
      <c r="M594" s="308"/>
      <c r="N594" s="308"/>
      <c r="O594" s="308"/>
      <c r="P594" s="308"/>
      <c r="Q594" s="308"/>
      <c r="R594" s="308"/>
    </row>
    <row r="595" spans="1:19" ht="15.75" customHeight="1" x14ac:dyDescent="0.25">
      <c r="A595" s="79">
        <v>1601</v>
      </c>
      <c r="B595" s="80">
        <v>40</v>
      </c>
      <c r="C595" s="80"/>
      <c r="D595" s="80"/>
      <c r="E595" s="80"/>
      <c r="F595" s="80"/>
      <c r="G595" s="80"/>
      <c r="H595" s="80"/>
      <c r="I595" s="80"/>
      <c r="J595" s="223"/>
      <c r="K595" s="116"/>
      <c r="L595" s="232"/>
      <c r="M595" s="233"/>
      <c r="N595" s="234"/>
      <c r="O595" s="242"/>
      <c r="P595" s="85">
        <f>B595</f>
        <v>40</v>
      </c>
      <c r="Q595" s="243"/>
      <c r="R595" s="242"/>
    </row>
    <row r="596" spans="1:19" ht="15.75" customHeight="1" x14ac:dyDescent="0.25">
      <c r="A596" s="79">
        <v>1602</v>
      </c>
      <c r="B596" s="80"/>
      <c r="C596" s="80">
        <v>33</v>
      </c>
      <c r="D596" s="80"/>
      <c r="E596" s="80"/>
      <c r="F596" s="80"/>
      <c r="G596" s="80"/>
      <c r="H596" s="80"/>
      <c r="I596" s="80"/>
      <c r="J596" s="223"/>
      <c r="K596" s="116"/>
      <c r="L596" s="235"/>
      <c r="M596" s="134"/>
      <c r="N596" s="236"/>
      <c r="O596" s="90">
        <f>IF(C596=0,"",C596/B595)</f>
        <v>0.82499999999999996</v>
      </c>
      <c r="P596" s="91">
        <v>33</v>
      </c>
      <c r="Q596" s="241">
        <f t="shared" ref="Q596:Q602" si="83">IF(P596=0,"",P596/P595)</f>
        <v>0.82499999999999996</v>
      </c>
      <c r="R596" s="241">
        <f t="shared" ref="R596:R602" si="84">IF(P596=0,"",100%-Q596)</f>
        <v>0.17500000000000004</v>
      </c>
    </row>
    <row r="597" spans="1:19" ht="15.75" customHeight="1" x14ac:dyDescent="0.25">
      <c r="A597" s="79">
        <v>1701</v>
      </c>
      <c r="B597" s="80"/>
      <c r="C597" s="80"/>
      <c r="D597" s="80">
        <v>31</v>
      </c>
      <c r="E597" s="80"/>
      <c r="F597" s="80"/>
      <c r="G597" s="80"/>
      <c r="H597" s="80"/>
      <c r="I597" s="80"/>
      <c r="J597" s="223"/>
      <c r="K597" s="116"/>
      <c r="L597" s="235"/>
      <c r="M597" s="134"/>
      <c r="N597" s="236"/>
      <c r="O597" s="90">
        <f>IF(D597=0,"",D597/C596)</f>
        <v>0.93939393939393945</v>
      </c>
      <c r="P597" s="91">
        <v>32</v>
      </c>
      <c r="Q597" s="241">
        <f t="shared" si="83"/>
        <v>0.96969696969696972</v>
      </c>
      <c r="R597" s="241">
        <f t="shared" si="84"/>
        <v>3.0303030303030276E-2</v>
      </c>
      <c r="S597" s="11">
        <f>P597/P595</f>
        <v>0.8</v>
      </c>
    </row>
    <row r="598" spans="1:19" ht="15.75" customHeight="1" x14ac:dyDescent="0.25">
      <c r="A598" s="79">
        <v>1702</v>
      </c>
      <c r="B598" s="80"/>
      <c r="C598" s="80"/>
      <c r="D598" s="80"/>
      <c r="E598" s="80">
        <v>30</v>
      </c>
      <c r="F598" s="80"/>
      <c r="G598" s="80"/>
      <c r="H598" s="80"/>
      <c r="I598" s="80"/>
      <c r="J598" s="223"/>
      <c r="K598" s="116"/>
      <c r="L598" s="235"/>
      <c r="M598" s="134"/>
      <c r="N598" s="236"/>
      <c r="O598" s="90">
        <f>IF(E598=0,"",E598/D597)</f>
        <v>0.967741935483871</v>
      </c>
      <c r="P598" s="91">
        <v>30</v>
      </c>
      <c r="Q598" s="241">
        <f t="shared" si="83"/>
        <v>0.9375</v>
      </c>
      <c r="R598" s="241">
        <f t="shared" si="84"/>
        <v>6.25E-2</v>
      </c>
    </row>
    <row r="599" spans="1:19" ht="15.75" customHeight="1" x14ac:dyDescent="0.25">
      <c r="A599" s="79">
        <v>1801</v>
      </c>
      <c r="B599" s="80"/>
      <c r="C599" s="80"/>
      <c r="D599" s="80"/>
      <c r="E599" s="80"/>
      <c r="F599" s="80">
        <v>30</v>
      </c>
      <c r="G599" s="80"/>
      <c r="H599" s="80"/>
      <c r="I599" s="80"/>
      <c r="J599" s="223"/>
      <c r="K599" s="116"/>
      <c r="L599" s="235"/>
      <c r="M599" s="134"/>
      <c r="N599" s="236"/>
      <c r="O599" s="90">
        <f>IF(F599=0,"",F599/E598)</f>
        <v>1</v>
      </c>
      <c r="P599" s="91">
        <v>30</v>
      </c>
      <c r="Q599" s="241">
        <f t="shared" si="83"/>
        <v>1</v>
      </c>
      <c r="R599" s="241">
        <f t="shared" si="84"/>
        <v>0</v>
      </c>
    </row>
    <row r="600" spans="1:19" ht="15.75" customHeight="1" x14ac:dyDescent="0.25">
      <c r="A600" s="79">
        <v>1802</v>
      </c>
      <c r="B600" s="80"/>
      <c r="C600" s="80"/>
      <c r="D600" s="80"/>
      <c r="E600" s="80"/>
      <c r="F600" s="80"/>
      <c r="G600" s="80">
        <v>30</v>
      </c>
      <c r="H600" s="80"/>
      <c r="I600" s="80"/>
      <c r="J600" s="223"/>
      <c r="K600" s="116"/>
      <c r="L600" s="235"/>
      <c r="M600" s="134"/>
      <c r="N600" s="236"/>
      <c r="O600" s="90">
        <f>IF(G600=0,"",G600/F599)</f>
        <v>1</v>
      </c>
      <c r="P600" s="91">
        <v>30</v>
      </c>
      <c r="Q600" s="241">
        <f t="shared" si="83"/>
        <v>1</v>
      </c>
      <c r="R600" s="241">
        <f t="shared" si="84"/>
        <v>0</v>
      </c>
    </row>
    <row r="601" spans="1:19" ht="15.75" customHeight="1" x14ac:dyDescent="0.25">
      <c r="A601" s="79">
        <v>1901</v>
      </c>
      <c r="B601" s="80"/>
      <c r="C601" s="80"/>
      <c r="D601" s="80"/>
      <c r="E601" s="80"/>
      <c r="F601" s="80"/>
      <c r="G601" s="80"/>
      <c r="H601" s="80">
        <v>30</v>
      </c>
      <c r="I601" s="80"/>
      <c r="J601" s="223"/>
      <c r="K601" s="116"/>
      <c r="L601" s="235"/>
      <c r="M601" s="134"/>
      <c r="N601" s="236"/>
      <c r="O601" s="90">
        <f>IF(H601=0,"",H601/G600)</f>
        <v>1</v>
      </c>
      <c r="P601" s="91">
        <v>30</v>
      </c>
      <c r="Q601" s="241">
        <f t="shared" si="83"/>
        <v>1</v>
      </c>
      <c r="R601" s="241">
        <f t="shared" si="84"/>
        <v>0</v>
      </c>
    </row>
    <row r="602" spans="1:19" ht="15.75" customHeight="1" x14ac:dyDescent="0.25">
      <c r="A602" s="79">
        <v>1902</v>
      </c>
      <c r="B602" s="80"/>
      <c r="C602" s="80"/>
      <c r="D602" s="80"/>
      <c r="E602" s="80"/>
      <c r="F602" s="80"/>
      <c r="G602" s="80"/>
      <c r="H602" s="80"/>
      <c r="I602" s="80">
        <v>29</v>
      </c>
      <c r="J602" s="223"/>
      <c r="K602" s="116">
        <v>28</v>
      </c>
      <c r="L602" s="235"/>
      <c r="M602" s="134"/>
      <c r="N602" s="236"/>
      <c r="O602" s="90">
        <f>IF(I602=0,"",I602/H601)</f>
        <v>0.96666666666666667</v>
      </c>
      <c r="P602" s="91">
        <v>30</v>
      </c>
      <c r="Q602" s="241">
        <f t="shared" si="83"/>
        <v>1</v>
      </c>
      <c r="R602" s="241">
        <f t="shared" si="84"/>
        <v>0</v>
      </c>
    </row>
    <row r="603" spans="1:19" ht="15.75" customHeight="1" x14ac:dyDescent="0.25">
      <c r="A603" s="79">
        <v>2001</v>
      </c>
      <c r="B603" s="80"/>
      <c r="C603" s="80"/>
      <c r="D603" s="80"/>
      <c r="E603" s="80"/>
      <c r="F603" s="80"/>
      <c r="G603" s="80"/>
      <c r="H603" s="80"/>
      <c r="I603" s="80">
        <v>2</v>
      </c>
      <c r="J603" s="223"/>
      <c r="K603" s="116">
        <v>2</v>
      </c>
      <c r="L603" s="235"/>
      <c r="M603" s="134"/>
      <c r="N603" s="134"/>
      <c r="O603" s="246"/>
      <c r="P603" s="91">
        <v>2</v>
      </c>
      <c r="Q603" s="247"/>
      <c r="R603" s="246"/>
    </row>
    <row r="604" spans="1:19" ht="15.75" customHeight="1" x14ac:dyDescent="0.25">
      <c r="A604" s="79">
        <v>2002</v>
      </c>
      <c r="B604" s="80"/>
      <c r="C604" s="80"/>
      <c r="D604" s="80"/>
      <c r="E604" s="80"/>
      <c r="F604" s="80"/>
      <c r="G604" s="80"/>
      <c r="H604" s="80"/>
      <c r="I604" s="80"/>
      <c r="J604" s="223"/>
      <c r="K604" s="116"/>
      <c r="L604" s="235"/>
      <c r="M604" s="134"/>
      <c r="N604" s="237"/>
      <c r="O604" s="246"/>
      <c r="P604" s="91"/>
      <c r="Q604" s="247"/>
      <c r="R604" s="246"/>
    </row>
    <row r="605" spans="1:19" ht="15.75" customHeight="1" x14ac:dyDescent="0.25">
      <c r="A605" s="79">
        <v>2101</v>
      </c>
      <c r="B605" s="80"/>
      <c r="C605" s="80"/>
      <c r="D605" s="80"/>
      <c r="E605" s="80"/>
      <c r="F605" s="80"/>
      <c r="G605" s="80"/>
      <c r="H605" s="80"/>
      <c r="I605" s="80"/>
      <c r="J605" s="223"/>
      <c r="K605" s="116"/>
      <c r="L605" s="235"/>
      <c r="M605" s="134"/>
      <c r="N605" s="237"/>
      <c r="O605" s="246"/>
      <c r="P605" s="96"/>
      <c r="Q605" s="247"/>
      <c r="R605" s="246"/>
    </row>
    <row r="606" spans="1:19" ht="15.75" customHeight="1" x14ac:dyDescent="0.25">
      <c r="A606" s="79">
        <v>2102</v>
      </c>
      <c r="B606" s="80"/>
      <c r="C606" s="80"/>
      <c r="D606" s="80"/>
      <c r="E606" s="80"/>
      <c r="F606" s="80"/>
      <c r="G606" s="80"/>
      <c r="H606" s="80"/>
      <c r="I606" s="80"/>
      <c r="J606" s="223"/>
      <c r="K606" s="116"/>
      <c r="L606" s="235"/>
      <c r="M606" s="134"/>
      <c r="N606" s="237"/>
      <c r="O606" s="246"/>
      <c r="P606" s="96"/>
      <c r="Q606" s="247"/>
      <c r="R606" s="246"/>
    </row>
    <row r="607" spans="1:19" ht="15.75" customHeight="1" x14ac:dyDescent="0.25">
      <c r="A607" s="79">
        <v>2201</v>
      </c>
      <c r="B607" s="80"/>
      <c r="C607" s="80"/>
      <c r="D607" s="80"/>
      <c r="E607" s="80"/>
      <c r="F607" s="80"/>
      <c r="G607" s="80"/>
      <c r="H607" s="80"/>
      <c r="I607" s="80"/>
      <c r="J607" s="223"/>
      <c r="K607" s="116"/>
      <c r="L607" s="235"/>
      <c r="M607" s="134"/>
      <c r="N607" s="237"/>
      <c r="O607" s="246"/>
      <c r="P607" s="96"/>
      <c r="Q607" s="247"/>
      <c r="R607" s="246"/>
    </row>
    <row r="608" spans="1:19" ht="15.75" customHeight="1" x14ac:dyDescent="0.25">
      <c r="A608" s="79">
        <v>2202</v>
      </c>
      <c r="B608" s="80"/>
      <c r="C608" s="80"/>
      <c r="D608" s="80"/>
      <c r="E608" s="80"/>
      <c r="F608" s="80"/>
      <c r="G608" s="80"/>
      <c r="H608" s="80"/>
      <c r="I608" s="80"/>
      <c r="J608" s="223"/>
      <c r="K608" s="116"/>
      <c r="L608" s="235"/>
      <c r="M608" s="134"/>
      <c r="N608" s="237"/>
      <c r="O608" s="248"/>
      <c r="P608" s="251"/>
      <c r="Q608" s="249"/>
      <c r="R608" s="250"/>
    </row>
    <row r="609" spans="1:25" ht="15.75" customHeight="1" x14ac:dyDescent="0.25">
      <c r="A609" s="79">
        <v>2301</v>
      </c>
      <c r="B609" s="80"/>
      <c r="C609" s="80"/>
      <c r="D609" s="80"/>
      <c r="E609" s="80"/>
      <c r="F609" s="80"/>
      <c r="G609" s="80"/>
      <c r="H609" s="80"/>
      <c r="I609" s="80"/>
      <c r="J609" s="223"/>
      <c r="K609" s="116"/>
      <c r="L609" s="235"/>
      <c r="M609" s="134"/>
      <c r="N609" s="237"/>
      <c r="O609" s="228" t="s">
        <v>80</v>
      </c>
      <c r="P609" s="102">
        <v>30</v>
      </c>
      <c r="Q609" s="103">
        <f>IF(SUM(K598:K605)=0,"",SUM(K598:K605))</f>
        <v>30</v>
      </c>
      <c r="R609" s="230" t="s">
        <v>10</v>
      </c>
    </row>
    <row r="610" spans="1:25" ht="15.75" customHeight="1" x14ac:dyDescent="0.25">
      <c r="A610" s="79">
        <v>2302</v>
      </c>
      <c r="B610" s="80"/>
      <c r="C610" s="80"/>
      <c r="D610" s="80"/>
      <c r="E610" s="80"/>
      <c r="F610" s="80"/>
      <c r="G610" s="80"/>
      <c r="H610" s="80"/>
      <c r="I610" s="80"/>
      <c r="J610" s="223"/>
      <c r="K610" s="116"/>
      <c r="L610" s="235"/>
      <c r="M610" s="134"/>
      <c r="N610" s="237"/>
      <c r="O610" s="229" t="s">
        <v>81</v>
      </c>
      <c r="P610" s="104">
        <f>IF(P609/B595=0,"",P609/B595)</f>
        <v>0.75</v>
      </c>
      <c r="Q610" s="105">
        <f>IF(P609/Q609=0,"",P609/Q609)</f>
        <v>1</v>
      </c>
      <c r="R610" s="231" t="s">
        <v>82</v>
      </c>
    </row>
    <row r="611" spans="1:25" ht="15.75" customHeight="1" x14ac:dyDescent="0.25">
      <c r="A611" s="79">
        <v>2401</v>
      </c>
      <c r="B611" s="80"/>
      <c r="C611" s="80"/>
      <c r="D611" s="80"/>
      <c r="E611" s="80"/>
      <c r="F611" s="80"/>
      <c r="G611" s="80"/>
      <c r="H611" s="80"/>
      <c r="I611" s="80"/>
      <c r="J611" s="223"/>
      <c r="K611" s="116"/>
      <c r="L611" s="238"/>
      <c r="M611" s="239"/>
      <c r="N611" s="240"/>
      <c r="O611" s="109"/>
      <c r="P611" s="110"/>
      <c r="Q611" s="110"/>
      <c r="R611" s="111"/>
    </row>
    <row r="612" spans="1:25" ht="18" customHeight="1" x14ac:dyDescent="0.25">
      <c r="A612" s="33"/>
      <c r="B612" s="327" t="s">
        <v>108</v>
      </c>
      <c r="C612" s="327"/>
      <c r="D612" s="327"/>
      <c r="E612" s="327"/>
      <c r="F612" s="327"/>
      <c r="G612" s="327"/>
      <c r="H612" s="327"/>
      <c r="I612" s="327"/>
      <c r="J612" s="327"/>
      <c r="K612" s="112">
        <f>SUM(K595:K608)</f>
        <v>30</v>
      </c>
      <c r="L612" s="113">
        <f>K602/B595</f>
        <v>0.7</v>
      </c>
      <c r="M612" s="113">
        <f>IF(K612=0,"",K612/B595)</f>
        <v>0.75</v>
      </c>
      <c r="N612" s="113">
        <f>M612-L612</f>
        <v>5.0000000000000044E-2</v>
      </c>
      <c r="O612" s="5"/>
      <c r="P612" s="25"/>
      <c r="Q612" s="24"/>
      <c r="R612" s="5"/>
    </row>
    <row r="613" spans="1:25" ht="12.75" customHeight="1" x14ac:dyDescent="0.2">
      <c r="L613" s="5"/>
      <c r="M613" s="5"/>
      <c r="O613" s="5"/>
      <c r="P613" s="6"/>
      <c r="Q613" s="6"/>
      <c r="R613" s="5"/>
      <c r="X613" s="3"/>
      <c r="Y613" s="3"/>
    </row>
    <row r="614" spans="1:25" ht="12.75" customHeight="1" x14ac:dyDescent="0.2">
      <c r="L614" s="5"/>
      <c r="M614" s="5"/>
      <c r="O614" s="5"/>
      <c r="P614" s="6"/>
      <c r="Q614" s="6"/>
      <c r="R614" s="5"/>
      <c r="X614" s="3"/>
      <c r="Y614" s="3"/>
    </row>
    <row r="615" spans="1:25" s="200" customFormat="1" ht="26.25" customHeight="1" x14ac:dyDescent="0.4">
      <c r="B615" s="318" t="s">
        <v>96</v>
      </c>
      <c r="C615" s="331"/>
      <c r="D615" s="331"/>
      <c r="E615" s="331"/>
      <c r="F615" s="331"/>
      <c r="G615" s="331"/>
      <c r="H615" s="331"/>
      <c r="I615" s="331"/>
      <c r="J615" s="331"/>
      <c r="K615" s="201" t="s">
        <v>110</v>
      </c>
      <c r="L615" s="5"/>
      <c r="M615" s="5"/>
      <c r="N615" s="25"/>
      <c r="O615" s="5"/>
      <c r="P615" s="25"/>
      <c r="Q615" s="25"/>
      <c r="R615" s="25"/>
    </row>
    <row r="616" spans="1:25" ht="20.25" customHeight="1" x14ac:dyDescent="0.2">
      <c r="A616" s="330" t="s">
        <v>9</v>
      </c>
      <c r="B616" s="311" t="s">
        <v>97</v>
      </c>
      <c r="C616" s="312"/>
      <c r="D616" s="312"/>
      <c r="E616" s="312"/>
      <c r="F616" s="312"/>
      <c r="G616" s="312"/>
      <c r="H616" s="312"/>
      <c r="I616" s="312"/>
      <c r="J616" s="313"/>
      <c r="K616" s="314" t="s">
        <v>10</v>
      </c>
      <c r="L616" s="307" t="s">
        <v>2</v>
      </c>
      <c r="M616" s="307" t="s">
        <v>3</v>
      </c>
      <c r="N616" s="316" t="s">
        <v>4</v>
      </c>
      <c r="O616" s="307" t="s">
        <v>5</v>
      </c>
      <c r="P616" s="317" t="s">
        <v>6</v>
      </c>
      <c r="Q616" s="317" t="s">
        <v>7</v>
      </c>
      <c r="R616" s="307" t="s">
        <v>8</v>
      </c>
    </row>
    <row r="617" spans="1:25" ht="15.75" customHeight="1" x14ac:dyDescent="0.25">
      <c r="A617" s="308"/>
      <c r="B617" s="79" t="s">
        <v>98</v>
      </c>
      <c r="C617" s="79" t="s">
        <v>99</v>
      </c>
      <c r="D617" s="79" t="s">
        <v>100</v>
      </c>
      <c r="E617" s="79" t="s">
        <v>101</v>
      </c>
      <c r="F617" s="79" t="s">
        <v>102</v>
      </c>
      <c r="G617" s="79" t="s">
        <v>103</v>
      </c>
      <c r="H617" s="79" t="s">
        <v>104</v>
      </c>
      <c r="I617" s="79" t="s">
        <v>105</v>
      </c>
      <c r="J617" s="221" t="s">
        <v>106</v>
      </c>
      <c r="K617" s="315"/>
      <c r="L617" s="308"/>
      <c r="M617" s="308"/>
      <c r="N617" s="308"/>
      <c r="O617" s="308"/>
      <c r="P617" s="308"/>
      <c r="Q617" s="308"/>
      <c r="R617" s="308"/>
    </row>
    <row r="618" spans="1:25" ht="15.75" customHeight="1" x14ac:dyDescent="0.25">
      <c r="A618" s="79">
        <v>1602</v>
      </c>
      <c r="B618" s="80">
        <v>81</v>
      </c>
      <c r="C618" s="80"/>
      <c r="D618" s="80"/>
      <c r="E618" s="80"/>
      <c r="F618" s="80"/>
      <c r="G618" s="80"/>
      <c r="H618" s="80"/>
      <c r="I618" s="80"/>
      <c r="J618" s="223"/>
      <c r="K618" s="116"/>
      <c r="L618" s="232"/>
      <c r="M618" s="233"/>
      <c r="N618" s="234"/>
      <c r="O618" s="242"/>
      <c r="P618" s="283">
        <f>B618</f>
        <v>81</v>
      </c>
      <c r="Q618" s="243"/>
      <c r="R618" s="242"/>
    </row>
    <row r="619" spans="1:25" ht="15.75" customHeight="1" x14ac:dyDescent="0.25">
      <c r="A619" s="79">
        <v>1701</v>
      </c>
      <c r="B619" s="80"/>
      <c r="C619" s="80">
        <v>64</v>
      </c>
      <c r="D619" s="80"/>
      <c r="E619" s="80"/>
      <c r="F619" s="80"/>
      <c r="G619" s="80"/>
      <c r="H619" s="80"/>
      <c r="I619" s="80"/>
      <c r="J619" s="223"/>
      <c r="K619" s="116"/>
      <c r="L619" s="235"/>
      <c r="M619" s="134"/>
      <c r="N619" s="236"/>
      <c r="O619" s="90">
        <f>IF(C619=0,"",C619/B618)</f>
        <v>0.79012345679012341</v>
      </c>
      <c r="P619" s="284">
        <v>72</v>
      </c>
      <c r="Q619" s="241">
        <f t="shared" ref="Q619:Q625" si="85">IF(P619=0,"",P619/P618)</f>
        <v>0.88888888888888884</v>
      </c>
      <c r="R619" s="241">
        <f t="shared" ref="R619:R625" si="86">IF(P619=0,"",100%-Q619)</f>
        <v>0.11111111111111116</v>
      </c>
    </row>
    <row r="620" spans="1:25" ht="15.75" customHeight="1" x14ac:dyDescent="0.25">
      <c r="A620" s="79">
        <v>1702</v>
      </c>
      <c r="B620" s="80"/>
      <c r="C620" s="80"/>
      <c r="D620" s="80">
        <v>57</v>
      </c>
      <c r="E620" s="80"/>
      <c r="F620" s="80"/>
      <c r="G620" s="80"/>
      <c r="H620" s="80"/>
      <c r="I620" s="80"/>
      <c r="J620" s="223"/>
      <c r="K620" s="116"/>
      <c r="L620" s="235"/>
      <c r="M620" s="134"/>
      <c r="N620" s="236"/>
      <c r="O620" s="90">
        <f>IF(D620=0,"",D620/C619)</f>
        <v>0.890625</v>
      </c>
      <c r="P620" s="284">
        <v>68</v>
      </c>
      <c r="Q620" s="241">
        <f t="shared" si="85"/>
        <v>0.94444444444444442</v>
      </c>
      <c r="R620" s="241">
        <f t="shared" si="86"/>
        <v>5.555555555555558E-2</v>
      </c>
      <c r="T620" s="11">
        <f>P620/P618</f>
        <v>0.83950617283950613</v>
      </c>
    </row>
    <row r="621" spans="1:25" ht="15.75" customHeight="1" x14ac:dyDescent="0.25">
      <c r="A621" s="79">
        <v>1801</v>
      </c>
      <c r="B621" s="80"/>
      <c r="C621" s="80"/>
      <c r="D621" s="80"/>
      <c r="E621" s="80">
        <v>52</v>
      </c>
      <c r="F621" s="80"/>
      <c r="G621" s="80"/>
      <c r="H621" s="80"/>
      <c r="I621" s="80"/>
      <c r="J621" s="223"/>
      <c r="K621" s="116"/>
      <c r="L621" s="235"/>
      <c r="M621" s="134"/>
      <c r="N621" s="236"/>
      <c r="O621" s="90">
        <f>IF(E621=0,"",E621/D620)</f>
        <v>0.91228070175438591</v>
      </c>
      <c r="P621" s="284">
        <v>55</v>
      </c>
      <c r="Q621" s="241">
        <f t="shared" si="85"/>
        <v>0.80882352941176472</v>
      </c>
      <c r="R621" s="241">
        <f t="shared" si="86"/>
        <v>0.19117647058823528</v>
      </c>
    </row>
    <row r="622" spans="1:25" ht="15.75" customHeight="1" x14ac:dyDescent="0.25">
      <c r="A622" s="79">
        <v>1802</v>
      </c>
      <c r="B622" s="80"/>
      <c r="C622" s="80"/>
      <c r="D622" s="80"/>
      <c r="E622" s="80"/>
      <c r="F622" s="80">
        <v>50</v>
      </c>
      <c r="G622" s="80"/>
      <c r="H622" s="80"/>
      <c r="I622" s="80"/>
      <c r="J622" s="223"/>
      <c r="K622" s="116"/>
      <c r="L622" s="235"/>
      <c r="M622" s="134"/>
      <c r="N622" s="236"/>
      <c r="O622" s="90">
        <f>IF(F622=0,"",F622/E621)</f>
        <v>0.96153846153846156</v>
      </c>
      <c r="P622" s="284">
        <v>54</v>
      </c>
      <c r="Q622" s="241">
        <f t="shared" si="85"/>
        <v>0.98181818181818181</v>
      </c>
      <c r="R622" s="241">
        <f t="shared" si="86"/>
        <v>1.8181818181818188E-2</v>
      </c>
    </row>
    <row r="623" spans="1:25" ht="15.75" customHeight="1" x14ac:dyDescent="0.25">
      <c r="A623" s="79">
        <v>1901</v>
      </c>
      <c r="B623" s="80"/>
      <c r="C623" s="80"/>
      <c r="D623" s="80"/>
      <c r="E623" s="80"/>
      <c r="F623" s="80"/>
      <c r="G623" s="80">
        <v>48</v>
      </c>
      <c r="H623" s="80"/>
      <c r="I623" s="80"/>
      <c r="J623" s="223"/>
      <c r="K623" s="116"/>
      <c r="L623" s="235"/>
      <c r="M623" s="134"/>
      <c r="N623" s="236"/>
      <c r="O623" s="90">
        <f>IF(G623=0,"",G623/F622)</f>
        <v>0.96</v>
      </c>
      <c r="P623" s="284">
        <v>54</v>
      </c>
      <c r="Q623" s="241">
        <f t="shared" si="85"/>
        <v>1</v>
      </c>
      <c r="R623" s="241">
        <f t="shared" si="86"/>
        <v>0</v>
      </c>
    </row>
    <row r="624" spans="1:25" ht="15.75" customHeight="1" x14ac:dyDescent="0.25">
      <c r="A624" s="79">
        <v>1902</v>
      </c>
      <c r="B624" s="80"/>
      <c r="C624" s="80"/>
      <c r="D624" s="80"/>
      <c r="E624" s="80"/>
      <c r="F624" s="80"/>
      <c r="G624" s="80"/>
      <c r="H624" s="80">
        <v>47</v>
      </c>
      <c r="I624" s="80"/>
      <c r="J624" s="223"/>
      <c r="K624" s="116"/>
      <c r="L624" s="235"/>
      <c r="M624" s="134"/>
      <c r="N624" s="236"/>
      <c r="O624" s="90">
        <f>IF(H624=0,"",H624/G623)</f>
        <v>0.97916666666666663</v>
      </c>
      <c r="P624" s="284">
        <v>54</v>
      </c>
      <c r="Q624" s="241">
        <f t="shared" si="85"/>
        <v>1</v>
      </c>
      <c r="R624" s="241">
        <f t="shared" si="86"/>
        <v>0</v>
      </c>
    </row>
    <row r="625" spans="1:18" ht="15.75" customHeight="1" x14ac:dyDescent="0.25">
      <c r="A625" s="79">
        <v>2001</v>
      </c>
      <c r="B625" s="80"/>
      <c r="C625" s="80"/>
      <c r="D625" s="80"/>
      <c r="E625" s="80"/>
      <c r="F625" s="80"/>
      <c r="G625" s="80"/>
      <c r="H625" s="80"/>
      <c r="I625" s="80">
        <v>47</v>
      </c>
      <c r="J625" s="223"/>
      <c r="K625" s="116">
        <v>45</v>
      </c>
      <c r="L625" s="235"/>
      <c r="M625" s="134"/>
      <c r="N625" s="236"/>
      <c r="O625" s="90">
        <f>IF(I625=0,"",I625/H624)</f>
        <v>1</v>
      </c>
      <c r="P625" s="284">
        <v>54</v>
      </c>
      <c r="Q625" s="241">
        <f t="shared" si="85"/>
        <v>1</v>
      </c>
      <c r="R625" s="241">
        <f t="shared" si="86"/>
        <v>0</v>
      </c>
    </row>
    <row r="626" spans="1:18" ht="15.75" customHeight="1" x14ac:dyDescent="0.25">
      <c r="A626" s="79">
        <v>2002</v>
      </c>
      <c r="B626" s="80"/>
      <c r="C626" s="80"/>
      <c r="D626" s="80"/>
      <c r="E626" s="80"/>
      <c r="F626" s="80"/>
      <c r="G626" s="80"/>
      <c r="H626" s="80"/>
      <c r="I626" s="80">
        <v>6</v>
      </c>
      <c r="J626" s="223"/>
      <c r="K626" s="116">
        <v>6</v>
      </c>
      <c r="L626" s="235"/>
      <c r="M626" s="134"/>
      <c r="N626" s="134"/>
      <c r="O626" s="246"/>
      <c r="P626" s="284">
        <v>8</v>
      </c>
      <c r="Q626" s="247"/>
      <c r="R626" s="246"/>
    </row>
    <row r="627" spans="1:18" ht="15.75" customHeight="1" x14ac:dyDescent="0.25">
      <c r="A627" s="79">
        <v>2101</v>
      </c>
      <c r="B627" s="80"/>
      <c r="C627" s="80"/>
      <c r="D627" s="80"/>
      <c r="E627" s="80"/>
      <c r="F627" s="80"/>
      <c r="G627" s="80"/>
      <c r="H627" s="80"/>
      <c r="I627" s="80">
        <v>1</v>
      </c>
      <c r="J627" s="223"/>
      <c r="K627" s="116">
        <v>1</v>
      </c>
      <c r="L627" s="235"/>
      <c r="M627" s="134"/>
      <c r="N627" s="237"/>
      <c r="O627" s="246"/>
      <c r="P627" s="284">
        <v>2</v>
      </c>
      <c r="Q627" s="247"/>
      <c r="R627" s="246"/>
    </row>
    <row r="628" spans="1:18" ht="15.75" customHeight="1" x14ac:dyDescent="0.25">
      <c r="A628" s="79">
        <v>2102</v>
      </c>
      <c r="B628" s="80"/>
      <c r="C628" s="80"/>
      <c r="D628" s="80"/>
      <c r="E628" s="80"/>
      <c r="F628" s="80"/>
      <c r="G628" s="80"/>
      <c r="H628" s="80"/>
      <c r="I628" s="80">
        <v>1</v>
      </c>
      <c r="J628" s="223"/>
      <c r="K628" s="116"/>
      <c r="L628" s="235"/>
      <c r="M628" s="134"/>
      <c r="N628" s="237"/>
      <c r="O628" s="246"/>
      <c r="P628" s="285">
        <v>1</v>
      </c>
      <c r="Q628" s="247"/>
      <c r="R628" s="246"/>
    </row>
    <row r="629" spans="1:18" ht="15.75" customHeight="1" x14ac:dyDescent="0.25">
      <c r="A629" s="79">
        <v>2201</v>
      </c>
      <c r="B629" s="80"/>
      <c r="C629" s="80"/>
      <c r="D629" s="80"/>
      <c r="E629" s="80"/>
      <c r="F629" s="80"/>
      <c r="G629" s="80"/>
      <c r="H629" s="80"/>
      <c r="I629" s="80">
        <v>1</v>
      </c>
      <c r="J629" s="223"/>
      <c r="K629" s="116">
        <v>1</v>
      </c>
      <c r="L629" s="235"/>
      <c r="M629" s="134"/>
      <c r="N629" s="237"/>
      <c r="O629" s="246"/>
      <c r="P629" s="285">
        <v>1</v>
      </c>
      <c r="Q629" s="247"/>
      <c r="R629" s="246"/>
    </row>
    <row r="630" spans="1:18" ht="15.75" customHeight="1" x14ac:dyDescent="0.25">
      <c r="A630" s="79">
        <v>2202</v>
      </c>
      <c r="B630" s="80"/>
      <c r="C630" s="80"/>
      <c r="D630" s="80"/>
      <c r="E630" s="80"/>
      <c r="F630" s="80"/>
      <c r="G630" s="80"/>
      <c r="H630" s="80"/>
      <c r="I630" s="80"/>
      <c r="J630" s="223"/>
      <c r="K630" s="116"/>
      <c r="L630" s="235"/>
      <c r="M630" s="134"/>
      <c r="N630" s="237"/>
      <c r="O630" s="246"/>
      <c r="P630" s="285"/>
      <c r="Q630" s="247"/>
      <c r="R630" s="246"/>
    </row>
    <row r="631" spans="1:18" ht="15.75" customHeight="1" x14ac:dyDescent="0.25">
      <c r="A631" s="79">
        <v>2301</v>
      </c>
      <c r="B631" s="80"/>
      <c r="C631" s="80"/>
      <c r="D631" s="80"/>
      <c r="E631" s="80"/>
      <c r="F631" s="80"/>
      <c r="G631" s="80"/>
      <c r="H631" s="80"/>
      <c r="I631" s="80"/>
      <c r="J631" s="223"/>
      <c r="K631" s="116"/>
      <c r="L631" s="235"/>
      <c r="M631" s="134"/>
      <c r="N631" s="237"/>
      <c r="O631" s="248"/>
      <c r="P631" s="251"/>
      <c r="Q631" s="249"/>
      <c r="R631" s="250"/>
    </row>
    <row r="632" spans="1:18" ht="15.75" customHeight="1" x14ac:dyDescent="0.25">
      <c r="A632" s="79">
        <v>2302</v>
      </c>
      <c r="B632" s="80"/>
      <c r="C632" s="80"/>
      <c r="D632" s="80"/>
      <c r="E632" s="80"/>
      <c r="F632" s="80"/>
      <c r="G632" s="80"/>
      <c r="H632" s="80"/>
      <c r="I632" s="80"/>
      <c r="J632" s="223"/>
      <c r="K632" s="116"/>
      <c r="L632" s="235"/>
      <c r="M632" s="134"/>
      <c r="N632" s="237"/>
      <c r="O632" s="228" t="s">
        <v>80</v>
      </c>
      <c r="P632" s="102">
        <v>56</v>
      </c>
      <c r="Q632" s="179">
        <f>K635</f>
        <v>53</v>
      </c>
      <c r="R632" s="230" t="s">
        <v>10</v>
      </c>
    </row>
    <row r="633" spans="1:18" ht="15.75" customHeight="1" x14ac:dyDescent="0.25">
      <c r="A633" s="79">
        <v>2401</v>
      </c>
      <c r="B633" s="80"/>
      <c r="C633" s="80"/>
      <c r="D633" s="80"/>
      <c r="E633" s="80"/>
      <c r="F633" s="80"/>
      <c r="G633" s="80"/>
      <c r="H633" s="80"/>
      <c r="I633" s="80"/>
      <c r="J633" s="223"/>
      <c r="K633" s="116"/>
      <c r="L633" s="235"/>
      <c r="M633" s="134"/>
      <c r="N633" s="237"/>
      <c r="O633" s="229" t="s">
        <v>81</v>
      </c>
      <c r="P633" s="104">
        <f>IF(P632/B618=0,"",P632/B618)</f>
        <v>0.69135802469135799</v>
      </c>
      <c r="Q633" s="183">
        <f>IF(P632/Q632=0,"",P632/Q632)</f>
        <v>1.0566037735849056</v>
      </c>
      <c r="R633" s="231" t="s">
        <v>82</v>
      </c>
    </row>
    <row r="634" spans="1:18" ht="15.75" customHeight="1" x14ac:dyDescent="0.25">
      <c r="A634" s="79">
        <v>2402</v>
      </c>
      <c r="B634" s="80"/>
      <c r="C634" s="80"/>
      <c r="D634" s="80"/>
      <c r="E634" s="80"/>
      <c r="F634" s="80"/>
      <c r="G634" s="80"/>
      <c r="H634" s="80"/>
      <c r="I634" s="80"/>
      <c r="J634" s="223"/>
      <c r="K634" s="116"/>
      <c r="L634" s="238"/>
      <c r="M634" s="239"/>
      <c r="N634" s="240"/>
      <c r="O634" s="109"/>
      <c r="P634" s="110"/>
      <c r="Q634" s="110"/>
      <c r="R634" s="111"/>
    </row>
    <row r="635" spans="1:18" ht="18" customHeight="1" x14ac:dyDescent="0.25">
      <c r="A635" s="33"/>
      <c r="B635" s="327" t="s">
        <v>108</v>
      </c>
      <c r="C635" s="327"/>
      <c r="D635" s="327"/>
      <c r="E635" s="327"/>
      <c r="F635" s="327"/>
      <c r="G635" s="327"/>
      <c r="H635" s="327"/>
      <c r="I635" s="327"/>
      <c r="J635" s="327"/>
      <c r="K635" s="112">
        <f>SUM(K618:K631)</f>
        <v>53</v>
      </c>
      <c r="L635" s="113">
        <f>IF(K625=0,"",K625/B618)</f>
        <v>0.55555555555555558</v>
      </c>
      <c r="M635" s="113">
        <f>IF(K635=0,"",K635/B618)</f>
        <v>0.65432098765432101</v>
      </c>
      <c r="N635" s="113">
        <f>IF(K626=0,"",M635-L635)</f>
        <v>9.8765432098765427E-2</v>
      </c>
      <c r="O635" s="5"/>
      <c r="P635" s="25"/>
      <c r="Q635" s="24"/>
      <c r="R635" s="5"/>
    </row>
    <row r="636" spans="1:18" ht="12.75" customHeight="1" x14ac:dyDescent="0.2"/>
    <row r="637" spans="1:18" ht="12.75" customHeight="1" x14ac:dyDescent="0.2"/>
    <row r="638" spans="1:18" s="200" customFormat="1" ht="26.25" customHeight="1" x14ac:dyDescent="0.4">
      <c r="B638" s="318" t="s">
        <v>96</v>
      </c>
      <c r="C638" s="331"/>
      <c r="D638" s="331"/>
      <c r="E638" s="331"/>
      <c r="F638" s="331"/>
      <c r="G638" s="331"/>
      <c r="H638" s="331"/>
      <c r="I638" s="331"/>
      <c r="J638" s="331"/>
      <c r="K638" s="201" t="s">
        <v>111</v>
      </c>
      <c r="L638" s="5"/>
      <c r="M638" s="5"/>
      <c r="N638" s="25"/>
      <c r="O638" s="5"/>
      <c r="P638" s="25"/>
      <c r="Q638" s="25"/>
      <c r="R638" s="25"/>
    </row>
    <row r="639" spans="1:18" ht="20.25" customHeight="1" x14ac:dyDescent="0.2">
      <c r="A639" s="330" t="s">
        <v>9</v>
      </c>
      <c r="B639" s="311" t="s">
        <v>97</v>
      </c>
      <c r="C639" s="312"/>
      <c r="D639" s="312"/>
      <c r="E639" s="312"/>
      <c r="F639" s="312"/>
      <c r="G639" s="312"/>
      <c r="H639" s="312"/>
      <c r="I639" s="312"/>
      <c r="J639" s="313"/>
      <c r="K639" s="314" t="s">
        <v>10</v>
      </c>
      <c r="L639" s="307" t="s">
        <v>2</v>
      </c>
      <c r="M639" s="307" t="s">
        <v>3</v>
      </c>
      <c r="N639" s="316" t="s">
        <v>4</v>
      </c>
      <c r="O639" s="307" t="s">
        <v>5</v>
      </c>
      <c r="P639" s="317" t="s">
        <v>6</v>
      </c>
      <c r="Q639" s="317" t="s">
        <v>7</v>
      </c>
      <c r="R639" s="307" t="s">
        <v>8</v>
      </c>
    </row>
    <row r="640" spans="1:18" ht="15.75" customHeight="1" x14ac:dyDescent="0.25">
      <c r="A640" s="308"/>
      <c r="B640" s="79" t="s">
        <v>98</v>
      </c>
      <c r="C640" s="79" t="s">
        <v>99</v>
      </c>
      <c r="D640" s="79" t="s">
        <v>100</v>
      </c>
      <c r="E640" s="79" t="s">
        <v>101</v>
      </c>
      <c r="F640" s="79" t="s">
        <v>102</v>
      </c>
      <c r="G640" s="79" t="s">
        <v>103</v>
      </c>
      <c r="H640" s="79" t="s">
        <v>104</v>
      </c>
      <c r="I640" s="79" t="s">
        <v>105</v>
      </c>
      <c r="J640" s="221" t="s">
        <v>106</v>
      </c>
      <c r="K640" s="315"/>
      <c r="L640" s="308"/>
      <c r="M640" s="308"/>
      <c r="N640" s="308"/>
      <c r="O640" s="308"/>
      <c r="P640" s="308"/>
      <c r="Q640" s="308"/>
      <c r="R640" s="308"/>
    </row>
    <row r="641" spans="1:20" ht="15.75" customHeight="1" x14ac:dyDescent="0.25">
      <c r="A641" s="79">
        <v>1701</v>
      </c>
      <c r="B641" s="80">
        <v>41</v>
      </c>
      <c r="C641" s="80"/>
      <c r="D641" s="80"/>
      <c r="E641" s="80"/>
      <c r="F641" s="80"/>
      <c r="G641" s="80"/>
      <c r="H641" s="80"/>
      <c r="I641" s="80"/>
      <c r="J641" s="223"/>
      <c r="K641" s="116"/>
      <c r="L641" s="232"/>
      <c r="M641" s="233"/>
      <c r="N641" s="234"/>
      <c r="O641" s="242"/>
      <c r="P641" s="85">
        <f>B641</f>
        <v>41</v>
      </c>
      <c r="Q641" s="243"/>
      <c r="R641" s="242"/>
    </row>
    <row r="642" spans="1:20" ht="15.75" customHeight="1" x14ac:dyDescent="0.25">
      <c r="A642" s="79">
        <v>1702</v>
      </c>
      <c r="B642" s="80"/>
      <c r="C642" s="80">
        <v>34</v>
      </c>
      <c r="D642" s="80"/>
      <c r="E642" s="80"/>
      <c r="F642" s="80"/>
      <c r="G642" s="80"/>
      <c r="H642" s="80"/>
      <c r="I642" s="80"/>
      <c r="J642" s="223"/>
      <c r="K642" s="116"/>
      <c r="L642" s="235"/>
      <c r="M642" s="134"/>
      <c r="N642" s="236"/>
      <c r="O642" s="90">
        <f>IF(C642=0,"",C642/B641)</f>
        <v>0.82926829268292679</v>
      </c>
      <c r="P642" s="91">
        <v>34</v>
      </c>
      <c r="Q642" s="241">
        <f t="shared" ref="Q642:Q648" si="87">IF(P642=0,"",P642/P641)</f>
        <v>0.82926829268292679</v>
      </c>
      <c r="R642" s="241">
        <f t="shared" ref="R642:R648" si="88">IF(P642=0,"",100%-Q642)</f>
        <v>0.17073170731707321</v>
      </c>
    </row>
    <row r="643" spans="1:20" ht="15.75" customHeight="1" x14ac:dyDescent="0.25">
      <c r="A643" s="79">
        <v>1801</v>
      </c>
      <c r="B643" s="80"/>
      <c r="C643" s="80"/>
      <c r="D643" s="80">
        <v>31</v>
      </c>
      <c r="E643" s="80"/>
      <c r="F643" s="80"/>
      <c r="G643" s="80"/>
      <c r="H643" s="80"/>
      <c r="I643" s="80"/>
      <c r="J643" s="223"/>
      <c r="K643" s="116"/>
      <c r="L643" s="235"/>
      <c r="M643" s="134"/>
      <c r="N643" s="236"/>
      <c r="O643" s="90">
        <f>IF(D643=0,"",D643/C642)</f>
        <v>0.91176470588235292</v>
      </c>
      <c r="P643" s="91">
        <v>32</v>
      </c>
      <c r="Q643" s="241">
        <f t="shared" si="87"/>
        <v>0.94117647058823528</v>
      </c>
      <c r="R643" s="241">
        <f t="shared" si="88"/>
        <v>5.8823529411764719E-2</v>
      </c>
      <c r="T643" s="11">
        <f>P643/P641</f>
        <v>0.78048780487804881</v>
      </c>
    </row>
    <row r="644" spans="1:20" ht="15.75" customHeight="1" x14ac:dyDescent="0.25">
      <c r="A644" s="79">
        <v>1802</v>
      </c>
      <c r="B644" s="80"/>
      <c r="C644" s="80"/>
      <c r="D644" s="80"/>
      <c r="E644" s="80">
        <v>30</v>
      </c>
      <c r="F644" s="80"/>
      <c r="G644" s="80"/>
      <c r="H644" s="80"/>
      <c r="I644" s="80"/>
      <c r="J644" s="223"/>
      <c r="K644" s="116"/>
      <c r="L644" s="235"/>
      <c r="M644" s="134"/>
      <c r="N644" s="236"/>
      <c r="O644" s="90">
        <f>IF(E644=0,"",E644/D643)</f>
        <v>0.967741935483871</v>
      </c>
      <c r="P644" s="91">
        <v>31</v>
      </c>
      <c r="Q644" s="241">
        <f t="shared" si="87"/>
        <v>0.96875</v>
      </c>
      <c r="R644" s="241">
        <f t="shared" si="88"/>
        <v>3.125E-2</v>
      </c>
    </row>
    <row r="645" spans="1:20" ht="15.75" customHeight="1" x14ac:dyDescent="0.25">
      <c r="A645" s="79">
        <v>1901</v>
      </c>
      <c r="B645" s="80"/>
      <c r="C645" s="80"/>
      <c r="D645" s="80"/>
      <c r="E645" s="80"/>
      <c r="F645" s="80">
        <v>30</v>
      </c>
      <c r="G645" s="80"/>
      <c r="H645" s="80"/>
      <c r="I645" s="80"/>
      <c r="J645" s="223"/>
      <c r="K645" s="116"/>
      <c r="L645" s="235"/>
      <c r="M645" s="134"/>
      <c r="N645" s="236"/>
      <c r="O645" s="90">
        <f>IF(F645=0,"",F645/E644)</f>
        <v>1</v>
      </c>
      <c r="P645" s="91">
        <v>30</v>
      </c>
      <c r="Q645" s="241">
        <f t="shared" si="87"/>
        <v>0.967741935483871</v>
      </c>
      <c r="R645" s="241">
        <f t="shared" si="88"/>
        <v>3.2258064516129004E-2</v>
      </c>
    </row>
    <row r="646" spans="1:20" ht="15.75" customHeight="1" x14ac:dyDescent="0.25">
      <c r="A646" s="79">
        <v>1902</v>
      </c>
      <c r="B646" s="80"/>
      <c r="C646" s="80"/>
      <c r="D646" s="80"/>
      <c r="E646" s="80"/>
      <c r="F646" s="80"/>
      <c r="G646" s="80">
        <v>29</v>
      </c>
      <c r="H646" s="80"/>
      <c r="I646" s="80"/>
      <c r="J646" s="223"/>
      <c r="K646" s="116"/>
      <c r="L646" s="235"/>
      <c r="M646" s="134"/>
      <c r="N646" s="236"/>
      <c r="O646" s="90">
        <f>IF(G646=0,"",G646/F645)</f>
        <v>0.96666666666666667</v>
      </c>
      <c r="P646" s="91">
        <v>30</v>
      </c>
      <c r="Q646" s="241">
        <f t="shared" si="87"/>
        <v>1</v>
      </c>
      <c r="R646" s="241">
        <f t="shared" si="88"/>
        <v>0</v>
      </c>
    </row>
    <row r="647" spans="1:20" ht="15.75" customHeight="1" x14ac:dyDescent="0.25">
      <c r="A647" s="79">
        <v>2001</v>
      </c>
      <c r="B647" s="80"/>
      <c r="C647" s="80"/>
      <c r="D647" s="80"/>
      <c r="E647" s="80"/>
      <c r="F647" s="80"/>
      <c r="G647" s="80"/>
      <c r="H647" s="80">
        <v>29</v>
      </c>
      <c r="I647" s="80"/>
      <c r="J647" s="223"/>
      <c r="K647" s="116"/>
      <c r="L647" s="235"/>
      <c r="M647" s="134"/>
      <c r="N647" s="236"/>
      <c r="O647" s="90">
        <f>IF(H647=0,"",H647/G646)</f>
        <v>1</v>
      </c>
      <c r="P647" s="91">
        <v>30</v>
      </c>
      <c r="Q647" s="241">
        <f t="shared" si="87"/>
        <v>1</v>
      </c>
      <c r="R647" s="241">
        <f t="shared" si="88"/>
        <v>0</v>
      </c>
    </row>
    <row r="648" spans="1:20" ht="15.75" customHeight="1" x14ac:dyDescent="0.25">
      <c r="A648" s="79">
        <v>2002</v>
      </c>
      <c r="B648" s="80"/>
      <c r="C648" s="80"/>
      <c r="D648" s="80"/>
      <c r="E648" s="80"/>
      <c r="F648" s="80"/>
      <c r="G648" s="80"/>
      <c r="H648" s="80"/>
      <c r="I648" s="80">
        <v>28</v>
      </c>
      <c r="J648" s="223"/>
      <c r="K648" s="116">
        <v>27</v>
      </c>
      <c r="L648" s="235"/>
      <c r="M648" s="134"/>
      <c r="N648" s="236"/>
      <c r="O648" s="90">
        <f>IF(I648=0,"",I648/H647)</f>
        <v>0.96551724137931039</v>
      </c>
      <c r="P648" s="91">
        <v>30</v>
      </c>
      <c r="Q648" s="241">
        <f t="shared" si="87"/>
        <v>1</v>
      </c>
      <c r="R648" s="241">
        <f t="shared" si="88"/>
        <v>0</v>
      </c>
    </row>
    <row r="649" spans="1:20" ht="15.75" customHeight="1" x14ac:dyDescent="0.25">
      <c r="A649" s="79">
        <v>2101</v>
      </c>
      <c r="B649" s="80"/>
      <c r="C649" s="80"/>
      <c r="D649" s="80"/>
      <c r="E649" s="80"/>
      <c r="F649" s="80"/>
      <c r="G649" s="80"/>
      <c r="H649" s="80"/>
      <c r="I649" s="80">
        <v>3</v>
      </c>
      <c r="J649" s="223"/>
      <c r="K649" s="116">
        <v>2</v>
      </c>
      <c r="L649" s="235"/>
      <c r="M649" s="134"/>
      <c r="N649" s="134"/>
      <c r="O649" s="246"/>
      <c r="P649" s="91">
        <v>3</v>
      </c>
      <c r="Q649" s="247"/>
      <c r="R649" s="246"/>
    </row>
    <row r="650" spans="1:20" ht="15.75" customHeight="1" x14ac:dyDescent="0.25">
      <c r="A650" s="79">
        <v>2102</v>
      </c>
      <c r="B650" s="80"/>
      <c r="C650" s="80"/>
      <c r="D650" s="80"/>
      <c r="E650" s="80"/>
      <c r="F650" s="80"/>
      <c r="G650" s="80"/>
      <c r="H650" s="80"/>
      <c r="I650" s="80"/>
      <c r="J650" s="223"/>
      <c r="K650" s="116"/>
      <c r="L650" s="235"/>
      <c r="M650" s="134"/>
      <c r="N650" s="237"/>
      <c r="O650" s="246"/>
      <c r="P650" s="91"/>
      <c r="Q650" s="247"/>
      <c r="R650" s="246"/>
    </row>
    <row r="651" spans="1:20" ht="15.75" customHeight="1" x14ac:dyDescent="0.25">
      <c r="A651" s="79">
        <v>2201</v>
      </c>
      <c r="B651" s="80"/>
      <c r="C651" s="80"/>
      <c r="D651" s="80"/>
      <c r="E651" s="80"/>
      <c r="F651" s="80"/>
      <c r="G651" s="80"/>
      <c r="H651" s="80"/>
      <c r="I651" s="80"/>
      <c r="J651" s="223"/>
      <c r="K651" s="116"/>
      <c r="L651" s="235"/>
      <c r="M651" s="134"/>
      <c r="N651" s="237"/>
      <c r="O651" s="246"/>
      <c r="P651" s="96"/>
      <c r="Q651" s="247"/>
      <c r="R651" s="246"/>
    </row>
    <row r="652" spans="1:20" ht="15.75" customHeight="1" x14ac:dyDescent="0.25">
      <c r="A652" s="79">
        <v>2202</v>
      </c>
      <c r="B652" s="80"/>
      <c r="C652" s="80"/>
      <c r="D652" s="80"/>
      <c r="E652" s="80"/>
      <c r="F652" s="80"/>
      <c r="G652" s="80"/>
      <c r="H652" s="80"/>
      <c r="I652" s="80"/>
      <c r="J652" s="223"/>
      <c r="K652" s="116"/>
      <c r="L652" s="235"/>
      <c r="M652" s="134"/>
      <c r="N652" s="237"/>
      <c r="O652" s="246"/>
      <c r="P652" s="96"/>
      <c r="Q652" s="247"/>
      <c r="R652" s="246"/>
    </row>
    <row r="653" spans="1:20" ht="15.75" customHeight="1" x14ac:dyDescent="0.25">
      <c r="A653" s="79">
        <v>2301</v>
      </c>
      <c r="B653" s="80"/>
      <c r="C653" s="80"/>
      <c r="D653" s="80"/>
      <c r="E653" s="80"/>
      <c r="F653" s="80"/>
      <c r="G653" s="80"/>
      <c r="H653" s="80"/>
      <c r="I653" s="80"/>
      <c r="J653" s="223"/>
      <c r="K653" s="116"/>
      <c r="L653" s="235"/>
      <c r="M653" s="134"/>
      <c r="N653" s="237"/>
      <c r="O653" s="246"/>
      <c r="P653" s="96"/>
      <c r="Q653" s="247"/>
      <c r="R653" s="246"/>
    </row>
    <row r="654" spans="1:20" ht="15.75" customHeight="1" x14ac:dyDescent="0.25">
      <c r="A654" s="79">
        <v>2302</v>
      </c>
      <c r="B654" s="80"/>
      <c r="C654" s="80"/>
      <c r="D654" s="80"/>
      <c r="E654" s="80"/>
      <c r="F654" s="80"/>
      <c r="G654" s="80"/>
      <c r="H654" s="80"/>
      <c r="I654" s="80"/>
      <c r="J654" s="223"/>
      <c r="K654" s="116"/>
      <c r="L654" s="235"/>
      <c r="M654" s="134"/>
      <c r="N654" s="237"/>
      <c r="O654" s="248"/>
      <c r="P654" s="251"/>
      <c r="Q654" s="249"/>
      <c r="R654" s="250"/>
    </row>
    <row r="655" spans="1:20" ht="15.75" customHeight="1" x14ac:dyDescent="0.25">
      <c r="A655" s="79">
        <v>2401</v>
      </c>
      <c r="B655" s="80"/>
      <c r="C655" s="80"/>
      <c r="D655" s="80"/>
      <c r="E655" s="80"/>
      <c r="F655" s="80"/>
      <c r="G655" s="80"/>
      <c r="H655" s="80"/>
      <c r="I655" s="80"/>
      <c r="J655" s="223"/>
      <c r="K655" s="116"/>
      <c r="L655" s="235"/>
      <c r="M655" s="134"/>
      <c r="N655" s="237"/>
      <c r="O655" s="228" t="s">
        <v>80</v>
      </c>
      <c r="P655" s="102">
        <v>27</v>
      </c>
      <c r="Q655" s="103">
        <f>IF(SUM(K644:K651)=0,"",SUM(K644:K651))</f>
        <v>29</v>
      </c>
      <c r="R655" s="230" t="s">
        <v>10</v>
      </c>
    </row>
    <row r="656" spans="1:20" ht="15.75" customHeight="1" x14ac:dyDescent="0.25">
      <c r="A656" s="79">
        <v>2402</v>
      </c>
      <c r="B656" s="80"/>
      <c r="C656" s="80"/>
      <c r="D656" s="80"/>
      <c r="E656" s="80"/>
      <c r="F656" s="80"/>
      <c r="G656" s="80"/>
      <c r="H656" s="80"/>
      <c r="I656" s="80"/>
      <c r="J656" s="223"/>
      <c r="K656" s="116"/>
      <c r="L656" s="235"/>
      <c r="M656" s="134"/>
      <c r="N656" s="237"/>
      <c r="O656" s="229" t="s">
        <v>81</v>
      </c>
      <c r="P656" s="104">
        <f>IF(P655/B641=0,"",P655/B641)</f>
        <v>0.65853658536585369</v>
      </c>
      <c r="Q656" s="105">
        <f>IF(P655/Q655=0,"",P655/Q655)</f>
        <v>0.93103448275862066</v>
      </c>
      <c r="R656" s="231" t="s">
        <v>82</v>
      </c>
    </row>
    <row r="657" spans="1:25" ht="15.75" customHeight="1" x14ac:dyDescent="0.25">
      <c r="A657" s="79">
        <v>2501</v>
      </c>
      <c r="B657" s="80"/>
      <c r="C657" s="80"/>
      <c r="D657" s="80"/>
      <c r="E657" s="80"/>
      <c r="F657" s="80"/>
      <c r="G657" s="80"/>
      <c r="H657" s="80"/>
      <c r="I657" s="80"/>
      <c r="J657" s="223"/>
      <c r="K657" s="116"/>
      <c r="L657" s="238"/>
      <c r="M657" s="239"/>
      <c r="N657" s="240"/>
      <c r="O657" s="109"/>
      <c r="P657" s="110"/>
      <c r="Q657" s="110"/>
      <c r="R657" s="111"/>
    </row>
    <row r="658" spans="1:25" ht="18" customHeight="1" x14ac:dyDescent="0.25">
      <c r="A658" s="33"/>
      <c r="B658" s="327" t="s">
        <v>108</v>
      </c>
      <c r="C658" s="327"/>
      <c r="D658" s="327"/>
      <c r="E658" s="327"/>
      <c r="F658" s="327"/>
      <c r="G658" s="327"/>
      <c r="H658" s="327"/>
      <c r="I658" s="327"/>
      <c r="J658" s="327"/>
      <c r="K658" s="112">
        <f>SUM(K641:K654)</f>
        <v>29</v>
      </c>
      <c r="L658" s="113">
        <f>IF(K648=0,"",K648/B641)</f>
        <v>0.65853658536585369</v>
      </c>
      <c r="M658" s="113">
        <f>IF(K658=0,"",K658/B641)</f>
        <v>0.70731707317073167</v>
      </c>
      <c r="N658" s="113">
        <f>IF(K649=0,"",M658-L658)</f>
        <v>4.8780487804877981E-2</v>
      </c>
      <c r="O658" s="5"/>
      <c r="P658" s="25"/>
      <c r="Q658" s="24"/>
      <c r="R658" s="5"/>
    </row>
    <row r="659" spans="1:25" ht="12.75" customHeight="1" x14ac:dyDescent="0.2">
      <c r="L659" s="5"/>
      <c r="M659" s="5"/>
      <c r="O659" s="5"/>
      <c r="P659" s="6"/>
      <c r="Q659" s="6"/>
      <c r="R659" s="5"/>
      <c r="X659" s="3"/>
      <c r="Y659" s="3"/>
    </row>
    <row r="660" spans="1:25" ht="12.75" customHeight="1" x14ac:dyDescent="0.2">
      <c r="L660" s="5"/>
      <c r="M660" s="5"/>
      <c r="O660" s="5"/>
      <c r="P660" s="6"/>
      <c r="Q660" s="6"/>
      <c r="R660" s="5"/>
      <c r="X660" s="3"/>
      <c r="Y660" s="3"/>
    </row>
    <row r="661" spans="1:25" ht="26.25" customHeight="1" x14ac:dyDescent="0.4">
      <c r="B661" s="318" t="s">
        <v>96</v>
      </c>
      <c r="C661" s="331"/>
      <c r="D661" s="331"/>
      <c r="E661" s="331"/>
      <c r="F661" s="331"/>
      <c r="G661" s="331"/>
      <c r="H661" s="331"/>
      <c r="I661" s="331"/>
      <c r="J661" s="331"/>
      <c r="K661" s="201" t="s">
        <v>112</v>
      </c>
      <c r="L661" s="5"/>
      <c r="M661" s="5"/>
      <c r="N661" s="25"/>
      <c r="O661" s="5"/>
      <c r="P661" s="25"/>
      <c r="Q661" s="25"/>
      <c r="R661" s="25"/>
    </row>
    <row r="662" spans="1:25" ht="20.25" customHeight="1" x14ac:dyDescent="0.2">
      <c r="A662" s="330" t="s">
        <v>9</v>
      </c>
      <c r="B662" s="311" t="s">
        <v>97</v>
      </c>
      <c r="C662" s="312"/>
      <c r="D662" s="312"/>
      <c r="E662" s="312"/>
      <c r="F662" s="312"/>
      <c r="G662" s="312"/>
      <c r="H662" s="312"/>
      <c r="I662" s="312"/>
      <c r="J662" s="313"/>
      <c r="K662" s="314" t="s">
        <v>10</v>
      </c>
      <c r="L662" s="307" t="s">
        <v>2</v>
      </c>
      <c r="M662" s="307" t="s">
        <v>3</v>
      </c>
      <c r="N662" s="316" t="s">
        <v>4</v>
      </c>
      <c r="O662" s="307" t="s">
        <v>5</v>
      </c>
      <c r="P662" s="317" t="s">
        <v>6</v>
      </c>
      <c r="Q662" s="317" t="s">
        <v>7</v>
      </c>
      <c r="R662" s="307" t="s">
        <v>8</v>
      </c>
    </row>
    <row r="663" spans="1:25" ht="15.75" customHeight="1" x14ac:dyDescent="0.25">
      <c r="A663" s="308"/>
      <c r="B663" s="79" t="s">
        <v>98</v>
      </c>
      <c r="C663" s="79" t="s">
        <v>99</v>
      </c>
      <c r="D663" s="79" t="s">
        <v>100</v>
      </c>
      <c r="E663" s="79" t="s">
        <v>101</v>
      </c>
      <c r="F663" s="79" t="s">
        <v>102</v>
      </c>
      <c r="G663" s="79" t="s">
        <v>103</v>
      </c>
      <c r="H663" s="79" t="s">
        <v>104</v>
      </c>
      <c r="I663" s="79" t="s">
        <v>105</v>
      </c>
      <c r="J663" s="221" t="s">
        <v>106</v>
      </c>
      <c r="K663" s="315"/>
      <c r="L663" s="308"/>
      <c r="M663" s="308"/>
      <c r="N663" s="308"/>
      <c r="O663" s="308"/>
      <c r="P663" s="308"/>
      <c r="Q663" s="308"/>
      <c r="R663" s="308"/>
    </row>
    <row r="664" spans="1:25" ht="15.75" customHeight="1" x14ac:dyDescent="0.25">
      <c r="A664" s="79">
        <v>1702</v>
      </c>
      <c r="B664" s="80">
        <v>75</v>
      </c>
      <c r="C664" s="80"/>
      <c r="D664" s="80"/>
      <c r="E664" s="80"/>
      <c r="F664" s="80"/>
      <c r="G664" s="80"/>
      <c r="H664" s="80"/>
      <c r="I664" s="80"/>
      <c r="J664" s="223"/>
      <c r="K664" s="116"/>
      <c r="L664" s="232"/>
      <c r="M664" s="233"/>
      <c r="N664" s="234"/>
      <c r="O664" s="242"/>
      <c r="P664" s="85">
        <f>B664</f>
        <v>75</v>
      </c>
      <c r="Q664" s="243"/>
      <c r="R664" s="242"/>
    </row>
    <row r="665" spans="1:25" ht="15.75" customHeight="1" x14ac:dyDescent="0.25">
      <c r="A665" s="79">
        <v>1801</v>
      </c>
      <c r="B665" s="80"/>
      <c r="C665" s="80">
        <v>71</v>
      </c>
      <c r="D665" s="80"/>
      <c r="E665" s="80"/>
      <c r="F665" s="80"/>
      <c r="G665" s="80"/>
      <c r="H665" s="80"/>
      <c r="I665" s="80"/>
      <c r="J665" s="223"/>
      <c r="K665" s="116"/>
      <c r="L665" s="235"/>
      <c r="M665" s="134"/>
      <c r="N665" s="236"/>
      <c r="O665" s="90">
        <f>IF(C665=0,"",C665/B664)</f>
        <v>0.94666666666666666</v>
      </c>
      <c r="P665" s="91">
        <v>71</v>
      </c>
      <c r="Q665" s="241">
        <f t="shared" ref="Q665:Q671" si="89">IF(P665=0,"",P665/P664)</f>
        <v>0.94666666666666666</v>
      </c>
      <c r="R665" s="241">
        <f t="shared" ref="R665:R671" si="90">IF(P665=0,"",100%-Q665)</f>
        <v>5.3333333333333344E-2</v>
      </c>
    </row>
    <row r="666" spans="1:25" ht="15.75" customHeight="1" x14ac:dyDescent="0.25">
      <c r="A666" s="79">
        <v>1802</v>
      </c>
      <c r="B666" s="80"/>
      <c r="C666" s="80"/>
      <c r="D666" s="80">
        <v>66</v>
      </c>
      <c r="E666" s="80"/>
      <c r="F666" s="80"/>
      <c r="G666" s="80"/>
      <c r="H666" s="80"/>
      <c r="I666" s="80"/>
      <c r="J666" s="223"/>
      <c r="K666" s="116"/>
      <c r="L666" s="235"/>
      <c r="M666" s="134"/>
      <c r="N666" s="236"/>
      <c r="O666" s="90">
        <f>IF(D666=0,"",D666/C665)</f>
        <v>0.92957746478873238</v>
      </c>
      <c r="P666" s="91">
        <v>67</v>
      </c>
      <c r="Q666" s="241">
        <f t="shared" si="89"/>
        <v>0.94366197183098588</v>
      </c>
      <c r="R666" s="241">
        <f t="shared" si="90"/>
        <v>5.633802816901412E-2</v>
      </c>
      <c r="S666" s="11">
        <f>P666/P664</f>
        <v>0.89333333333333331</v>
      </c>
    </row>
    <row r="667" spans="1:25" ht="15.75" customHeight="1" x14ac:dyDescent="0.25">
      <c r="A667" s="79">
        <v>1901</v>
      </c>
      <c r="B667" s="80"/>
      <c r="C667" s="80"/>
      <c r="D667" s="80"/>
      <c r="E667" s="80">
        <v>61</v>
      </c>
      <c r="F667" s="80"/>
      <c r="G667" s="80"/>
      <c r="H667" s="80"/>
      <c r="I667" s="80"/>
      <c r="J667" s="223"/>
      <c r="K667" s="116"/>
      <c r="L667" s="235"/>
      <c r="M667" s="134"/>
      <c r="N667" s="236"/>
      <c r="O667" s="90">
        <f>IF(E667=0,"",E667/D666)</f>
        <v>0.9242424242424242</v>
      </c>
      <c r="P667" s="91">
        <v>63</v>
      </c>
      <c r="Q667" s="241">
        <f t="shared" si="89"/>
        <v>0.94029850746268662</v>
      </c>
      <c r="R667" s="241">
        <f t="shared" si="90"/>
        <v>5.9701492537313383E-2</v>
      </c>
    </row>
    <row r="668" spans="1:25" ht="15.75" customHeight="1" x14ac:dyDescent="0.25">
      <c r="A668" s="79">
        <v>1902</v>
      </c>
      <c r="B668" s="80"/>
      <c r="C668" s="80"/>
      <c r="D668" s="80"/>
      <c r="E668" s="80"/>
      <c r="F668" s="80">
        <v>58</v>
      </c>
      <c r="G668" s="80"/>
      <c r="H668" s="80"/>
      <c r="I668" s="80"/>
      <c r="J668" s="223"/>
      <c r="K668" s="116"/>
      <c r="L668" s="235"/>
      <c r="M668" s="134"/>
      <c r="N668" s="236"/>
      <c r="O668" s="90">
        <f>IF(F668=0,"",F668/E667)</f>
        <v>0.95081967213114749</v>
      </c>
      <c r="P668" s="91">
        <v>61</v>
      </c>
      <c r="Q668" s="241">
        <f t="shared" si="89"/>
        <v>0.96825396825396826</v>
      </c>
      <c r="R668" s="241">
        <f t="shared" si="90"/>
        <v>3.1746031746031744E-2</v>
      </c>
    </row>
    <row r="669" spans="1:25" ht="15.75" customHeight="1" x14ac:dyDescent="0.25">
      <c r="A669" s="79">
        <v>2001</v>
      </c>
      <c r="B669" s="80"/>
      <c r="C669" s="80"/>
      <c r="D669" s="80"/>
      <c r="E669" s="80"/>
      <c r="F669" s="80"/>
      <c r="G669" s="80">
        <v>58</v>
      </c>
      <c r="H669" s="80"/>
      <c r="I669" s="80"/>
      <c r="J669" s="223"/>
      <c r="K669" s="116"/>
      <c r="L669" s="235"/>
      <c r="M669" s="134"/>
      <c r="N669" s="236"/>
      <c r="O669" s="90">
        <f>IF(G669=0,"",G669/F668)</f>
        <v>1</v>
      </c>
      <c r="P669" s="91">
        <v>60</v>
      </c>
      <c r="Q669" s="241">
        <f t="shared" si="89"/>
        <v>0.98360655737704916</v>
      </c>
      <c r="R669" s="241">
        <f t="shared" si="90"/>
        <v>1.6393442622950838E-2</v>
      </c>
    </row>
    <row r="670" spans="1:25" ht="15.75" customHeight="1" x14ac:dyDescent="0.25">
      <c r="A670" s="79">
        <v>2002</v>
      </c>
      <c r="B670" s="80"/>
      <c r="C670" s="80"/>
      <c r="D670" s="80"/>
      <c r="E670" s="80"/>
      <c r="F670" s="80"/>
      <c r="G670" s="80"/>
      <c r="H670" s="80">
        <v>57</v>
      </c>
      <c r="I670" s="80"/>
      <c r="J670" s="223"/>
      <c r="K670" s="116"/>
      <c r="L670" s="235"/>
      <c r="M670" s="134"/>
      <c r="N670" s="236"/>
      <c r="O670" s="90">
        <f>IF(H670=0,"",H670/G669)</f>
        <v>0.98275862068965514</v>
      </c>
      <c r="P670" s="91">
        <v>59</v>
      </c>
      <c r="Q670" s="241">
        <f t="shared" si="89"/>
        <v>0.98333333333333328</v>
      </c>
      <c r="R670" s="241">
        <f t="shared" si="90"/>
        <v>1.6666666666666718E-2</v>
      </c>
    </row>
    <row r="671" spans="1:25" ht="15.75" customHeight="1" x14ac:dyDescent="0.25">
      <c r="A671" s="79">
        <v>2101</v>
      </c>
      <c r="B671" s="80"/>
      <c r="C671" s="80"/>
      <c r="D671" s="80"/>
      <c r="E671" s="80"/>
      <c r="F671" s="80"/>
      <c r="G671" s="80"/>
      <c r="H671" s="80"/>
      <c r="I671" s="80">
        <v>56</v>
      </c>
      <c r="J671" s="223"/>
      <c r="K671" s="116">
        <v>53</v>
      </c>
      <c r="L671" s="235"/>
      <c r="M671" s="134"/>
      <c r="N671" s="236"/>
      <c r="O671" s="90">
        <f>IF(I671=0,"",I671/H670)</f>
        <v>0.98245614035087714</v>
      </c>
      <c r="P671" s="91">
        <v>59</v>
      </c>
      <c r="Q671" s="241">
        <f t="shared" si="89"/>
        <v>1</v>
      </c>
      <c r="R671" s="241">
        <f t="shared" si="90"/>
        <v>0</v>
      </c>
    </row>
    <row r="672" spans="1:25" ht="15.75" customHeight="1" x14ac:dyDescent="0.25">
      <c r="A672" s="79">
        <v>2102</v>
      </c>
      <c r="B672" s="80"/>
      <c r="C672" s="80"/>
      <c r="D672" s="80"/>
      <c r="E672" s="80"/>
      <c r="F672" s="80"/>
      <c r="G672" s="80"/>
      <c r="H672" s="80"/>
      <c r="I672" s="80">
        <v>3</v>
      </c>
      <c r="J672" s="223"/>
      <c r="K672" s="116">
        <v>2</v>
      </c>
      <c r="L672" s="235"/>
      <c r="M672" s="134"/>
      <c r="N672" s="134"/>
      <c r="O672" s="246"/>
      <c r="P672" s="91">
        <v>6</v>
      </c>
      <c r="Q672" s="247"/>
      <c r="R672" s="246"/>
    </row>
    <row r="673" spans="1:25" ht="15.75" customHeight="1" x14ac:dyDescent="0.25">
      <c r="A673" s="79">
        <v>2201</v>
      </c>
      <c r="B673" s="80"/>
      <c r="C673" s="80"/>
      <c r="D673" s="80"/>
      <c r="E673" s="80"/>
      <c r="F673" s="80"/>
      <c r="G673" s="80"/>
      <c r="H673" s="80"/>
      <c r="I673" s="80">
        <v>3</v>
      </c>
      <c r="J673" s="223"/>
      <c r="K673" s="116">
        <v>3</v>
      </c>
      <c r="L673" s="235"/>
      <c r="M673" s="134"/>
      <c r="N673" s="237"/>
      <c r="O673" s="246"/>
      <c r="P673" s="91">
        <v>4</v>
      </c>
      <c r="Q673" s="247"/>
      <c r="R673" s="246"/>
    </row>
    <row r="674" spans="1:25" ht="15.75" customHeight="1" x14ac:dyDescent="0.25">
      <c r="A674" s="79">
        <v>2202</v>
      </c>
      <c r="B674" s="80"/>
      <c r="C674" s="80"/>
      <c r="D674" s="80"/>
      <c r="E674" s="80"/>
      <c r="F674" s="80"/>
      <c r="G674" s="80"/>
      <c r="H674" s="80"/>
      <c r="I674" s="80">
        <v>1</v>
      </c>
      <c r="J674" s="223"/>
      <c r="K674" s="116">
        <v>1</v>
      </c>
      <c r="L674" s="235"/>
      <c r="M674" s="134"/>
      <c r="N674" s="237"/>
      <c r="O674" s="246"/>
      <c r="P674" s="96">
        <v>1</v>
      </c>
      <c r="Q674" s="247"/>
      <c r="R674" s="246"/>
    </row>
    <row r="675" spans="1:25" ht="15.75" customHeight="1" x14ac:dyDescent="0.25">
      <c r="A675" s="79">
        <v>2301</v>
      </c>
      <c r="B675" s="80"/>
      <c r="C675" s="80"/>
      <c r="D675" s="80"/>
      <c r="E675" s="80"/>
      <c r="F675" s="80"/>
      <c r="G675" s="80"/>
      <c r="H675" s="80"/>
      <c r="I675" s="80"/>
      <c r="J675" s="223"/>
      <c r="K675" s="116"/>
      <c r="L675" s="235"/>
      <c r="M675" s="134"/>
      <c r="N675" s="237"/>
      <c r="O675" s="246"/>
      <c r="P675" s="96"/>
      <c r="Q675" s="247"/>
      <c r="R675" s="246"/>
    </row>
    <row r="676" spans="1:25" ht="15.75" customHeight="1" x14ac:dyDescent="0.25">
      <c r="A676" s="79">
        <v>2302</v>
      </c>
      <c r="B676" s="80"/>
      <c r="C676" s="80"/>
      <c r="D676" s="80"/>
      <c r="E676" s="80"/>
      <c r="F676" s="80"/>
      <c r="G676" s="80"/>
      <c r="H676" s="80"/>
      <c r="I676" s="80"/>
      <c r="J676" s="223"/>
      <c r="K676" s="116"/>
      <c r="L676" s="235"/>
      <c r="M676" s="134"/>
      <c r="N676" s="237"/>
      <c r="O676" s="246"/>
      <c r="P676" s="96"/>
      <c r="Q676" s="247"/>
      <c r="R676" s="246"/>
    </row>
    <row r="677" spans="1:25" ht="15.75" customHeight="1" x14ac:dyDescent="0.25">
      <c r="A677" s="79">
        <v>2401</v>
      </c>
      <c r="B677" s="80"/>
      <c r="C677" s="80"/>
      <c r="D677" s="80"/>
      <c r="E677" s="80"/>
      <c r="F677" s="80"/>
      <c r="G677" s="80"/>
      <c r="H677" s="80"/>
      <c r="I677" s="80"/>
      <c r="J677" s="223"/>
      <c r="K677" s="116"/>
      <c r="L677" s="235"/>
      <c r="M677" s="134"/>
      <c r="N677" s="237"/>
      <c r="O677" s="248"/>
      <c r="P677" s="251"/>
      <c r="Q677" s="249"/>
      <c r="R677" s="250"/>
    </row>
    <row r="678" spans="1:25" ht="15.75" customHeight="1" x14ac:dyDescent="0.25">
      <c r="A678" s="79">
        <v>2402</v>
      </c>
      <c r="B678" s="80"/>
      <c r="C678" s="80"/>
      <c r="D678" s="80"/>
      <c r="E678" s="80"/>
      <c r="F678" s="80"/>
      <c r="G678" s="80"/>
      <c r="H678" s="80"/>
      <c r="I678" s="80"/>
      <c r="J678" s="223"/>
      <c r="K678" s="116"/>
      <c r="L678" s="235"/>
      <c r="M678" s="134"/>
      <c r="N678" s="237"/>
      <c r="O678" s="228" t="s">
        <v>80</v>
      </c>
      <c r="P678" s="102">
        <v>47</v>
      </c>
      <c r="Q678" s="103">
        <f>IF(SUM(K667:K674)=0,"",SUM(K667:K674))</f>
        <v>59</v>
      </c>
      <c r="R678" s="230" t="s">
        <v>10</v>
      </c>
    </row>
    <row r="679" spans="1:25" ht="15.75" customHeight="1" x14ac:dyDescent="0.25">
      <c r="A679" s="79">
        <v>2501</v>
      </c>
      <c r="B679" s="80"/>
      <c r="C679" s="80"/>
      <c r="D679" s="80"/>
      <c r="E679" s="80"/>
      <c r="F679" s="80"/>
      <c r="G679" s="80"/>
      <c r="H679" s="80"/>
      <c r="I679" s="80"/>
      <c r="J679" s="223"/>
      <c r="K679" s="116"/>
      <c r="L679" s="235"/>
      <c r="M679" s="134"/>
      <c r="N679" s="237"/>
      <c r="O679" s="229" t="s">
        <v>81</v>
      </c>
      <c r="P679" s="104">
        <f>IF(P678/B664=0,"",P678/B664)</f>
        <v>0.62666666666666671</v>
      </c>
      <c r="Q679" s="105">
        <f>IF(P678/Q678=0,"",P678/Q678)</f>
        <v>0.79661016949152541</v>
      </c>
      <c r="R679" s="231" t="s">
        <v>82</v>
      </c>
    </row>
    <row r="680" spans="1:25" ht="15.75" customHeight="1" x14ac:dyDescent="0.25">
      <c r="A680" s="79">
        <v>2502</v>
      </c>
      <c r="B680" s="80"/>
      <c r="C680" s="80"/>
      <c r="D680" s="80"/>
      <c r="E680" s="80"/>
      <c r="F680" s="80"/>
      <c r="G680" s="80"/>
      <c r="H680" s="80"/>
      <c r="I680" s="80"/>
      <c r="J680" s="223"/>
      <c r="K680" s="116"/>
      <c r="L680" s="238"/>
      <c r="M680" s="239"/>
      <c r="N680" s="240"/>
      <c r="O680" s="109"/>
      <c r="P680" s="110"/>
      <c r="Q680" s="110"/>
      <c r="R680" s="111"/>
    </row>
    <row r="681" spans="1:25" ht="18" customHeight="1" x14ac:dyDescent="0.25">
      <c r="A681" s="33"/>
      <c r="B681" s="327" t="s">
        <v>108</v>
      </c>
      <c r="C681" s="327"/>
      <c r="D681" s="327"/>
      <c r="E681" s="327"/>
      <c r="F681" s="327"/>
      <c r="G681" s="327"/>
      <c r="H681" s="327"/>
      <c r="I681" s="327"/>
      <c r="J681" s="327"/>
      <c r="K681" s="112">
        <f>SUM(K664:K677)</f>
        <v>59</v>
      </c>
      <c r="L681" s="113">
        <f>IF(K671=0,"",K671/B664)</f>
        <v>0.70666666666666667</v>
      </c>
      <c r="M681" s="113">
        <f>IF(K681=0,"",K681/B664)</f>
        <v>0.78666666666666663</v>
      </c>
      <c r="N681" s="113">
        <f>IF(K672=0,"",M681-L681)</f>
        <v>7.999999999999996E-2</v>
      </c>
      <c r="O681" s="5"/>
      <c r="P681" s="25"/>
      <c r="Q681" s="24"/>
      <c r="R681" s="5"/>
    </row>
    <row r="682" spans="1:25" ht="12.75" customHeight="1" x14ac:dyDescent="0.2">
      <c r="L682" s="5"/>
      <c r="M682" s="5"/>
      <c r="O682" s="5"/>
      <c r="P682" s="6"/>
      <c r="Q682" s="6"/>
      <c r="R682" s="5"/>
      <c r="X682" s="3"/>
      <c r="Y682" s="3"/>
    </row>
    <row r="683" spans="1:25" ht="12.75" customHeight="1" x14ac:dyDescent="0.2">
      <c r="L683" s="5"/>
      <c r="M683" s="5"/>
      <c r="O683" s="5"/>
      <c r="P683" s="6"/>
      <c r="Q683" s="6"/>
      <c r="R683" s="5"/>
      <c r="X683" s="3"/>
      <c r="Y683" s="3"/>
    </row>
    <row r="684" spans="1:25" ht="26.25" customHeight="1" x14ac:dyDescent="0.4">
      <c r="B684" s="318" t="s">
        <v>96</v>
      </c>
      <c r="C684" s="331"/>
      <c r="D684" s="331"/>
      <c r="E684" s="331"/>
      <c r="F684" s="331"/>
      <c r="G684" s="331"/>
      <c r="H684" s="331"/>
      <c r="I684" s="331"/>
      <c r="J684" s="331"/>
      <c r="K684" s="201" t="s">
        <v>113</v>
      </c>
      <c r="L684" s="5"/>
      <c r="M684" s="5"/>
      <c r="N684" s="25"/>
      <c r="O684" s="5"/>
      <c r="P684" s="25"/>
      <c r="Q684" s="25"/>
      <c r="R684" s="25"/>
      <c r="V684" s="174">
        <f>AVERAGE(P679,P702)</f>
        <v>0.62414414414414421</v>
      </c>
      <c r="X684" s="3"/>
      <c r="Y684" s="3"/>
    </row>
    <row r="685" spans="1:25" ht="20.25" customHeight="1" x14ac:dyDescent="0.2">
      <c r="A685" s="330" t="s">
        <v>9</v>
      </c>
      <c r="B685" s="311" t="s">
        <v>97</v>
      </c>
      <c r="C685" s="312"/>
      <c r="D685" s="312"/>
      <c r="E685" s="312"/>
      <c r="F685" s="312"/>
      <c r="G685" s="312"/>
      <c r="H685" s="312"/>
      <c r="I685" s="312"/>
      <c r="J685" s="313"/>
      <c r="K685" s="314" t="s">
        <v>10</v>
      </c>
      <c r="L685" s="307" t="s">
        <v>2</v>
      </c>
      <c r="M685" s="307" t="s">
        <v>3</v>
      </c>
      <c r="N685" s="316" t="s">
        <v>4</v>
      </c>
      <c r="O685" s="307" t="s">
        <v>5</v>
      </c>
      <c r="P685" s="317" t="s">
        <v>6</v>
      </c>
      <c r="Q685" s="317" t="s">
        <v>7</v>
      </c>
      <c r="R685" s="307" t="s">
        <v>8</v>
      </c>
      <c r="X685" s="3"/>
      <c r="Y685" s="3"/>
    </row>
    <row r="686" spans="1:25" ht="15.75" customHeight="1" x14ac:dyDescent="0.25">
      <c r="A686" s="308"/>
      <c r="B686" s="79" t="s">
        <v>98</v>
      </c>
      <c r="C686" s="79" t="s">
        <v>99</v>
      </c>
      <c r="D686" s="79" t="s">
        <v>100</v>
      </c>
      <c r="E686" s="79" t="s">
        <v>101</v>
      </c>
      <c r="F686" s="79" t="s">
        <v>102</v>
      </c>
      <c r="G686" s="79" t="s">
        <v>103</v>
      </c>
      <c r="H686" s="79" t="s">
        <v>104</v>
      </c>
      <c r="I686" s="79" t="s">
        <v>105</v>
      </c>
      <c r="J686" s="221" t="s">
        <v>106</v>
      </c>
      <c r="K686" s="315"/>
      <c r="L686" s="308"/>
      <c r="M686" s="308"/>
      <c r="N686" s="308"/>
      <c r="O686" s="308"/>
      <c r="P686" s="308"/>
      <c r="Q686" s="308"/>
      <c r="R686" s="308"/>
      <c r="X686" s="3"/>
      <c r="Y686" s="3"/>
    </row>
    <row r="687" spans="1:25" ht="15.75" customHeight="1" x14ac:dyDescent="0.25">
      <c r="A687" s="79">
        <v>1801</v>
      </c>
      <c r="B687" s="80">
        <v>37</v>
      </c>
      <c r="C687" s="80"/>
      <c r="D687" s="80"/>
      <c r="E687" s="80"/>
      <c r="F687" s="80"/>
      <c r="G687" s="80"/>
      <c r="H687" s="80"/>
      <c r="I687" s="80"/>
      <c r="J687" s="223"/>
      <c r="K687" s="116"/>
      <c r="L687" s="232"/>
      <c r="M687" s="233"/>
      <c r="N687" s="234"/>
      <c r="O687" s="131"/>
      <c r="P687" s="85">
        <f>B687</f>
        <v>37</v>
      </c>
      <c r="Q687" s="132"/>
      <c r="R687" s="131"/>
      <c r="X687" s="3"/>
      <c r="Y687" s="3"/>
    </row>
    <row r="688" spans="1:25" ht="15.75" customHeight="1" x14ac:dyDescent="0.25">
      <c r="A688" s="79">
        <v>1802</v>
      </c>
      <c r="B688" s="80"/>
      <c r="C688" s="80">
        <v>32</v>
      </c>
      <c r="D688" s="80"/>
      <c r="E688" s="80"/>
      <c r="F688" s="80"/>
      <c r="G688" s="80"/>
      <c r="H688" s="80"/>
      <c r="I688" s="80"/>
      <c r="J688" s="223"/>
      <c r="K688" s="116"/>
      <c r="L688" s="235"/>
      <c r="M688" s="134"/>
      <c r="N688" s="236"/>
      <c r="O688" s="90">
        <f>IF(C688=0,"",C688/B687)</f>
        <v>0.86486486486486491</v>
      </c>
      <c r="P688" s="91">
        <v>32</v>
      </c>
      <c r="Q688" s="92">
        <f t="shared" ref="Q688:Q694" si="91">IF(P688=0,"",P688/P687)</f>
        <v>0.86486486486486491</v>
      </c>
      <c r="R688" s="92">
        <f t="shared" ref="R688:R694" si="92">IF(P688=0,"",100%-Q688)</f>
        <v>0.13513513513513509</v>
      </c>
      <c r="X688" s="3"/>
      <c r="Y688" s="3"/>
    </row>
    <row r="689" spans="1:25" ht="15.75" customHeight="1" x14ac:dyDescent="0.25">
      <c r="A689" s="79">
        <v>1901</v>
      </c>
      <c r="B689" s="80"/>
      <c r="C689" s="80"/>
      <c r="D689" s="80">
        <v>27</v>
      </c>
      <c r="E689" s="80"/>
      <c r="F689" s="80"/>
      <c r="G689" s="80"/>
      <c r="H689" s="80"/>
      <c r="I689" s="80"/>
      <c r="J689" s="223"/>
      <c r="K689" s="116"/>
      <c r="L689" s="235"/>
      <c r="M689" s="134"/>
      <c r="N689" s="236"/>
      <c r="O689" s="90">
        <f>IF(D689=0,"",D689/C688)</f>
        <v>0.84375</v>
      </c>
      <c r="P689" s="91">
        <v>30</v>
      </c>
      <c r="Q689" s="92">
        <f t="shared" si="91"/>
        <v>0.9375</v>
      </c>
      <c r="R689" s="92">
        <f t="shared" si="92"/>
        <v>6.25E-2</v>
      </c>
      <c r="S689" s="117">
        <f>P689/P687</f>
        <v>0.81081081081081086</v>
      </c>
      <c r="X689" s="3"/>
      <c r="Y689" s="3"/>
    </row>
    <row r="690" spans="1:25" ht="15.75" customHeight="1" x14ac:dyDescent="0.25">
      <c r="A690" s="79">
        <v>1902</v>
      </c>
      <c r="B690" s="80"/>
      <c r="C690" s="80"/>
      <c r="D690" s="80"/>
      <c r="E690" s="80">
        <v>27</v>
      </c>
      <c r="F690" s="80"/>
      <c r="G690" s="80"/>
      <c r="H690" s="80"/>
      <c r="I690" s="80"/>
      <c r="J690" s="223"/>
      <c r="K690" s="116"/>
      <c r="L690" s="235"/>
      <c r="M690" s="134"/>
      <c r="N690" s="236"/>
      <c r="O690" s="90">
        <f>IF(E690=0,"",E690/D689)</f>
        <v>1</v>
      </c>
      <c r="P690" s="91">
        <v>30</v>
      </c>
      <c r="Q690" s="92">
        <f t="shared" si="91"/>
        <v>1</v>
      </c>
      <c r="R690" s="92">
        <f t="shared" si="92"/>
        <v>0</v>
      </c>
      <c r="X690" s="3"/>
      <c r="Y690" s="3"/>
    </row>
    <row r="691" spans="1:25" ht="15.75" customHeight="1" x14ac:dyDescent="0.25">
      <c r="A691" s="79">
        <v>2001</v>
      </c>
      <c r="B691" s="80"/>
      <c r="C691" s="80"/>
      <c r="D691" s="80"/>
      <c r="E691" s="80"/>
      <c r="F691" s="80">
        <v>25</v>
      </c>
      <c r="G691" s="80"/>
      <c r="H691" s="80"/>
      <c r="I691" s="80"/>
      <c r="J691" s="223"/>
      <c r="K691" s="116"/>
      <c r="L691" s="235"/>
      <c r="M691" s="134"/>
      <c r="N691" s="236"/>
      <c r="O691" s="90">
        <f>IF(F691=0,"",F691/E690)</f>
        <v>0.92592592592592593</v>
      </c>
      <c r="P691" s="91">
        <v>28</v>
      </c>
      <c r="Q691" s="92">
        <f t="shared" si="91"/>
        <v>0.93333333333333335</v>
      </c>
      <c r="R691" s="92">
        <f t="shared" si="92"/>
        <v>6.6666666666666652E-2</v>
      </c>
      <c r="X691" s="3"/>
      <c r="Y691" s="3"/>
    </row>
    <row r="692" spans="1:25" ht="15.75" customHeight="1" x14ac:dyDescent="0.25">
      <c r="A692" s="79">
        <v>2002</v>
      </c>
      <c r="B692" s="80"/>
      <c r="C692" s="80"/>
      <c r="D692" s="80"/>
      <c r="E692" s="80"/>
      <c r="F692" s="80"/>
      <c r="G692" s="80">
        <v>24</v>
      </c>
      <c r="H692" s="80"/>
      <c r="I692" s="80"/>
      <c r="J692" s="223"/>
      <c r="K692" s="116"/>
      <c r="L692" s="235"/>
      <c r="M692" s="134"/>
      <c r="N692" s="236"/>
      <c r="O692" s="90">
        <f>IF(G692=0,"",G692/F691)</f>
        <v>0.96</v>
      </c>
      <c r="P692" s="91">
        <v>28</v>
      </c>
      <c r="Q692" s="92">
        <f t="shared" si="91"/>
        <v>1</v>
      </c>
      <c r="R692" s="92">
        <f t="shared" si="92"/>
        <v>0</v>
      </c>
      <c r="X692" s="3"/>
      <c r="Y692" s="3"/>
    </row>
    <row r="693" spans="1:25" ht="15.75" customHeight="1" x14ac:dyDescent="0.25">
      <c r="A693" s="79">
        <v>2101</v>
      </c>
      <c r="B693" s="80"/>
      <c r="C693" s="80"/>
      <c r="D693" s="80"/>
      <c r="E693" s="80"/>
      <c r="F693" s="80"/>
      <c r="G693" s="80"/>
      <c r="H693" s="80">
        <v>24</v>
      </c>
      <c r="I693" s="80"/>
      <c r="J693" s="223"/>
      <c r="K693" s="116"/>
      <c r="L693" s="235"/>
      <c r="M693" s="134"/>
      <c r="N693" s="236"/>
      <c r="O693" s="90">
        <f>IF(H693=0,"",H693/G692)</f>
        <v>1</v>
      </c>
      <c r="P693" s="91">
        <v>27</v>
      </c>
      <c r="Q693" s="92">
        <f t="shared" si="91"/>
        <v>0.9642857142857143</v>
      </c>
      <c r="R693" s="92">
        <f t="shared" si="92"/>
        <v>3.5714285714285698E-2</v>
      </c>
      <c r="X693" s="3"/>
      <c r="Y693" s="3"/>
    </row>
    <row r="694" spans="1:25" ht="15.75" customHeight="1" x14ac:dyDescent="0.25">
      <c r="A694" s="79">
        <v>2102</v>
      </c>
      <c r="B694" s="80"/>
      <c r="C694" s="80"/>
      <c r="D694" s="80"/>
      <c r="E694" s="80"/>
      <c r="F694" s="80"/>
      <c r="G694" s="80"/>
      <c r="H694" s="80"/>
      <c r="I694" s="80">
        <v>24</v>
      </c>
      <c r="J694" s="223"/>
      <c r="K694" s="116">
        <v>6</v>
      </c>
      <c r="L694" s="235"/>
      <c r="M694" s="134"/>
      <c r="N694" s="236"/>
      <c r="O694" s="90">
        <f>IF(I694=0,"",I694/H693)</f>
        <v>1</v>
      </c>
      <c r="P694" s="91">
        <v>27</v>
      </c>
      <c r="Q694" s="92">
        <f t="shared" si="91"/>
        <v>1</v>
      </c>
      <c r="R694" s="92">
        <f t="shared" si="92"/>
        <v>0</v>
      </c>
      <c r="X694" s="3"/>
      <c r="Y694" s="3"/>
    </row>
    <row r="695" spans="1:25" ht="15.75" customHeight="1" x14ac:dyDescent="0.25">
      <c r="A695" s="79">
        <v>2201</v>
      </c>
      <c r="B695" s="80"/>
      <c r="C695" s="80"/>
      <c r="D695" s="80"/>
      <c r="E695" s="80"/>
      <c r="F695" s="80"/>
      <c r="G695" s="80"/>
      <c r="H695" s="80"/>
      <c r="I695" s="80">
        <v>2</v>
      </c>
      <c r="J695" s="223"/>
      <c r="K695" s="116">
        <v>2</v>
      </c>
      <c r="L695" s="235"/>
      <c r="M695" s="134"/>
      <c r="N695" s="134"/>
      <c r="O695" s="97"/>
      <c r="P695" s="91">
        <v>5</v>
      </c>
      <c r="Q695" s="98"/>
      <c r="R695" s="97"/>
      <c r="X695" s="3"/>
      <c r="Y695" s="3"/>
    </row>
    <row r="696" spans="1:25" ht="15.75" customHeight="1" x14ac:dyDescent="0.25">
      <c r="A696" s="79">
        <v>2202</v>
      </c>
      <c r="B696" s="80"/>
      <c r="C696" s="80"/>
      <c r="D696" s="80"/>
      <c r="E696" s="80"/>
      <c r="F696" s="80"/>
      <c r="G696" s="80"/>
      <c r="H696" s="80"/>
      <c r="I696" s="80">
        <v>2</v>
      </c>
      <c r="J696" s="223"/>
      <c r="K696" s="116">
        <v>1</v>
      </c>
      <c r="L696" s="235"/>
      <c r="M696" s="134"/>
      <c r="N696" s="237"/>
      <c r="O696" s="97"/>
      <c r="P696" s="91">
        <v>2</v>
      </c>
      <c r="Q696" s="98"/>
      <c r="R696" s="97"/>
      <c r="X696" s="3"/>
      <c r="Y696" s="3"/>
    </row>
    <row r="697" spans="1:25" ht="15.75" customHeight="1" x14ac:dyDescent="0.25">
      <c r="A697" s="79">
        <v>2301</v>
      </c>
      <c r="B697" s="80"/>
      <c r="C697" s="80"/>
      <c r="D697" s="80"/>
      <c r="E697" s="80"/>
      <c r="F697" s="80"/>
      <c r="G697" s="80"/>
      <c r="H697" s="80"/>
      <c r="I697" s="80">
        <v>1</v>
      </c>
      <c r="J697" s="223"/>
      <c r="K697" s="116">
        <v>1</v>
      </c>
      <c r="L697" s="235"/>
      <c r="M697" s="134"/>
      <c r="N697" s="237"/>
      <c r="O697" s="97"/>
      <c r="P697" s="96">
        <v>1</v>
      </c>
      <c r="Q697" s="98"/>
      <c r="R697" s="97"/>
      <c r="X697" s="3"/>
      <c r="Y697" s="3"/>
    </row>
    <row r="698" spans="1:25" ht="15.75" customHeight="1" x14ac:dyDescent="0.25">
      <c r="A698" s="79">
        <v>2302</v>
      </c>
      <c r="B698" s="80"/>
      <c r="C698" s="80"/>
      <c r="D698" s="80"/>
      <c r="E698" s="80"/>
      <c r="F698" s="80"/>
      <c r="G698" s="80"/>
      <c r="H698" s="80"/>
      <c r="I698" s="80"/>
      <c r="J698" s="223"/>
      <c r="K698" s="116"/>
      <c r="L698" s="235"/>
      <c r="M698" s="134"/>
      <c r="N698" s="237"/>
      <c r="O698" s="97"/>
      <c r="P698" s="96"/>
      <c r="Q698" s="98"/>
      <c r="R698" s="97"/>
      <c r="X698" s="3"/>
      <c r="Y698" s="3"/>
    </row>
    <row r="699" spans="1:25" ht="15.75" customHeight="1" x14ac:dyDescent="0.25">
      <c r="A699" s="79">
        <v>2401</v>
      </c>
      <c r="B699" s="80"/>
      <c r="C699" s="80"/>
      <c r="D699" s="80"/>
      <c r="E699" s="80"/>
      <c r="F699" s="80"/>
      <c r="G699" s="80"/>
      <c r="H699" s="80"/>
      <c r="I699" s="80"/>
      <c r="J699" s="223"/>
      <c r="K699" s="116"/>
      <c r="L699" s="235"/>
      <c r="M699" s="134"/>
      <c r="N699" s="237"/>
      <c r="O699" s="97"/>
      <c r="P699" s="96"/>
      <c r="Q699" s="98"/>
      <c r="R699" s="97"/>
      <c r="X699" s="3"/>
      <c r="Y699" s="3"/>
    </row>
    <row r="700" spans="1:25" ht="15.75" customHeight="1" x14ac:dyDescent="0.25">
      <c r="A700" s="79">
        <v>2402</v>
      </c>
      <c r="B700" s="80"/>
      <c r="C700" s="80"/>
      <c r="D700" s="80"/>
      <c r="E700" s="80"/>
      <c r="F700" s="80"/>
      <c r="G700" s="80"/>
      <c r="H700" s="80"/>
      <c r="I700" s="80"/>
      <c r="J700" s="223"/>
      <c r="K700" s="116"/>
      <c r="L700" s="235"/>
      <c r="M700" s="134"/>
      <c r="N700" s="237"/>
      <c r="O700" s="154"/>
      <c r="P700" s="155"/>
      <c r="Q700" s="156"/>
      <c r="R700" s="157"/>
      <c r="X700" s="3"/>
      <c r="Y700" s="3"/>
    </row>
    <row r="701" spans="1:25" ht="15.75" customHeight="1" x14ac:dyDescent="0.25">
      <c r="A701" s="79">
        <v>2501</v>
      </c>
      <c r="B701" s="80"/>
      <c r="C701" s="80"/>
      <c r="D701" s="80"/>
      <c r="E701" s="80"/>
      <c r="F701" s="80"/>
      <c r="G701" s="80"/>
      <c r="H701" s="80"/>
      <c r="I701" s="80"/>
      <c r="J701" s="223"/>
      <c r="K701" s="116"/>
      <c r="L701" s="235"/>
      <c r="M701" s="134"/>
      <c r="N701" s="237"/>
      <c r="O701" s="228" t="s">
        <v>80</v>
      </c>
      <c r="P701" s="102">
        <v>23</v>
      </c>
      <c r="Q701" s="179">
        <f>IF(SUM(K690:K697)=0,"",SUM(K690:K697))</f>
        <v>10</v>
      </c>
      <c r="R701" s="230" t="s">
        <v>10</v>
      </c>
      <c r="X701" s="3"/>
      <c r="Y701" s="3"/>
    </row>
    <row r="702" spans="1:25" ht="15.75" customHeight="1" x14ac:dyDescent="0.25">
      <c r="A702" s="79">
        <v>2502</v>
      </c>
      <c r="B702" s="80"/>
      <c r="C702" s="80"/>
      <c r="D702" s="80"/>
      <c r="E702" s="80"/>
      <c r="F702" s="80"/>
      <c r="G702" s="80"/>
      <c r="H702" s="80"/>
      <c r="I702" s="80"/>
      <c r="J702" s="223"/>
      <c r="K702" s="116"/>
      <c r="L702" s="235"/>
      <c r="M702" s="134"/>
      <c r="N702" s="237"/>
      <c r="O702" s="229" t="s">
        <v>81</v>
      </c>
      <c r="P702" s="104">
        <f>IF(P701/B687=0,"",P701/B687)</f>
        <v>0.6216216216216216</v>
      </c>
      <c r="Q702" s="105">
        <f>IF(P701/Q701=0,"",P701/Q701)</f>
        <v>2.2999999999999998</v>
      </c>
      <c r="R702" s="231" t="s">
        <v>82</v>
      </c>
      <c r="X702" s="3"/>
      <c r="Y702" s="3"/>
    </row>
    <row r="703" spans="1:25" ht="15.75" customHeight="1" x14ac:dyDescent="0.25">
      <c r="A703" s="79">
        <v>2601</v>
      </c>
      <c r="B703" s="80"/>
      <c r="C703" s="80"/>
      <c r="D703" s="80"/>
      <c r="E703" s="80"/>
      <c r="F703" s="80"/>
      <c r="G703" s="80"/>
      <c r="H703" s="80"/>
      <c r="I703" s="80"/>
      <c r="J703" s="223"/>
      <c r="K703" s="116"/>
      <c r="L703" s="238"/>
      <c r="M703" s="239"/>
      <c r="N703" s="240"/>
      <c r="O703" s="109"/>
      <c r="P703" s="110"/>
      <c r="Q703" s="110"/>
      <c r="R703" s="111"/>
      <c r="X703" s="3"/>
      <c r="Y703" s="3"/>
    </row>
    <row r="704" spans="1:25" ht="18" customHeight="1" x14ac:dyDescent="0.25">
      <c r="A704" s="33"/>
      <c r="B704" s="327" t="s">
        <v>108</v>
      </c>
      <c r="C704" s="327"/>
      <c r="D704" s="327"/>
      <c r="E704" s="327"/>
      <c r="F704" s="327"/>
      <c r="G704" s="327"/>
      <c r="H704" s="327"/>
      <c r="I704" s="327"/>
      <c r="J704" s="327"/>
      <c r="K704" s="112">
        <f>SUM(K687:K700)</f>
        <v>10</v>
      </c>
      <c r="L704" s="113">
        <f>IF(K694=0,"",K694/B687)</f>
        <v>0.16216216216216217</v>
      </c>
      <c r="M704" s="113">
        <f>IF(K704=0,"",K704/B687)</f>
        <v>0.27027027027027029</v>
      </c>
      <c r="N704" s="113">
        <f>IF(K695=0,"",M704-L704)</f>
        <v>0.10810810810810811</v>
      </c>
      <c r="O704" s="5"/>
      <c r="P704" s="25"/>
      <c r="Q704" s="24"/>
      <c r="R704" s="5"/>
      <c r="X704" s="3"/>
      <c r="Y704" s="3"/>
    </row>
    <row r="705" spans="1:25" ht="12.75" customHeight="1" x14ac:dyDescent="0.2">
      <c r="L705" s="5"/>
      <c r="M705" s="5"/>
      <c r="O705" s="5"/>
      <c r="P705" s="6"/>
      <c r="Q705" s="6"/>
      <c r="R705" s="5"/>
      <c r="X705" s="3"/>
      <c r="Y705" s="3"/>
    </row>
    <row r="706" spans="1:25" ht="12.75" customHeight="1" x14ac:dyDescent="0.2">
      <c r="L706" s="5"/>
      <c r="M706" s="5"/>
      <c r="O706" s="5"/>
      <c r="P706" s="6"/>
      <c r="Q706" s="6"/>
      <c r="R706" s="5"/>
      <c r="X706" s="3"/>
      <c r="Y706" s="3"/>
    </row>
    <row r="707" spans="1:25" ht="26.25" customHeight="1" x14ac:dyDescent="0.4">
      <c r="B707" s="318" t="s">
        <v>96</v>
      </c>
      <c r="C707" s="331"/>
      <c r="D707" s="331"/>
      <c r="E707" s="331"/>
      <c r="F707" s="331"/>
      <c r="G707" s="331"/>
      <c r="H707" s="331"/>
      <c r="I707" s="331"/>
      <c r="J707" s="331"/>
      <c r="K707" s="201" t="s">
        <v>114</v>
      </c>
      <c r="L707" s="5"/>
      <c r="M707" s="5"/>
      <c r="N707" s="25"/>
      <c r="O707" s="5"/>
      <c r="P707" s="25"/>
      <c r="Q707" s="25"/>
      <c r="R707" s="25"/>
      <c r="X707" s="3"/>
      <c r="Y707" s="3"/>
    </row>
    <row r="708" spans="1:25" ht="20.25" customHeight="1" x14ac:dyDescent="0.2">
      <c r="A708" s="330" t="s">
        <v>9</v>
      </c>
      <c r="B708" s="311" t="s">
        <v>97</v>
      </c>
      <c r="C708" s="312"/>
      <c r="D708" s="312"/>
      <c r="E708" s="312"/>
      <c r="F708" s="312"/>
      <c r="G708" s="312"/>
      <c r="H708" s="312"/>
      <c r="I708" s="312"/>
      <c r="J708" s="313"/>
      <c r="K708" s="314" t="s">
        <v>10</v>
      </c>
      <c r="L708" s="307" t="s">
        <v>2</v>
      </c>
      <c r="M708" s="307" t="s">
        <v>3</v>
      </c>
      <c r="N708" s="316" t="s">
        <v>4</v>
      </c>
      <c r="O708" s="307" t="s">
        <v>5</v>
      </c>
      <c r="P708" s="317" t="s">
        <v>6</v>
      </c>
      <c r="Q708" s="317" t="s">
        <v>7</v>
      </c>
      <c r="R708" s="307" t="s">
        <v>8</v>
      </c>
      <c r="X708" s="3"/>
      <c r="Y708" s="3"/>
    </row>
    <row r="709" spans="1:25" ht="15.75" customHeight="1" x14ac:dyDescent="0.25">
      <c r="A709" s="308"/>
      <c r="B709" s="79" t="s">
        <v>98</v>
      </c>
      <c r="C709" s="79" t="s">
        <v>99</v>
      </c>
      <c r="D709" s="79" t="s">
        <v>100</v>
      </c>
      <c r="E709" s="79" t="s">
        <v>101</v>
      </c>
      <c r="F709" s="79" t="s">
        <v>102</v>
      </c>
      <c r="G709" s="79" t="s">
        <v>103</v>
      </c>
      <c r="H709" s="79" t="s">
        <v>104</v>
      </c>
      <c r="I709" s="79" t="s">
        <v>105</v>
      </c>
      <c r="J709" s="221" t="s">
        <v>106</v>
      </c>
      <c r="K709" s="315"/>
      <c r="L709" s="308"/>
      <c r="M709" s="308"/>
      <c r="N709" s="308"/>
      <c r="O709" s="308"/>
      <c r="P709" s="308"/>
      <c r="Q709" s="308"/>
      <c r="R709" s="308"/>
      <c r="X709" s="3"/>
      <c r="Y709" s="3"/>
    </row>
    <row r="710" spans="1:25" ht="15.75" customHeight="1" x14ac:dyDescent="0.25">
      <c r="A710" s="79">
        <v>1802</v>
      </c>
      <c r="B710" s="80">
        <v>70</v>
      </c>
      <c r="C710" s="80"/>
      <c r="D710" s="80"/>
      <c r="E710" s="80"/>
      <c r="F710" s="80"/>
      <c r="G710" s="80"/>
      <c r="H710" s="80"/>
      <c r="I710" s="80"/>
      <c r="J710" s="223"/>
      <c r="K710" s="116"/>
      <c r="L710" s="232"/>
      <c r="M710" s="233"/>
      <c r="N710" s="234"/>
      <c r="O710" s="242"/>
      <c r="P710" s="85">
        <f>B710</f>
        <v>70</v>
      </c>
      <c r="Q710" s="243"/>
      <c r="R710" s="242"/>
      <c r="X710" s="3"/>
      <c r="Y710" s="3"/>
    </row>
    <row r="711" spans="1:25" ht="15.75" customHeight="1" x14ac:dyDescent="0.25">
      <c r="A711" s="79">
        <v>1901</v>
      </c>
      <c r="B711" s="80"/>
      <c r="C711" s="80">
        <v>61</v>
      </c>
      <c r="D711" s="80"/>
      <c r="E711" s="80"/>
      <c r="F711" s="80"/>
      <c r="G711" s="80"/>
      <c r="H711" s="80"/>
      <c r="I711" s="80"/>
      <c r="J711" s="223"/>
      <c r="K711" s="116"/>
      <c r="L711" s="235"/>
      <c r="M711" s="134"/>
      <c r="N711" s="236"/>
      <c r="O711" s="90">
        <f>IF(C711=0,"",C711/B710)</f>
        <v>0.87142857142857144</v>
      </c>
      <c r="P711" s="91">
        <v>61</v>
      </c>
      <c r="Q711" s="241">
        <f t="shared" ref="Q711:Q717" si="93">IF(P711=0,"",P711/P710)</f>
        <v>0.87142857142857144</v>
      </c>
      <c r="R711" s="241">
        <f t="shared" ref="R711:R717" si="94">IF(P711=0,"",100%-Q711)</f>
        <v>0.12857142857142856</v>
      </c>
      <c r="X711" s="3"/>
      <c r="Y711" s="3"/>
    </row>
    <row r="712" spans="1:25" ht="15.75" customHeight="1" x14ac:dyDescent="0.25">
      <c r="A712" s="79">
        <v>1902</v>
      </c>
      <c r="B712" s="80"/>
      <c r="C712" s="80"/>
      <c r="D712" s="80">
        <v>58</v>
      </c>
      <c r="E712" s="80"/>
      <c r="F712" s="80"/>
      <c r="G712" s="80"/>
      <c r="H712" s="80"/>
      <c r="I712" s="80"/>
      <c r="J712" s="223"/>
      <c r="K712" s="116"/>
      <c r="L712" s="235"/>
      <c r="M712" s="134"/>
      <c r="N712" s="236"/>
      <c r="O712" s="90">
        <f>IF(D712=0,"",D712/C711)</f>
        <v>0.95081967213114749</v>
      </c>
      <c r="P712" s="91">
        <v>59</v>
      </c>
      <c r="Q712" s="241">
        <f t="shared" si="93"/>
        <v>0.96721311475409832</v>
      </c>
      <c r="R712" s="241">
        <f t="shared" si="94"/>
        <v>3.2786885245901676E-2</v>
      </c>
      <c r="S712" s="93">
        <f>P712/P710</f>
        <v>0.84285714285714286</v>
      </c>
      <c r="X712" s="3"/>
      <c r="Y712" s="3"/>
    </row>
    <row r="713" spans="1:25" ht="15.75" customHeight="1" x14ac:dyDescent="0.25">
      <c r="A713" s="79">
        <v>2001</v>
      </c>
      <c r="B713" s="80"/>
      <c r="C713" s="80"/>
      <c r="D713" s="80"/>
      <c r="E713" s="80">
        <v>55</v>
      </c>
      <c r="F713" s="80"/>
      <c r="G713" s="80"/>
      <c r="H713" s="80"/>
      <c r="I713" s="80"/>
      <c r="J713" s="223"/>
      <c r="K713" s="116"/>
      <c r="L713" s="235"/>
      <c r="M713" s="134"/>
      <c r="N713" s="236"/>
      <c r="O713" s="90">
        <f>IF(E713=0,"",E713/D712)</f>
        <v>0.94827586206896552</v>
      </c>
      <c r="P713" s="91">
        <v>57</v>
      </c>
      <c r="Q713" s="241">
        <f t="shared" si="93"/>
        <v>0.96610169491525422</v>
      </c>
      <c r="R713" s="241">
        <f t="shared" si="94"/>
        <v>3.3898305084745783E-2</v>
      </c>
      <c r="X713" s="3"/>
      <c r="Y713" s="3"/>
    </row>
    <row r="714" spans="1:25" ht="15.75" customHeight="1" x14ac:dyDescent="0.25">
      <c r="A714" s="79">
        <v>2002</v>
      </c>
      <c r="B714" s="80"/>
      <c r="C714" s="80"/>
      <c r="D714" s="80"/>
      <c r="E714" s="80"/>
      <c r="F714" s="80">
        <v>53</v>
      </c>
      <c r="G714" s="80"/>
      <c r="H714" s="80"/>
      <c r="I714" s="80"/>
      <c r="J714" s="223"/>
      <c r="K714" s="116"/>
      <c r="L714" s="235"/>
      <c r="M714" s="134"/>
      <c r="N714" s="236"/>
      <c r="O714" s="90">
        <f>IF(F714=0,"",F714/E713)</f>
        <v>0.96363636363636362</v>
      </c>
      <c r="P714" s="91">
        <v>55</v>
      </c>
      <c r="Q714" s="241">
        <f t="shared" si="93"/>
        <v>0.96491228070175439</v>
      </c>
      <c r="R714" s="241">
        <f t="shared" si="94"/>
        <v>3.5087719298245612E-2</v>
      </c>
      <c r="X714" s="3"/>
      <c r="Y714" s="3"/>
    </row>
    <row r="715" spans="1:25" ht="15.75" customHeight="1" x14ac:dyDescent="0.25">
      <c r="A715" s="79">
        <v>2101</v>
      </c>
      <c r="B715" s="80"/>
      <c r="C715" s="80"/>
      <c r="D715" s="80"/>
      <c r="E715" s="80"/>
      <c r="F715" s="80"/>
      <c r="G715" s="80">
        <v>50</v>
      </c>
      <c r="H715" s="80"/>
      <c r="I715" s="80"/>
      <c r="J715" s="223"/>
      <c r="K715" s="116"/>
      <c r="L715" s="235"/>
      <c r="M715" s="134"/>
      <c r="N715" s="236"/>
      <c r="O715" s="90">
        <f>IF(G715=0,"",G715/F714)</f>
        <v>0.94339622641509435</v>
      </c>
      <c r="P715" s="91">
        <v>54</v>
      </c>
      <c r="Q715" s="241">
        <f t="shared" si="93"/>
        <v>0.98181818181818181</v>
      </c>
      <c r="R715" s="241">
        <f t="shared" si="94"/>
        <v>1.8181818181818188E-2</v>
      </c>
      <c r="X715" s="3"/>
      <c r="Y715" s="3"/>
    </row>
    <row r="716" spans="1:25" ht="15.75" customHeight="1" x14ac:dyDescent="0.25">
      <c r="A716" s="79">
        <v>2102</v>
      </c>
      <c r="B716" s="80"/>
      <c r="C716" s="80"/>
      <c r="D716" s="80"/>
      <c r="E716" s="80"/>
      <c r="F716" s="80"/>
      <c r="G716" s="80"/>
      <c r="H716" s="80">
        <v>50</v>
      </c>
      <c r="I716" s="80"/>
      <c r="J716" s="223"/>
      <c r="K716" s="116"/>
      <c r="L716" s="235"/>
      <c r="M716" s="134"/>
      <c r="N716" s="236"/>
      <c r="O716" s="90">
        <f>IF(H716=0,"",H716/G715)</f>
        <v>1</v>
      </c>
      <c r="P716" s="91">
        <v>54</v>
      </c>
      <c r="Q716" s="241">
        <f t="shared" si="93"/>
        <v>1</v>
      </c>
      <c r="R716" s="241">
        <f t="shared" si="94"/>
        <v>0</v>
      </c>
      <c r="X716" s="3"/>
      <c r="Y716" s="3"/>
    </row>
    <row r="717" spans="1:25" ht="15.75" customHeight="1" x14ac:dyDescent="0.25">
      <c r="A717" s="79">
        <v>2201</v>
      </c>
      <c r="B717" s="80"/>
      <c r="C717" s="80"/>
      <c r="D717" s="80"/>
      <c r="E717" s="80"/>
      <c r="F717" s="80"/>
      <c r="G717" s="80"/>
      <c r="H717" s="80"/>
      <c r="I717" s="80">
        <v>50</v>
      </c>
      <c r="J717" s="223"/>
      <c r="K717" s="116">
        <v>48</v>
      </c>
      <c r="L717" s="235"/>
      <c r="M717" s="134"/>
      <c r="N717" s="236"/>
      <c r="O717" s="90">
        <f>IF(I717=0,"",I717/H716)</f>
        <v>1</v>
      </c>
      <c r="P717" s="91">
        <v>54</v>
      </c>
      <c r="Q717" s="241">
        <f t="shared" si="93"/>
        <v>1</v>
      </c>
      <c r="R717" s="241">
        <f t="shared" si="94"/>
        <v>0</v>
      </c>
      <c r="X717" s="3"/>
      <c r="Y717" s="3"/>
    </row>
    <row r="718" spans="1:25" ht="15.75" customHeight="1" x14ac:dyDescent="0.25">
      <c r="A718" s="79">
        <v>2202</v>
      </c>
      <c r="B718" s="80"/>
      <c r="C718" s="80"/>
      <c r="D718" s="80"/>
      <c r="E718" s="80"/>
      <c r="F718" s="80"/>
      <c r="G718" s="80"/>
      <c r="H718" s="80"/>
      <c r="I718" s="80">
        <v>2</v>
      </c>
      <c r="J718" s="223"/>
      <c r="K718" s="116">
        <v>1</v>
      </c>
      <c r="L718" s="235"/>
      <c r="M718" s="134"/>
      <c r="N718" s="134"/>
      <c r="O718" s="246"/>
      <c r="P718" s="91">
        <v>5</v>
      </c>
      <c r="Q718" s="247"/>
      <c r="R718" s="246"/>
      <c r="X718" s="3"/>
      <c r="Y718" s="3"/>
    </row>
    <row r="719" spans="1:25" ht="15.75" customHeight="1" x14ac:dyDescent="0.25">
      <c r="A719" s="79">
        <v>2301</v>
      </c>
      <c r="B719" s="80"/>
      <c r="C719" s="80"/>
      <c r="D719" s="80"/>
      <c r="E719" s="80"/>
      <c r="F719" s="80"/>
      <c r="G719" s="80"/>
      <c r="H719" s="80"/>
      <c r="I719" s="80">
        <v>2</v>
      </c>
      <c r="J719" s="223"/>
      <c r="K719" s="116">
        <v>2</v>
      </c>
      <c r="L719" s="235"/>
      <c r="M719" s="134"/>
      <c r="N719" s="237"/>
      <c r="O719" s="246"/>
      <c r="P719" s="91">
        <v>4</v>
      </c>
      <c r="Q719" s="247"/>
      <c r="R719" s="246"/>
      <c r="X719" s="3"/>
      <c r="Y719" s="3"/>
    </row>
    <row r="720" spans="1:25" ht="15.75" customHeight="1" x14ac:dyDescent="0.25">
      <c r="A720" s="79">
        <v>2302</v>
      </c>
      <c r="B720" s="80"/>
      <c r="C720" s="80"/>
      <c r="D720" s="80"/>
      <c r="E720" s="80"/>
      <c r="F720" s="80"/>
      <c r="G720" s="80"/>
      <c r="H720" s="80"/>
      <c r="I720" s="80">
        <v>2</v>
      </c>
      <c r="J720" s="223"/>
      <c r="K720" s="116">
        <v>2</v>
      </c>
      <c r="L720" s="235"/>
      <c r="M720" s="134"/>
      <c r="N720" s="237"/>
      <c r="O720" s="246"/>
      <c r="P720" s="96">
        <v>2</v>
      </c>
      <c r="Q720" s="247"/>
      <c r="R720" s="246"/>
      <c r="X720" s="3"/>
      <c r="Y720" s="3"/>
    </row>
    <row r="721" spans="1:25" ht="15.75" customHeight="1" x14ac:dyDescent="0.25">
      <c r="A721" s="79">
        <v>2401</v>
      </c>
      <c r="B721" s="80"/>
      <c r="C721" s="80"/>
      <c r="D721" s="80"/>
      <c r="E721" s="80"/>
      <c r="F721" s="80"/>
      <c r="G721" s="80"/>
      <c r="H721" s="80"/>
      <c r="I721" s="80"/>
      <c r="J721" s="223"/>
      <c r="K721" s="116"/>
      <c r="L721" s="235"/>
      <c r="M721" s="134"/>
      <c r="N721" s="237"/>
      <c r="O721" s="246"/>
      <c r="P721" s="96"/>
      <c r="Q721" s="247"/>
      <c r="R721" s="246"/>
      <c r="X721" s="3"/>
      <c r="Y721" s="3"/>
    </row>
    <row r="722" spans="1:25" ht="15.75" customHeight="1" x14ac:dyDescent="0.25">
      <c r="A722" s="79">
        <v>2402</v>
      </c>
      <c r="B722" s="80"/>
      <c r="C722" s="80"/>
      <c r="D722" s="80"/>
      <c r="E722" s="80"/>
      <c r="F722" s="80"/>
      <c r="G722" s="80"/>
      <c r="H722" s="80"/>
      <c r="I722" s="80"/>
      <c r="J722" s="223"/>
      <c r="K722" s="116"/>
      <c r="L722" s="235"/>
      <c r="M722" s="134"/>
      <c r="N722" s="237"/>
      <c r="O722" s="248"/>
      <c r="P722" s="251"/>
      <c r="Q722" s="249"/>
      <c r="R722" s="250"/>
      <c r="X722" s="3"/>
      <c r="Y722" s="3"/>
    </row>
    <row r="723" spans="1:25" ht="15.75" customHeight="1" x14ac:dyDescent="0.25">
      <c r="A723" s="79">
        <v>2501</v>
      </c>
      <c r="B723" s="80"/>
      <c r="C723" s="80"/>
      <c r="D723" s="80"/>
      <c r="E723" s="80"/>
      <c r="F723" s="80"/>
      <c r="G723" s="80"/>
      <c r="H723" s="80"/>
      <c r="I723" s="80"/>
      <c r="J723" s="223"/>
      <c r="K723" s="116"/>
      <c r="L723" s="235"/>
      <c r="M723" s="134"/>
      <c r="N723" s="237"/>
      <c r="O723" s="228" t="s">
        <v>80</v>
      </c>
      <c r="P723" s="102">
        <v>46</v>
      </c>
      <c r="Q723" s="103">
        <f>IF(SUM(K713:K720)=0,"",SUM(K713:K720))</f>
        <v>53</v>
      </c>
      <c r="R723" s="230" t="s">
        <v>10</v>
      </c>
      <c r="X723" s="3"/>
      <c r="Y723" s="3"/>
    </row>
    <row r="724" spans="1:25" ht="15.75" customHeight="1" x14ac:dyDescent="0.25">
      <c r="A724" s="79">
        <v>2502</v>
      </c>
      <c r="B724" s="80"/>
      <c r="C724" s="80"/>
      <c r="D724" s="80"/>
      <c r="E724" s="80"/>
      <c r="F724" s="80"/>
      <c r="G724" s="80"/>
      <c r="H724" s="80"/>
      <c r="I724" s="80"/>
      <c r="J724" s="223"/>
      <c r="K724" s="116"/>
      <c r="L724" s="235"/>
      <c r="M724" s="134"/>
      <c r="N724" s="237"/>
      <c r="O724" s="229" t="s">
        <v>81</v>
      </c>
      <c r="P724" s="104">
        <f>IF(P723/B710=0,"",P723/B710)</f>
        <v>0.65714285714285714</v>
      </c>
      <c r="Q724" s="105">
        <f>IF(P723/Q723=0,"",P723/Q723)</f>
        <v>0.86792452830188682</v>
      </c>
      <c r="R724" s="231" t="s">
        <v>82</v>
      </c>
      <c r="X724" s="3"/>
      <c r="Y724" s="3"/>
    </row>
    <row r="725" spans="1:25" ht="15.75" customHeight="1" x14ac:dyDescent="0.25">
      <c r="A725" s="79">
        <v>2601</v>
      </c>
      <c r="B725" s="80"/>
      <c r="C725" s="80"/>
      <c r="D725" s="80"/>
      <c r="E725" s="80"/>
      <c r="F725" s="80"/>
      <c r="G725" s="80"/>
      <c r="H725" s="80"/>
      <c r="I725" s="80"/>
      <c r="J725" s="223"/>
      <c r="K725" s="116"/>
      <c r="L725" s="238"/>
      <c r="M725" s="239"/>
      <c r="N725" s="240"/>
      <c r="O725" s="109"/>
      <c r="P725" s="110"/>
      <c r="Q725" s="110"/>
      <c r="R725" s="111"/>
      <c r="X725" s="3"/>
      <c r="Y725" s="3"/>
    </row>
    <row r="726" spans="1:25" ht="18" customHeight="1" x14ac:dyDescent="0.25">
      <c r="A726" s="33"/>
      <c r="B726" s="327" t="s">
        <v>108</v>
      </c>
      <c r="C726" s="327"/>
      <c r="D726" s="327"/>
      <c r="E726" s="327"/>
      <c r="F726" s="327"/>
      <c r="G726" s="327"/>
      <c r="H726" s="327"/>
      <c r="I726" s="327"/>
      <c r="J726" s="327"/>
      <c r="K726" s="112">
        <f>SUM(K710:K722)</f>
        <v>53</v>
      </c>
      <c r="L726" s="113">
        <f>IF(K717=0,"",K717/B710)</f>
        <v>0.68571428571428572</v>
      </c>
      <c r="M726" s="113">
        <f>IF(K726=0,"",K726/B710)</f>
        <v>0.75714285714285712</v>
      </c>
      <c r="N726" s="113">
        <f>IF(K718=0,"",M726-L726)</f>
        <v>7.1428571428571397E-2</v>
      </c>
      <c r="O726" s="5"/>
      <c r="P726" s="25"/>
      <c r="Q726" s="24"/>
      <c r="R726" s="5"/>
      <c r="X726" s="3"/>
      <c r="Y726" s="3"/>
    </row>
    <row r="727" spans="1:25" ht="12.75" customHeight="1" x14ac:dyDescent="0.2">
      <c r="L727" s="5"/>
      <c r="M727" s="5"/>
      <c r="O727" s="5"/>
      <c r="P727" s="6"/>
      <c r="Q727" s="6"/>
      <c r="R727" s="5"/>
      <c r="X727" s="3"/>
      <c r="Y727" s="3"/>
    </row>
    <row r="728" spans="1:25" ht="12.75" customHeight="1" x14ac:dyDescent="0.2">
      <c r="L728" s="5"/>
      <c r="M728" s="5"/>
      <c r="O728" s="5"/>
      <c r="P728" s="6"/>
      <c r="Q728" s="6"/>
      <c r="R728" s="5"/>
      <c r="X728" s="3"/>
      <c r="Y728" s="3"/>
    </row>
    <row r="729" spans="1:25" ht="26.25" customHeight="1" x14ac:dyDescent="0.4">
      <c r="B729" s="318" t="s">
        <v>96</v>
      </c>
      <c r="C729" s="331"/>
      <c r="D729" s="331"/>
      <c r="E729" s="331"/>
      <c r="F729" s="331"/>
      <c r="G729" s="331"/>
      <c r="H729" s="331"/>
      <c r="I729" s="331"/>
      <c r="J729" s="331"/>
      <c r="K729" s="201" t="s">
        <v>115</v>
      </c>
      <c r="L729" s="5"/>
      <c r="M729" s="5"/>
      <c r="N729" s="25"/>
      <c r="O729" s="5"/>
      <c r="P729" s="25"/>
      <c r="Q729" s="25"/>
      <c r="R729" s="25"/>
      <c r="W729" s="175">
        <f>AVERAGE(L726,L748)</f>
        <v>0.51473214285714286</v>
      </c>
      <c r="X729" s="3"/>
      <c r="Y729" s="3"/>
    </row>
    <row r="730" spans="1:25" ht="20.25" customHeight="1" x14ac:dyDescent="0.2">
      <c r="A730" s="330" t="s">
        <v>9</v>
      </c>
      <c r="B730" s="311" t="s">
        <v>97</v>
      </c>
      <c r="C730" s="312"/>
      <c r="D730" s="312"/>
      <c r="E730" s="312"/>
      <c r="F730" s="312"/>
      <c r="G730" s="312"/>
      <c r="H730" s="312"/>
      <c r="I730" s="312"/>
      <c r="J730" s="313"/>
      <c r="K730" s="314" t="s">
        <v>10</v>
      </c>
      <c r="L730" s="307" t="s">
        <v>2</v>
      </c>
      <c r="M730" s="307" t="s">
        <v>3</v>
      </c>
      <c r="N730" s="316" t="s">
        <v>4</v>
      </c>
      <c r="O730" s="307" t="s">
        <v>5</v>
      </c>
      <c r="P730" s="317" t="s">
        <v>6</v>
      </c>
      <c r="Q730" s="317" t="s">
        <v>7</v>
      </c>
      <c r="R730" s="307" t="s">
        <v>8</v>
      </c>
      <c r="X730" s="3"/>
      <c r="Y730" s="3"/>
    </row>
    <row r="731" spans="1:25" ht="15.75" customHeight="1" x14ac:dyDescent="0.25">
      <c r="A731" s="308"/>
      <c r="B731" s="79" t="s">
        <v>98</v>
      </c>
      <c r="C731" s="79" t="s">
        <v>99</v>
      </c>
      <c r="D731" s="79" t="s">
        <v>100</v>
      </c>
      <c r="E731" s="79" t="s">
        <v>101</v>
      </c>
      <c r="F731" s="79" t="s">
        <v>102</v>
      </c>
      <c r="G731" s="79" t="s">
        <v>103</v>
      </c>
      <c r="H731" s="79" t="s">
        <v>104</v>
      </c>
      <c r="I731" s="79" t="s">
        <v>105</v>
      </c>
      <c r="J731" s="221" t="s">
        <v>106</v>
      </c>
      <c r="K731" s="315"/>
      <c r="L731" s="308"/>
      <c r="M731" s="308"/>
      <c r="N731" s="308"/>
      <c r="O731" s="308"/>
      <c r="P731" s="308"/>
      <c r="Q731" s="308"/>
      <c r="R731" s="308"/>
      <c r="X731" s="3"/>
      <c r="Y731" s="3"/>
    </row>
    <row r="732" spans="1:25" ht="15.75" customHeight="1" x14ac:dyDescent="0.25">
      <c r="A732" s="79">
        <v>1901</v>
      </c>
      <c r="B732" s="80">
        <v>32</v>
      </c>
      <c r="C732" s="80"/>
      <c r="D732" s="80"/>
      <c r="E732" s="80"/>
      <c r="F732" s="80"/>
      <c r="G732" s="80"/>
      <c r="H732" s="80"/>
      <c r="I732" s="80"/>
      <c r="J732" s="223"/>
      <c r="K732" s="116"/>
      <c r="L732" s="232"/>
      <c r="M732" s="233"/>
      <c r="N732" s="234"/>
      <c r="O732" s="242"/>
      <c r="P732" s="85">
        <f>B732</f>
        <v>32</v>
      </c>
      <c r="Q732" s="243"/>
      <c r="R732" s="242"/>
      <c r="X732" s="3"/>
      <c r="Y732" s="3"/>
    </row>
    <row r="733" spans="1:25" ht="15.75" customHeight="1" x14ac:dyDescent="0.25">
      <c r="A733" s="79">
        <v>1902</v>
      </c>
      <c r="B733" s="80"/>
      <c r="C733" s="80">
        <v>24</v>
      </c>
      <c r="D733" s="80"/>
      <c r="E733" s="80"/>
      <c r="F733" s="80"/>
      <c r="G733" s="80"/>
      <c r="H733" s="80"/>
      <c r="I733" s="80"/>
      <c r="J733" s="223"/>
      <c r="K733" s="116"/>
      <c r="L733" s="235"/>
      <c r="M733" s="134"/>
      <c r="N733" s="236"/>
      <c r="O733" s="90">
        <f>IF(C733=0,"",C733/B732)</f>
        <v>0.75</v>
      </c>
      <c r="P733" s="91">
        <v>24</v>
      </c>
      <c r="Q733" s="241">
        <f t="shared" ref="Q733:Q739" si="95">IF(P733=0,"",P733/P732)</f>
        <v>0.75</v>
      </c>
      <c r="R733" s="241">
        <f t="shared" ref="R733:R739" si="96">IF(P733=0,"",100%-Q733)</f>
        <v>0.25</v>
      </c>
      <c r="X733" s="3"/>
      <c r="Y733" s="3"/>
    </row>
    <row r="734" spans="1:25" ht="15.75" customHeight="1" x14ac:dyDescent="0.25">
      <c r="A734" s="79">
        <v>2001</v>
      </c>
      <c r="B734" s="80"/>
      <c r="C734" s="80"/>
      <c r="D734" s="80">
        <v>19</v>
      </c>
      <c r="E734" s="80"/>
      <c r="F734" s="80"/>
      <c r="G734" s="80"/>
      <c r="H734" s="80"/>
      <c r="I734" s="80"/>
      <c r="J734" s="223"/>
      <c r="K734" s="116"/>
      <c r="L734" s="235"/>
      <c r="M734" s="134"/>
      <c r="N734" s="236"/>
      <c r="O734" s="90">
        <f>IF(D734=0,"",D734/C733)</f>
        <v>0.79166666666666663</v>
      </c>
      <c r="P734" s="91">
        <v>20</v>
      </c>
      <c r="Q734" s="241">
        <f t="shared" si="95"/>
        <v>0.83333333333333337</v>
      </c>
      <c r="R734" s="241">
        <f t="shared" si="96"/>
        <v>0.16666666666666663</v>
      </c>
      <c r="S734" s="93">
        <f>P734/P732</f>
        <v>0.625</v>
      </c>
      <c r="X734" s="3"/>
      <c r="Y734" s="3"/>
    </row>
    <row r="735" spans="1:25" ht="15.75" customHeight="1" x14ac:dyDescent="0.25">
      <c r="A735" s="79">
        <v>2002</v>
      </c>
      <c r="B735" s="80"/>
      <c r="C735" s="80"/>
      <c r="D735" s="80"/>
      <c r="E735" s="80">
        <v>19</v>
      </c>
      <c r="F735" s="80"/>
      <c r="G735" s="80"/>
      <c r="H735" s="80"/>
      <c r="I735" s="80"/>
      <c r="J735" s="223"/>
      <c r="K735" s="116"/>
      <c r="L735" s="235"/>
      <c r="M735" s="134"/>
      <c r="N735" s="236"/>
      <c r="O735" s="90">
        <f>IF(E735=0,"",E735/D734)</f>
        <v>1</v>
      </c>
      <c r="P735" s="91">
        <v>20</v>
      </c>
      <c r="Q735" s="241">
        <f t="shared" si="95"/>
        <v>1</v>
      </c>
      <c r="R735" s="241">
        <f t="shared" si="96"/>
        <v>0</v>
      </c>
      <c r="X735" s="3"/>
      <c r="Y735" s="3"/>
    </row>
    <row r="736" spans="1:25" ht="15.75" customHeight="1" x14ac:dyDescent="0.25">
      <c r="A736" s="79">
        <v>2101</v>
      </c>
      <c r="B736" s="80"/>
      <c r="C736" s="80"/>
      <c r="D736" s="80"/>
      <c r="E736" s="80"/>
      <c r="F736" s="80">
        <v>18</v>
      </c>
      <c r="G736" s="80"/>
      <c r="H736" s="80"/>
      <c r="I736" s="80"/>
      <c r="J736" s="223"/>
      <c r="K736" s="116"/>
      <c r="L736" s="235"/>
      <c r="M736" s="134"/>
      <c r="N736" s="236"/>
      <c r="O736" s="90">
        <f>IF(F736=0,"",F736/E735)</f>
        <v>0.94736842105263153</v>
      </c>
      <c r="P736" s="91">
        <v>19</v>
      </c>
      <c r="Q736" s="241">
        <f t="shared" si="95"/>
        <v>0.95</v>
      </c>
      <c r="R736" s="241">
        <f t="shared" si="96"/>
        <v>5.0000000000000044E-2</v>
      </c>
      <c r="X736" s="3"/>
      <c r="Y736" s="3"/>
    </row>
    <row r="737" spans="1:25" ht="15.75" customHeight="1" x14ac:dyDescent="0.25">
      <c r="A737" s="79">
        <v>2102</v>
      </c>
      <c r="B737" s="80"/>
      <c r="C737" s="80"/>
      <c r="D737" s="80"/>
      <c r="E737" s="80"/>
      <c r="F737" s="80"/>
      <c r="G737" s="80">
        <v>18</v>
      </c>
      <c r="H737" s="80"/>
      <c r="I737" s="80"/>
      <c r="J737" s="223"/>
      <c r="K737" s="116"/>
      <c r="L737" s="235"/>
      <c r="M737" s="134"/>
      <c r="N737" s="236"/>
      <c r="O737" s="90">
        <f>IF(G737=0,"",G737/F736)</f>
        <v>1</v>
      </c>
      <c r="P737" s="91">
        <v>18</v>
      </c>
      <c r="Q737" s="241">
        <f t="shared" si="95"/>
        <v>0.94736842105263153</v>
      </c>
      <c r="R737" s="241">
        <f t="shared" si="96"/>
        <v>5.2631578947368474E-2</v>
      </c>
      <c r="X737" s="3"/>
      <c r="Y737" s="3"/>
    </row>
    <row r="738" spans="1:25" ht="15.75" customHeight="1" x14ac:dyDescent="0.25">
      <c r="A738" s="79">
        <v>2201</v>
      </c>
      <c r="B738" s="80"/>
      <c r="C738" s="80"/>
      <c r="D738" s="80"/>
      <c r="E738" s="80"/>
      <c r="F738" s="80"/>
      <c r="G738" s="80"/>
      <c r="H738" s="80">
        <v>14</v>
      </c>
      <c r="I738" s="80"/>
      <c r="J738" s="223"/>
      <c r="K738" s="116"/>
      <c r="L738" s="235"/>
      <c r="M738" s="134"/>
      <c r="N738" s="236"/>
      <c r="O738" s="90">
        <f>IF(H738=0,"",H738/G737)</f>
        <v>0.77777777777777779</v>
      </c>
      <c r="P738" s="91">
        <v>17</v>
      </c>
      <c r="Q738" s="241">
        <f t="shared" si="95"/>
        <v>0.94444444444444442</v>
      </c>
      <c r="R738" s="241">
        <f t="shared" si="96"/>
        <v>5.555555555555558E-2</v>
      </c>
      <c r="X738" s="3"/>
      <c r="Y738" s="3"/>
    </row>
    <row r="739" spans="1:25" ht="15.75" customHeight="1" x14ac:dyDescent="0.25">
      <c r="A739" s="79">
        <v>2202</v>
      </c>
      <c r="B739" s="80"/>
      <c r="C739" s="80"/>
      <c r="D739" s="80"/>
      <c r="E739" s="80"/>
      <c r="F739" s="80"/>
      <c r="G739" s="80"/>
      <c r="H739" s="80"/>
      <c r="I739" s="80">
        <v>14</v>
      </c>
      <c r="J739" s="223"/>
      <c r="K739" s="116">
        <v>11</v>
      </c>
      <c r="L739" s="235"/>
      <c r="M739" s="134"/>
      <c r="N739" s="236"/>
      <c r="O739" s="90">
        <f>IF(I739=0,"",I739/H738)</f>
        <v>1</v>
      </c>
      <c r="P739" s="91">
        <v>17</v>
      </c>
      <c r="Q739" s="241">
        <f t="shared" si="95"/>
        <v>1</v>
      </c>
      <c r="R739" s="241">
        <f t="shared" si="96"/>
        <v>0</v>
      </c>
      <c r="X739" s="3"/>
      <c r="Y739" s="3"/>
    </row>
    <row r="740" spans="1:25" ht="15.75" customHeight="1" x14ac:dyDescent="0.25">
      <c r="A740" s="79">
        <v>2301</v>
      </c>
      <c r="B740" s="80"/>
      <c r="C740" s="80"/>
      <c r="D740" s="80"/>
      <c r="E740" s="80"/>
      <c r="F740" s="80"/>
      <c r="G740" s="80"/>
      <c r="H740" s="80"/>
      <c r="I740" s="80">
        <v>5</v>
      </c>
      <c r="J740" s="223"/>
      <c r="K740" s="116">
        <v>4</v>
      </c>
      <c r="L740" s="235"/>
      <c r="M740" s="134"/>
      <c r="N740" s="134"/>
      <c r="O740" s="246"/>
      <c r="P740" s="91">
        <v>11</v>
      </c>
      <c r="Q740" s="247"/>
      <c r="R740" s="246"/>
      <c r="X740" s="3"/>
      <c r="Y740" s="3"/>
    </row>
    <row r="741" spans="1:25" ht="15.75" customHeight="1" x14ac:dyDescent="0.25">
      <c r="A741" s="79">
        <v>2302</v>
      </c>
      <c r="B741" s="80"/>
      <c r="C741" s="80"/>
      <c r="D741" s="80"/>
      <c r="E741" s="80"/>
      <c r="F741" s="80"/>
      <c r="G741" s="80"/>
      <c r="H741" s="80"/>
      <c r="I741" s="80">
        <v>1</v>
      </c>
      <c r="J741" s="223"/>
      <c r="K741" s="116">
        <v>1</v>
      </c>
      <c r="L741" s="235"/>
      <c r="M741" s="134"/>
      <c r="N741" s="237"/>
      <c r="O741" s="246"/>
      <c r="P741" s="91">
        <v>3</v>
      </c>
      <c r="Q741" s="247"/>
      <c r="R741" s="246"/>
      <c r="X741" s="3"/>
      <c r="Y741" s="3"/>
    </row>
    <row r="742" spans="1:25" ht="15.75" customHeight="1" x14ac:dyDescent="0.25">
      <c r="A742" s="79">
        <v>2401</v>
      </c>
      <c r="B742" s="80"/>
      <c r="C742" s="80"/>
      <c r="D742" s="80"/>
      <c r="E742" s="80"/>
      <c r="F742" s="80"/>
      <c r="G742" s="80"/>
      <c r="H742" s="80"/>
      <c r="I742" s="80">
        <v>1</v>
      </c>
      <c r="J742" s="223"/>
      <c r="K742" s="116">
        <v>1</v>
      </c>
      <c r="L742" s="235"/>
      <c r="M742" s="134"/>
      <c r="N742" s="237"/>
      <c r="O742" s="246"/>
      <c r="P742" s="96">
        <v>1</v>
      </c>
      <c r="Q742" s="247"/>
      <c r="R742" s="246"/>
      <c r="X742" s="3"/>
      <c r="Y742" s="3"/>
    </row>
    <row r="743" spans="1:25" ht="15.75" customHeight="1" x14ac:dyDescent="0.25">
      <c r="A743" s="79">
        <v>2402</v>
      </c>
      <c r="B743" s="80"/>
      <c r="C743" s="80"/>
      <c r="D743" s="80"/>
      <c r="E743" s="80"/>
      <c r="F743" s="80"/>
      <c r="G743" s="80"/>
      <c r="H743" s="80"/>
      <c r="I743" s="80">
        <v>1</v>
      </c>
      <c r="J743" s="223"/>
      <c r="K743" s="116">
        <v>1</v>
      </c>
      <c r="L743" s="235"/>
      <c r="M743" s="134"/>
      <c r="N743" s="237"/>
      <c r="O743" s="246"/>
      <c r="P743" s="96">
        <v>1</v>
      </c>
      <c r="Q743" s="247"/>
      <c r="R743" s="246"/>
      <c r="X743" s="3"/>
      <c r="Y743" s="3"/>
    </row>
    <row r="744" spans="1:25" ht="15.75" customHeight="1" x14ac:dyDescent="0.25">
      <c r="A744" s="79">
        <v>2501</v>
      </c>
      <c r="B744" s="80"/>
      <c r="C744" s="80"/>
      <c r="D744" s="80"/>
      <c r="E744" s="80"/>
      <c r="F744" s="80"/>
      <c r="G744" s="80"/>
      <c r="H744" s="80"/>
      <c r="I744" s="80"/>
      <c r="J744" s="223"/>
      <c r="K744" s="116"/>
      <c r="L744" s="235"/>
      <c r="M744" s="134"/>
      <c r="N744" s="237"/>
      <c r="O744" s="248"/>
      <c r="P744" s="251"/>
      <c r="Q744" s="249"/>
      <c r="R744" s="250"/>
      <c r="X744" s="3"/>
      <c r="Y744" s="3"/>
    </row>
    <row r="745" spans="1:25" ht="15.75" customHeight="1" x14ac:dyDescent="0.25">
      <c r="A745" s="79">
        <v>2502</v>
      </c>
      <c r="B745" s="80"/>
      <c r="C745" s="80"/>
      <c r="D745" s="80"/>
      <c r="E745" s="80"/>
      <c r="F745" s="80"/>
      <c r="G745" s="80"/>
      <c r="H745" s="80"/>
      <c r="I745" s="80"/>
      <c r="J745" s="223"/>
      <c r="K745" s="116"/>
      <c r="L745" s="235"/>
      <c r="M745" s="134"/>
      <c r="N745" s="237"/>
      <c r="O745" s="228" t="s">
        <v>80</v>
      </c>
      <c r="P745" s="102">
        <v>16</v>
      </c>
      <c r="Q745" s="103">
        <f>K748</f>
        <v>18</v>
      </c>
      <c r="R745" s="230" t="s">
        <v>10</v>
      </c>
      <c r="X745" s="3"/>
      <c r="Y745" s="3"/>
    </row>
    <row r="746" spans="1:25" ht="15.75" customHeight="1" x14ac:dyDescent="0.25">
      <c r="A746" s="79">
        <v>2601</v>
      </c>
      <c r="B746" s="80"/>
      <c r="C746" s="80"/>
      <c r="D746" s="80"/>
      <c r="E746" s="80"/>
      <c r="F746" s="80"/>
      <c r="G746" s="80"/>
      <c r="H746" s="80"/>
      <c r="I746" s="80"/>
      <c r="J746" s="223"/>
      <c r="K746" s="116"/>
      <c r="L746" s="235"/>
      <c r="M746" s="134"/>
      <c r="N746" s="237"/>
      <c r="O746" s="229" t="s">
        <v>81</v>
      </c>
      <c r="P746" s="104">
        <f>IF(P745/B732=0,"",P745/B732)</f>
        <v>0.5</v>
      </c>
      <c r="Q746" s="105">
        <f>IF(P745/Q745=0,"",P745/Q745)</f>
        <v>0.88888888888888884</v>
      </c>
      <c r="R746" s="231" t="s">
        <v>82</v>
      </c>
      <c r="X746" s="3"/>
      <c r="Y746" s="3"/>
    </row>
    <row r="747" spans="1:25" ht="15.75" customHeight="1" x14ac:dyDescent="0.25">
      <c r="A747" s="79">
        <v>2602</v>
      </c>
      <c r="B747" s="80"/>
      <c r="C747" s="80"/>
      <c r="D747" s="80"/>
      <c r="E747" s="80"/>
      <c r="F747" s="80"/>
      <c r="G747" s="80"/>
      <c r="H747" s="80"/>
      <c r="I747" s="80"/>
      <c r="J747" s="223"/>
      <c r="K747" s="116"/>
      <c r="L747" s="238"/>
      <c r="M747" s="239"/>
      <c r="N747" s="240"/>
      <c r="O747" s="109"/>
      <c r="P747" s="110"/>
      <c r="Q747" s="110"/>
      <c r="R747" s="111"/>
      <c r="X747" s="3"/>
      <c r="Y747" s="3"/>
    </row>
    <row r="748" spans="1:25" ht="18" customHeight="1" x14ac:dyDescent="0.25">
      <c r="A748" s="33"/>
      <c r="B748" s="327" t="s">
        <v>108</v>
      </c>
      <c r="C748" s="327"/>
      <c r="D748" s="327"/>
      <c r="E748" s="327"/>
      <c r="F748" s="327"/>
      <c r="G748" s="327"/>
      <c r="H748" s="327"/>
      <c r="I748" s="327"/>
      <c r="J748" s="327"/>
      <c r="K748" s="112">
        <f>SUM(K732:K744)</f>
        <v>18</v>
      </c>
      <c r="L748" s="113">
        <f>IF(K739=0,"",K739/B732)</f>
        <v>0.34375</v>
      </c>
      <c r="M748" s="113">
        <f>IF(K748=0,"",K748/B732)</f>
        <v>0.5625</v>
      </c>
      <c r="N748" s="113">
        <f>M748-L748</f>
        <v>0.21875</v>
      </c>
      <c r="O748" s="5"/>
      <c r="P748" s="25"/>
      <c r="Q748" s="24"/>
      <c r="R748" s="5"/>
      <c r="X748" s="3"/>
      <c r="Y748" s="3"/>
    </row>
    <row r="749" spans="1:25" ht="12.75" customHeight="1" x14ac:dyDescent="0.2">
      <c r="L749" s="5"/>
      <c r="M749" s="5"/>
      <c r="O749" s="5"/>
      <c r="P749" s="6"/>
      <c r="Q749" s="6"/>
      <c r="R749" s="5"/>
      <c r="X749" s="3"/>
      <c r="Y749" s="3"/>
    </row>
    <row r="750" spans="1:25" ht="12.75" customHeight="1" x14ac:dyDescent="0.2">
      <c r="L750" s="5"/>
      <c r="M750" s="5"/>
      <c r="O750" s="5"/>
      <c r="P750" s="6"/>
      <c r="Q750" s="6"/>
      <c r="R750" s="5"/>
      <c r="X750" s="3"/>
      <c r="Y750" s="3"/>
    </row>
    <row r="751" spans="1:25" ht="26.25" customHeight="1" x14ac:dyDescent="0.4">
      <c r="B751" s="318" t="s">
        <v>96</v>
      </c>
      <c r="C751" s="331"/>
      <c r="D751" s="331"/>
      <c r="E751" s="331"/>
      <c r="F751" s="331"/>
      <c r="G751" s="331"/>
      <c r="H751" s="331"/>
      <c r="I751" s="331"/>
      <c r="J751" s="331"/>
      <c r="K751" s="201" t="s">
        <v>116</v>
      </c>
      <c r="L751" s="5"/>
      <c r="M751" s="5"/>
      <c r="N751" s="25"/>
      <c r="O751" s="5"/>
      <c r="P751" s="25"/>
      <c r="Q751" s="25"/>
      <c r="R751" s="25"/>
      <c r="X751" s="3"/>
      <c r="Y751" s="3"/>
    </row>
    <row r="752" spans="1:25" ht="20.25" customHeight="1" x14ac:dyDescent="0.2">
      <c r="A752" s="330" t="s">
        <v>9</v>
      </c>
      <c r="B752" s="311" t="s">
        <v>97</v>
      </c>
      <c r="C752" s="312"/>
      <c r="D752" s="312"/>
      <c r="E752" s="312"/>
      <c r="F752" s="312"/>
      <c r="G752" s="312"/>
      <c r="H752" s="312"/>
      <c r="I752" s="312"/>
      <c r="J752" s="313"/>
      <c r="K752" s="314" t="s">
        <v>10</v>
      </c>
      <c r="L752" s="307" t="s">
        <v>2</v>
      </c>
      <c r="M752" s="307" t="s">
        <v>3</v>
      </c>
      <c r="N752" s="316" t="s">
        <v>4</v>
      </c>
      <c r="O752" s="307" t="s">
        <v>5</v>
      </c>
      <c r="P752" s="317" t="s">
        <v>6</v>
      </c>
      <c r="Q752" s="317" t="s">
        <v>7</v>
      </c>
      <c r="R752" s="307" t="s">
        <v>8</v>
      </c>
      <c r="X752" s="3"/>
      <c r="Y752" s="3"/>
    </row>
    <row r="753" spans="1:25" ht="15.75" x14ac:dyDescent="0.25">
      <c r="A753" s="308"/>
      <c r="B753" s="79" t="s">
        <v>98</v>
      </c>
      <c r="C753" s="79" t="s">
        <v>99</v>
      </c>
      <c r="D753" s="79" t="s">
        <v>100</v>
      </c>
      <c r="E753" s="79" t="s">
        <v>101</v>
      </c>
      <c r="F753" s="79" t="s">
        <v>102</v>
      </c>
      <c r="G753" s="79" t="s">
        <v>103</v>
      </c>
      <c r="H753" s="79" t="s">
        <v>104</v>
      </c>
      <c r="I753" s="79" t="s">
        <v>105</v>
      </c>
      <c r="J753" s="221" t="s">
        <v>106</v>
      </c>
      <c r="K753" s="315"/>
      <c r="L753" s="308"/>
      <c r="M753" s="308"/>
      <c r="N753" s="308"/>
      <c r="O753" s="308"/>
      <c r="P753" s="308"/>
      <c r="Q753" s="308"/>
      <c r="R753" s="308"/>
      <c r="X753" s="3"/>
      <c r="Y753" s="3"/>
    </row>
    <row r="754" spans="1:25" ht="15.75" customHeight="1" x14ac:dyDescent="0.25">
      <c r="A754" s="79">
        <v>1902</v>
      </c>
      <c r="B754" s="80">
        <v>78</v>
      </c>
      <c r="C754" s="80"/>
      <c r="D754" s="80"/>
      <c r="E754" s="80"/>
      <c r="F754" s="80"/>
      <c r="G754" s="80"/>
      <c r="H754" s="80"/>
      <c r="I754" s="80"/>
      <c r="J754" s="223"/>
      <c r="K754" s="116"/>
      <c r="L754" s="232"/>
      <c r="M754" s="233"/>
      <c r="N754" s="234"/>
      <c r="O754" s="242"/>
      <c r="P754" s="85">
        <f>B754</f>
        <v>78</v>
      </c>
      <c r="Q754" s="243"/>
      <c r="R754" s="242"/>
      <c r="X754" s="3"/>
      <c r="Y754" s="3"/>
    </row>
    <row r="755" spans="1:25" ht="15.75" customHeight="1" x14ac:dyDescent="0.25">
      <c r="A755" s="79">
        <v>2001</v>
      </c>
      <c r="B755" s="80"/>
      <c r="C755" s="80">
        <v>59</v>
      </c>
      <c r="D755" s="80"/>
      <c r="E755" s="80"/>
      <c r="F755" s="80"/>
      <c r="G755" s="80"/>
      <c r="H755" s="80"/>
      <c r="I755" s="80"/>
      <c r="J755" s="223"/>
      <c r="K755" s="116"/>
      <c r="L755" s="235"/>
      <c r="M755" s="134"/>
      <c r="N755" s="236"/>
      <c r="O755" s="90">
        <f>IF(C755=0,"",C755/B754)</f>
        <v>0.75641025641025639</v>
      </c>
      <c r="P755" s="91">
        <v>60</v>
      </c>
      <c r="Q755" s="241">
        <f t="shared" ref="Q755:Q761" si="97">IF(P755=0,"",P755/P754)</f>
        <v>0.76923076923076927</v>
      </c>
      <c r="R755" s="241">
        <f t="shared" ref="R755:R761" si="98">IF(P755=0,"",100%-Q755)</f>
        <v>0.23076923076923073</v>
      </c>
      <c r="X755" s="3"/>
      <c r="Y755" s="3"/>
    </row>
    <row r="756" spans="1:25" ht="15.75" customHeight="1" x14ac:dyDescent="0.25">
      <c r="A756" s="79">
        <v>2002</v>
      </c>
      <c r="B756" s="80"/>
      <c r="C756" s="80"/>
      <c r="D756" s="80">
        <v>52</v>
      </c>
      <c r="E756" s="80"/>
      <c r="F756" s="80"/>
      <c r="G756" s="80"/>
      <c r="H756" s="80"/>
      <c r="I756" s="80"/>
      <c r="J756" s="223"/>
      <c r="K756" s="116"/>
      <c r="L756" s="235"/>
      <c r="M756" s="134"/>
      <c r="N756" s="236"/>
      <c r="O756" s="90">
        <f>IF(D756=0,"",D756/C755)</f>
        <v>0.88135593220338981</v>
      </c>
      <c r="P756" s="91">
        <v>55</v>
      </c>
      <c r="Q756" s="241">
        <f t="shared" si="97"/>
        <v>0.91666666666666663</v>
      </c>
      <c r="R756" s="241">
        <f t="shared" si="98"/>
        <v>8.333333333333337E-2</v>
      </c>
      <c r="S756" s="93">
        <f>P756/P754</f>
        <v>0.70512820512820518</v>
      </c>
      <c r="X756" s="3"/>
      <c r="Y756" s="3"/>
    </row>
    <row r="757" spans="1:25" ht="15.75" customHeight="1" x14ac:dyDescent="0.25">
      <c r="A757" s="79">
        <v>2101</v>
      </c>
      <c r="B757" s="80"/>
      <c r="C757" s="80"/>
      <c r="D757" s="80"/>
      <c r="E757" s="80">
        <v>49</v>
      </c>
      <c r="F757" s="80"/>
      <c r="G757" s="80"/>
      <c r="H757" s="80"/>
      <c r="I757" s="80"/>
      <c r="J757" s="223"/>
      <c r="K757" s="116"/>
      <c r="L757" s="235"/>
      <c r="M757" s="134"/>
      <c r="N757" s="236"/>
      <c r="O757" s="90">
        <f>IF(E757=0,"",E757/D756)</f>
        <v>0.94230769230769229</v>
      </c>
      <c r="P757" s="91">
        <v>54</v>
      </c>
      <c r="Q757" s="241">
        <f t="shared" si="97"/>
        <v>0.98181818181818181</v>
      </c>
      <c r="R757" s="241">
        <f t="shared" si="98"/>
        <v>1.8181818181818188E-2</v>
      </c>
      <c r="X757" s="3"/>
      <c r="Y757" s="3"/>
    </row>
    <row r="758" spans="1:25" ht="15.75" customHeight="1" x14ac:dyDescent="0.25">
      <c r="A758" s="79">
        <v>2102</v>
      </c>
      <c r="B758" s="80"/>
      <c r="C758" s="80"/>
      <c r="D758" s="80"/>
      <c r="E758" s="80"/>
      <c r="F758" s="80">
        <v>46</v>
      </c>
      <c r="G758" s="80"/>
      <c r="H758" s="80"/>
      <c r="I758" s="80"/>
      <c r="J758" s="223"/>
      <c r="K758" s="116" t="s">
        <v>28</v>
      </c>
      <c r="L758" s="235"/>
      <c r="M758" s="134"/>
      <c r="N758" s="236"/>
      <c r="O758" s="90">
        <f>IF(F758=0,"",F758/E757)</f>
        <v>0.93877551020408168</v>
      </c>
      <c r="P758" s="91">
        <v>50</v>
      </c>
      <c r="Q758" s="241">
        <f t="shared" si="97"/>
        <v>0.92592592592592593</v>
      </c>
      <c r="R758" s="241">
        <f t="shared" si="98"/>
        <v>7.407407407407407E-2</v>
      </c>
      <c r="X758" s="3"/>
      <c r="Y758" s="3"/>
    </row>
    <row r="759" spans="1:25" ht="15.75" customHeight="1" x14ac:dyDescent="0.25">
      <c r="A759" s="79">
        <v>2201</v>
      </c>
      <c r="B759" s="80"/>
      <c r="C759" s="80"/>
      <c r="D759" s="80"/>
      <c r="E759" s="80"/>
      <c r="F759" s="80"/>
      <c r="G759" s="80">
        <v>43</v>
      </c>
      <c r="H759" s="80"/>
      <c r="I759" s="80"/>
      <c r="J759" s="223"/>
      <c r="K759" s="116"/>
      <c r="L759" s="235"/>
      <c r="M759" s="134"/>
      <c r="N759" s="236"/>
      <c r="O759" s="90">
        <f>IF(G759=0,"",G759/F758)</f>
        <v>0.93478260869565222</v>
      </c>
      <c r="P759" s="91">
        <v>48</v>
      </c>
      <c r="Q759" s="241">
        <f t="shared" si="97"/>
        <v>0.96</v>
      </c>
      <c r="R759" s="241">
        <f t="shared" si="98"/>
        <v>4.0000000000000036E-2</v>
      </c>
      <c r="X759" s="3"/>
      <c r="Y759" s="3"/>
    </row>
    <row r="760" spans="1:25" ht="15.75" customHeight="1" x14ac:dyDescent="0.25">
      <c r="A760" s="79">
        <v>2202</v>
      </c>
      <c r="B760" s="80"/>
      <c r="C760" s="80"/>
      <c r="D760" s="80"/>
      <c r="E760" s="80"/>
      <c r="F760" s="80"/>
      <c r="G760" s="80"/>
      <c r="H760" s="80">
        <v>42</v>
      </c>
      <c r="I760" s="80"/>
      <c r="J760" s="223"/>
      <c r="K760" s="116"/>
      <c r="L760" s="235"/>
      <c r="M760" s="134"/>
      <c r="N760" s="236"/>
      <c r="O760" s="90">
        <f>IF(H760=0,"",H760/G759)</f>
        <v>0.97674418604651159</v>
      </c>
      <c r="P760" s="91">
        <v>48</v>
      </c>
      <c r="Q760" s="241">
        <f t="shared" si="97"/>
        <v>1</v>
      </c>
      <c r="R760" s="241">
        <f t="shared" si="98"/>
        <v>0</v>
      </c>
      <c r="X760" s="3"/>
      <c r="Y760" s="3"/>
    </row>
    <row r="761" spans="1:25" ht="15.75" customHeight="1" x14ac:dyDescent="0.25">
      <c r="A761" s="79">
        <v>2301</v>
      </c>
      <c r="B761" s="80"/>
      <c r="C761" s="80"/>
      <c r="D761" s="80"/>
      <c r="E761" s="80"/>
      <c r="F761" s="80"/>
      <c r="G761" s="80"/>
      <c r="H761" s="80"/>
      <c r="I761" s="80">
        <v>40</v>
      </c>
      <c r="J761" s="223"/>
      <c r="K761" s="116">
        <v>38</v>
      </c>
      <c r="L761" s="235"/>
      <c r="M761" s="134"/>
      <c r="N761" s="236"/>
      <c r="O761" s="90">
        <f>IF(I761=0,"",I761/H760)</f>
        <v>0.95238095238095233</v>
      </c>
      <c r="P761" s="91">
        <v>48</v>
      </c>
      <c r="Q761" s="241">
        <f t="shared" si="97"/>
        <v>1</v>
      </c>
      <c r="R761" s="241">
        <f t="shared" si="98"/>
        <v>0</v>
      </c>
      <c r="X761" s="3"/>
      <c r="Y761" s="3"/>
    </row>
    <row r="762" spans="1:25" ht="15.75" customHeight="1" x14ac:dyDescent="0.25">
      <c r="A762" s="79">
        <v>2302</v>
      </c>
      <c r="B762" s="80"/>
      <c r="C762" s="80"/>
      <c r="D762" s="80"/>
      <c r="E762" s="80"/>
      <c r="F762" s="80"/>
      <c r="G762" s="80"/>
      <c r="H762" s="80"/>
      <c r="I762" s="80">
        <v>8</v>
      </c>
      <c r="J762" s="223"/>
      <c r="K762" s="116">
        <v>6</v>
      </c>
      <c r="L762" s="235"/>
      <c r="M762" s="134"/>
      <c r="N762" s="134"/>
      <c r="O762" s="246"/>
      <c r="P762" s="91">
        <v>10</v>
      </c>
      <c r="Q762" s="247"/>
      <c r="R762" s="246"/>
      <c r="X762" s="3"/>
      <c r="Y762" s="3"/>
    </row>
    <row r="763" spans="1:25" ht="15.75" customHeight="1" x14ac:dyDescent="0.25">
      <c r="A763" s="79">
        <v>2401</v>
      </c>
      <c r="B763" s="80"/>
      <c r="C763" s="80"/>
      <c r="D763" s="80"/>
      <c r="E763" s="80"/>
      <c r="F763" s="80"/>
      <c r="G763" s="80"/>
      <c r="H763" s="80"/>
      <c r="I763" s="80">
        <v>3</v>
      </c>
      <c r="J763" s="223"/>
      <c r="K763" s="116">
        <v>2</v>
      </c>
      <c r="L763" s="235"/>
      <c r="M763" s="134"/>
      <c r="N763" s="237"/>
      <c r="O763" s="246"/>
      <c r="P763" s="91">
        <v>4</v>
      </c>
      <c r="Q763" s="247"/>
      <c r="R763" s="246"/>
      <c r="X763" s="3"/>
      <c r="Y763" s="3"/>
    </row>
    <row r="764" spans="1:25" ht="15.75" customHeight="1" x14ac:dyDescent="0.25">
      <c r="A764" s="79">
        <v>2402</v>
      </c>
      <c r="B764" s="80"/>
      <c r="C764" s="80"/>
      <c r="D764" s="80"/>
      <c r="E764" s="80"/>
      <c r="F764" s="80"/>
      <c r="G764" s="80"/>
      <c r="H764" s="80"/>
      <c r="I764" s="80">
        <v>1</v>
      </c>
      <c r="J764" s="223"/>
      <c r="K764" s="116"/>
      <c r="L764" s="235"/>
      <c r="M764" s="134"/>
      <c r="N764" s="237"/>
      <c r="O764" s="246"/>
      <c r="P764" s="96">
        <v>1</v>
      </c>
      <c r="Q764" s="247"/>
      <c r="R764" s="246"/>
      <c r="X764" s="3"/>
      <c r="Y764" s="3"/>
    </row>
    <row r="765" spans="1:25" ht="15.75" customHeight="1" x14ac:dyDescent="0.25">
      <c r="A765" s="79">
        <v>2501</v>
      </c>
      <c r="B765" s="80"/>
      <c r="C765" s="80"/>
      <c r="D765" s="80"/>
      <c r="E765" s="80"/>
      <c r="F765" s="80"/>
      <c r="G765" s="80"/>
      <c r="H765" s="80"/>
      <c r="I765" s="80">
        <v>1</v>
      </c>
      <c r="J765" s="223"/>
      <c r="K765" s="116">
        <v>1</v>
      </c>
      <c r="L765" s="235"/>
      <c r="M765" s="134"/>
      <c r="N765" s="237"/>
      <c r="O765" s="246"/>
      <c r="P765" s="96">
        <v>1</v>
      </c>
      <c r="Q765" s="247"/>
      <c r="R765" s="246"/>
      <c r="X765" s="3"/>
      <c r="Y765" s="3"/>
    </row>
    <row r="766" spans="1:25" ht="15.75" customHeight="1" x14ac:dyDescent="0.25">
      <c r="A766" s="79">
        <v>2502</v>
      </c>
      <c r="B766" s="80"/>
      <c r="C766" s="80"/>
      <c r="D766" s="80"/>
      <c r="E766" s="80"/>
      <c r="F766" s="80"/>
      <c r="G766" s="80"/>
      <c r="H766" s="80"/>
      <c r="I766" s="80"/>
      <c r="J766" s="223"/>
      <c r="K766" s="116"/>
      <c r="L766" s="235"/>
      <c r="M766" s="134"/>
      <c r="N766" s="237"/>
      <c r="O766" s="248"/>
      <c r="P766" s="251"/>
      <c r="Q766" s="249"/>
      <c r="R766" s="250"/>
      <c r="X766" s="3"/>
      <c r="Y766" s="3"/>
    </row>
    <row r="767" spans="1:25" ht="15.75" customHeight="1" x14ac:dyDescent="0.25">
      <c r="A767" s="79">
        <v>2601</v>
      </c>
      <c r="B767" s="80"/>
      <c r="C767" s="80"/>
      <c r="D767" s="80"/>
      <c r="E767" s="80"/>
      <c r="F767" s="80"/>
      <c r="G767" s="80"/>
      <c r="H767" s="80"/>
      <c r="I767" s="80"/>
      <c r="J767" s="223"/>
      <c r="K767" s="116"/>
      <c r="L767" s="235"/>
      <c r="M767" s="134"/>
      <c r="N767" s="237"/>
      <c r="O767" s="228" t="s">
        <v>80</v>
      </c>
      <c r="P767" s="102">
        <v>18</v>
      </c>
      <c r="Q767" s="103">
        <f>IF(SUM(K757:K764)=0,"",SUM(K757:K764))</f>
        <v>46</v>
      </c>
      <c r="R767" s="230" t="s">
        <v>10</v>
      </c>
      <c r="X767" s="3"/>
      <c r="Y767" s="3"/>
    </row>
    <row r="768" spans="1:25" ht="15.75" customHeight="1" x14ac:dyDescent="0.25">
      <c r="A768" s="79">
        <v>2602</v>
      </c>
      <c r="B768" s="80"/>
      <c r="C768" s="80"/>
      <c r="D768" s="80"/>
      <c r="E768" s="80"/>
      <c r="F768" s="80"/>
      <c r="G768" s="80"/>
      <c r="H768" s="80"/>
      <c r="I768" s="80"/>
      <c r="J768" s="223"/>
      <c r="K768" s="116"/>
      <c r="L768" s="235"/>
      <c r="M768" s="134"/>
      <c r="N768" s="237"/>
      <c r="O768" s="229" t="s">
        <v>81</v>
      </c>
      <c r="P768" s="104">
        <f>IF(P767/B754=0,"",P767/B754)</f>
        <v>0.23076923076923078</v>
      </c>
      <c r="Q768" s="105">
        <f>IF(P767/Q767=0,"",P767/Q767)</f>
        <v>0.39130434782608697</v>
      </c>
      <c r="R768" s="231" t="s">
        <v>82</v>
      </c>
      <c r="X768" s="3"/>
      <c r="Y768" s="3"/>
    </row>
    <row r="769" spans="1:25" ht="15.75" customHeight="1" x14ac:dyDescent="0.25">
      <c r="A769" s="79">
        <v>2701</v>
      </c>
      <c r="B769" s="80"/>
      <c r="C769" s="80"/>
      <c r="D769" s="80"/>
      <c r="E769" s="80"/>
      <c r="F769" s="80"/>
      <c r="G769" s="80"/>
      <c r="H769" s="80"/>
      <c r="I769" s="80"/>
      <c r="J769" s="223"/>
      <c r="K769" s="116"/>
      <c r="L769" s="238"/>
      <c r="M769" s="239"/>
      <c r="N769" s="240"/>
      <c r="O769" s="109"/>
      <c r="P769" s="110"/>
      <c r="Q769" s="110"/>
      <c r="R769" s="111"/>
      <c r="X769" s="3"/>
      <c r="Y769" s="3"/>
    </row>
    <row r="770" spans="1:25" ht="18" customHeight="1" x14ac:dyDescent="0.25">
      <c r="A770" s="33"/>
      <c r="B770" s="327" t="s">
        <v>108</v>
      </c>
      <c r="C770" s="327"/>
      <c r="D770" s="327"/>
      <c r="E770" s="327"/>
      <c r="F770" s="327"/>
      <c r="G770" s="327"/>
      <c r="H770" s="327"/>
      <c r="I770" s="327"/>
      <c r="J770" s="327"/>
      <c r="K770" s="112">
        <f>SUM(K754:K766)</f>
        <v>47</v>
      </c>
      <c r="L770" s="113">
        <f>IF(K761=0,"",K761/B754)</f>
        <v>0.48717948717948717</v>
      </c>
      <c r="M770" s="113">
        <f>IF(K770=0,"",K770/B754)</f>
        <v>0.60256410256410253</v>
      </c>
      <c r="N770" s="113">
        <f>M770-L770</f>
        <v>0.11538461538461536</v>
      </c>
      <c r="O770" s="5"/>
      <c r="P770" s="25"/>
      <c r="Q770" s="24"/>
      <c r="R770" s="5"/>
      <c r="X770" s="3"/>
      <c r="Y770" s="3"/>
    </row>
    <row r="771" spans="1:25" ht="12.75" customHeight="1" x14ac:dyDescent="0.2">
      <c r="L771" s="5"/>
      <c r="M771" s="5"/>
      <c r="O771" s="5"/>
      <c r="P771" s="6"/>
      <c r="Q771" s="6"/>
      <c r="R771" s="5"/>
      <c r="X771" s="3"/>
      <c r="Y771" s="3"/>
    </row>
    <row r="772" spans="1:25" ht="12.75" customHeight="1" x14ac:dyDescent="0.2">
      <c r="L772" s="5"/>
      <c r="M772" s="5"/>
      <c r="O772" s="5"/>
      <c r="P772" s="6"/>
      <c r="Q772" s="6"/>
      <c r="R772" s="5"/>
      <c r="X772" s="3"/>
      <c r="Y772" s="3"/>
    </row>
    <row r="773" spans="1:25" ht="26.25" customHeight="1" x14ac:dyDescent="0.4">
      <c r="B773" s="318" t="s">
        <v>96</v>
      </c>
      <c r="C773" s="331"/>
      <c r="D773" s="331"/>
      <c r="E773" s="331"/>
      <c r="F773" s="331"/>
      <c r="G773" s="331"/>
      <c r="H773" s="331"/>
      <c r="I773" s="331"/>
      <c r="J773" s="331"/>
      <c r="K773" s="201" t="s">
        <v>117</v>
      </c>
      <c r="L773" s="5"/>
      <c r="M773" s="5"/>
      <c r="N773" s="25"/>
      <c r="O773" s="5"/>
      <c r="P773" s="25"/>
      <c r="Q773" s="25"/>
      <c r="R773" s="25"/>
      <c r="X773" s="3"/>
      <c r="Y773" s="3"/>
    </row>
    <row r="774" spans="1:25" ht="20.25" customHeight="1" x14ac:dyDescent="0.2">
      <c r="A774" s="330" t="s">
        <v>9</v>
      </c>
      <c r="B774" s="311" t="s">
        <v>97</v>
      </c>
      <c r="C774" s="312"/>
      <c r="D774" s="312"/>
      <c r="E774" s="312"/>
      <c r="F774" s="312"/>
      <c r="G774" s="312"/>
      <c r="H774" s="312"/>
      <c r="I774" s="312"/>
      <c r="J774" s="313"/>
      <c r="K774" s="314" t="s">
        <v>10</v>
      </c>
      <c r="L774" s="307" t="s">
        <v>2</v>
      </c>
      <c r="M774" s="307" t="s">
        <v>3</v>
      </c>
      <c r="N774" s="316" t="s">
        <v>4</v>
      </c>
      <c r="O774" s="307" t="s">
        <v>5</v>
      </c>
      <c r="P774" s="317" t="s">
        <v>6</v>
      </c>
      <c r="Q774" s="317" t="s">
        <v>7</v>
      </c>
      <c r="R774" s="307" t="s">
        <v>8</v>
      </c>
      <c r="X774" s="3"/>
      <c r="Y774" s="3"/>
    </row>
    <row r="775" spans="1:25" ht="15.75" customHeight="1" x14ac:dyDescent="0.25">
      <c r="A775" s="308"/>
      <c r="B775" s="79" t="s">
        <v>98</v>
      </c>
      <c r="C775" s="79" t="s">
        <v>99</v>
      </c>
      <c r="D775" s="79" t="s">
        <v>100</v>
      </c>
      <c r="E775" s="79" t="s">
        <v>101</v>
      </c>
      <c r="F775" s="79" t="s">
        <v>102</v>
      </c>
      <c r="G775" s="79" t="s">
        <v>103</v>
      </c>
      <c r="H775" s="79" t="s">
        <v>104</v>
      </c>
      <c r="I775" s="79" t="s">
        <v>105</v>
      </c>
      <c r="J775" s="221" t="s">
        <v>106</v>
      </c>
      <c r="K775" s="315"/>
      <c r="L775" s="308"/>
      <c r="M775" s="308"/>
      <c r="N775" s="308"/>
      <c r="O775" s="308"/>
      <c r="P775" s="308"/>
      <c r="Q775" s="308"/>
      <c r="R775" s="308"/>
      <c r="X775" s="3"/>
      <c r="Y775" s="3"/>
    </row>
    <row r="776" spans="1:25" ht="15.75" customHeight="1" x14ac:dyDescent="0.25">
      <c r="A776" s="79">
        <v>2001</v>
      </c>
      <c r="B776" s="80">
        <v>34</v>
      </c>
      <c r="C776" s="80"/>
      <c r="D776" s="80"/>
      <c r="E776" s="80"/>
      <c r="F776" s="80"/>
      <c r="G776" s="80"/>
      <c r="H776" s="80"/>
      <c r="I776" s="80"/>
      <c r="J776" s="223"/>
      <c r="K776" s="116"/>
      <c r="L776" s="232"/>
      <c r="M776" s="233"/>
      <c r="N776" s="234"/>
      <c r="O776" s="242"/>
      <c r="P776" s="85">
        <f>B776</f>
        <v>34</v>
      </c>
      <c r="Q776" s="243"/>
      <c r="R776" s="242"/>
      <c r="X776" s="3"/>
      <c r="Y776" s="3"/>
    </row>
    <row r="777" spans="1:25" ht="15.75" customHeight="1" x14ac:dyDescent="0.25">
      <c r="A777" s="79">
        <v>2002</v>
      </c>
      <c r="B777" s="80"/>
      <c r="C777" s="80">
        <v>28</v>
      </c>
      <c r="D777" s="80"/>
      <c r="E777" s="80"/>
      <c r="F777" s="80"/>
      <c r="G777" s="80"/>
      <c r="H777" s="80"/>
      <c r="I777" s="80"/>
      <c r="J777" s="223"/>
      <c r="K777" s="116"/>
      <c r="L777" s="235"/>
      <c r="M777" s="134"/>
      <c r="N777" s="236"/>
      <c r="O777" s="90">
        <f>IF(C777=0,"",C777/B776)</f>
        <v>0.82352941176470584</v>
      </c>
      <c r="P777" s="91">
        <v>29</v>
      </c>
      <c r="Q777" s="241">
        <f t="shared" ref="Q777:Q783" si="99">IF(P777=0,"",P777/P776)</f>
        <v>0.8529411764705882</v>
      </c>
      <c r="R777" s="241">
        <f t="shared" ref="R777:R783" si="100">IF(P777=0,"",100%-Q777)</f>
        <v>0.1470588235294118</v>
      </c>
      <c r="X777" s="3"/>
      <c r="Y777" s="3"/>
    </row>
    <row r="778" spans="1:25" ht="15.75" customHeight="1" x14ac:dyDescent="0.25">
      <c r="A778" s="79">
        <v>2101</v>
      </c>
      <c r="B778" s="80"/>
      <c r="C778" s="80"/>
      <c r="D778" s="80">
        <v>27</v>
      </c>
      <c r="E778" s="80"/>
      <c r="F778" s="80"/>
      <c r="G778" s="80"/>
      <c r="H778" s="80"/>
      <c r="I778" s="80"/>
      <c r="J778" s="223"/>
      <c r="K778" s="116"/>
      <c r="L778" s="235"/>
      <c r="M778" s="134"/>
      <c r="N778" s="236"/>
      <c r="O778" s="90">
        <f>IF(D778=0,"",D778/C777)</f>
        <v>0.9642857142857143</v>
      </c>
      <c r="P778" s="91">
        <v>29</v>
      </c>
      <c r="Q778" s="241">
        <f t="shared" si="99"/>
        <v>1</v>
      </c>
      <c r="R778" s="241">
        <f t="shared" si="100"/>
        <v>0</v>
      </c>
      <c r="S778" s="93">
        <f>P778/P776</f>
        <v>0.8529411764705882</v>
      </c>
      <c r="X778" s="3"/>
      <c r="Y778" s="3"/>
    </row>
    <row r="779" spans="1:25" ht="15.75" customHeight="1" x14ac:dyDescent="0.25">
      <c r="A779" s="79">
        <v>2102</v>
      </c>
      <c r="B779" s="80"/>
      <c r="C779" s="80"/>
      <c r="D779" s="80"/>
      <c r="E779" s="80">
        <v>21</v>
      </c>
      <c r="F779" s="80"/>
      <c r="G779" s="80"/>
      <c r="H779" s="80"/>
      <c r="I779" s="80"/>
      <c r="J779" s="223"/>
      <c r="K779" s="116"/>
      <c r="L779" s="235"/>
      <c r="M779" s="134"/>
      <c r="N779" s="236"/>
      <c r="O779" s="90">
        <f>IF(E779=0,"",E779/D778)</f>
        <v>0.77777777777777779</v>
      </c>
      <c r="P779" s="91">
        <v>25</v>
      </c>
      <c r="Q779" s="241">
        <f t="shared" si="99"/>
        <v>0.86206896551724133</v>
      </c>
      <c r="R779" s="241">
        <f t="shared" si="100"/>
        <v>0.13793103448275867</v>
      </c>
      <c r="X779" s="3"/>
      <c r="Y779" s="3"/>
    </row>
    <row r="780" spans="1:25" ht="15.75" customHeight="1" x14ac:dyDescent="0.25">
      <c r="A780" s="79">
        <v>2201</v>
      </c>
      <c r="B780" s="80"/>
      <c r="C780" s="80"/>
      <c r="D780" s="80"/>
      <c r="E780" s="80"/>
      <c r="F780" s="80">
        <v>17</v>
      </c>
      <c r="G780" s="80"/>
      <c r="H780" s="80"/>
      <c r="I780" s="80"/>
      <c r="J780" s="223"/>
      <c r="K780" s="116"/>
      <c r="L780" s="235"/>
      <c r="M780" s="134"/>
      <c r="N780" s="236"/>
      <c r="O780" s="90">
        <f>IF(F780=0,"",F780/E779)</f>
        <v>0.80952380952380953</v>
      </c>
      <c r="P780" s="91">
        <v>23</v>
      </c>
      <c r="Q780" s="241">
        <f t="shared" si="99"/>
        <v>0.92</v>
      </c>
      <c r="R780" s="241">
        <f t="shared" si="100"/>
        <v>7.999999999999996E-2</v>
      </c>
      <c r="X780" s="3"/>
      <c r="Y780" s="3"/>
    </row>
    <row r="781" spans="1:25" ht="15.75" customHeight="1" x14ac:dyDescent="0.25">
      <c r="A781" s="79">
        <v>2202</v>
      </c>
      <c r="B781" s="80"/>
      <c r="C781" s="80"/>
      <c r="D781" s="80"/>
      <c r="E781" s="80"/>
      <c r="F781" s="80"/>
      <c r="G781" s="80">
        <v>17</v>
      </c>
      <c r="H781" s="80"/>
      <c r="I781" s="80"/>
      <c r="J781" s="223"/>
      <c r="K781" s="116"/>
      <c r="L781" s="235"/>
      <c r="M781" s="134"/>
      <c r="N781" s="236"/>
      <c r="O781" s="90">
        <f>IF(G781=0,"",G781/F780)</f>
        <v>1</v>
      </c>
      <c r="P781" s="91">
        <v>22</v>
      </c>
      <c r="Q781" s="241">
        <f t="shared" si="99"/>
        <v>0.95652173913043481</v>
      </c>
      <c r="R781" s="241">
        <f t="shared" si="100"/>
        <v>4.3478260869565188E-2</v>
      </c>
      <c r="X781" s="3"/>
      <c r="Y781" s="3"/>
    </row>
    <row r="782" spans="1:25" ht="15.75" customHeight="1" x14ac:dyDescent="0.25">
      <c r="A782" s="79">
        <v>2301</v>
      </c>
      <c r="B782" s="80"/>
      <c r="C782" s="80"/>
      <c r="D782" s="80"/>
      <c r="E782" s="80"/>
      <c r="F782" s="80"/>
      <c r="G782" s="80"/>
      <c r="H782" s="80">
        <v>17</v>
      </c>
      <c r="I782" s="80"/>
      <c r="J782" s="223"/>
      <c r="K782" s="116"/>
      <c r="L782" s="235"/>
      <c r="M782" s="134"/>
      <c r="N782" s="236"/>
      <c r="O782" s="90">
        <f>IF(H782=0,"",H782/G781)</f>
        <v>1</v>
      </c>
      <c r="P782" s="91">
        <v>21</v>
      </c>
      <c r="Q782" s="241">
        <f t="shared" si="99"/>
        <v>0.95454545454545459</v>
      </c>
      <c r="R782" s="241">
        <f t="shared" si="100"/>
        <v>4.5454545454545414E-2</v>
      </c>
      <c r="X782" s="3"/>
      <c r="Y782" s="3"/>
    </row>
    <row r="783" spans="1:25" ht="15.75" customHeight="1" x14ac:dyDescent="0.25">
      <c r="A783" s="79">
        <v>2302</v>
      </c>
      <c r="B783" s="80"/>
      <c r="C783" s="80"/>
      <c r="D783" s="80"/>
      <c r="E783" s="80"/>
      <c r="F783" s="80"/>
      <c r="G783" s="80"/>
      <c r="H783" s="80"/>
      <c r="I783" s="80">
        <v>17</v>
      </c>
      <c r="J783" s="223"/>
      <c r="K783" s="116">
        <v>16</v>
      </c>
      <c r="L783" s="235"/>
      <c r="M783" s="134"/>
      <c r="N783" s="236"/>
      <c r="O783" s="90">
        <f>IF(I783=0,"",I783/H782)</f>
        <v>1</v>
      </c>
      <c r="P783" s="91">
        <v>21</v>
      </c>
      <c r="Q783" s="241">
        <f t="shared" si="99"/>
        <v>1</v>
      </c>
      <c r="R783" s="241">
        <f t="shared" si="100"/>
        <v>0</v>
      </c>
      <c r="X783" s="3"/>
      <c r="Y783" s="3"/>
    </row>
    <row r="784" spans="1:25" ht="15.75" customHeight="1" x14ac:dyDescent="0.25">
      <c r="A784" s="79">
        <v>2401</v>
      </c>
      <c r="B784" s="80"/>
      <c r="C784" s="80"/>
      <c r="D784" s="80"/>
      <c r="E784" s="80"/>
      <c r="F784" s="80"/>
      <c r="G784" s="80"/>
      <c r="H784" s="80"/>
      <c r="I784" s="80">
        <v>4</v>
      </c>
      <c r="J784" s="223"/>
      <c r="K784" s="116">
        <v>3</v>
      </c>
      <c r="L784" s="235"/>
      <c r="M784" s="134"/>
      <c r="N784" s="134"/>
      <c r="O784" s="246"/>
      <c r="P784" s="91">
        <v>5</v>
      </c>
      <c r="Q784" s="247"/>
      <c r="R784" s="246"/>
      <c r="X784" s="3"/>
      <c r="Y784" s="3"/>
    </row>
    <row r="785" spans="1:25" ht="15.75" customHeight="1" x14ac:dyDescent="0.25">
      <c r="A785" s="79">
        <v>2402</v>
      </c>
      <c r="B785" s="80"/>
      <c r="C785" s="80"/>
      <c r="D785" s="80"/>
      <c r="E785" s="80"/>
      <c r="F785" s="80"/>
      <c r="G785" s="80"/>
      <c r="H785" s="80"/>
      <c r="I785" s="80">
        <v>1</v>
      </c>
      <c r="J785" s="223"/>
      <c r="K785" s="116"/>
      <c r="L785" s="235"/>
      <c r="M785" s="134"/>
      <c r="N785" s="237"/>
      <c r="O785" s="246"/>
      <c r="P785" s="91">
        <v>2</v>
      </c>
      <c r="Q785" s="247"/>
      <c r="R785" s="246"/>
      <c r="X785" s="3"/>
      <c r="Y785" s="3"/>
    </row>
    <row r="786" spans="1:25" ht="15.75" customHeight="1" x14ac:dyDescent="0.25">
      <c r="A786" s="79">
        <v>2501</v>
      </c>
      <c r="B786" s="80"/>
      <c r="C786" s="80"/>
      <c r="D786" s="80"/>
      <c r="E786" s="80"/>
      <c r="F786" s="80"/>
      <c r="G786" s="80"/>
      <c r="H786" s="80"/>
      <c r="I786" s="80">
        <v>1</v>
      </c>
      <c r="J786" s="223"/>
      <c r="K786" s="116">
        <v>2</v>
      </c>
      <c r="L786" s="235"/>
      <c r="M786" s="134"/>
      <c r="N786" s="237"/>
      <c r="O786" s="246"/>
      <c r="P786" s="96">
        <v>2</v>
      </c>
      <c r="Q786" s="247"/>
      <c r="R786" s="246"/>
      <c r="X786" s="3"/>
      <c r="Y786" s="3"/>
    </row>
    <row r="787" spans="1:25" ht="15.75" customHeight="1" x14ac:dyDescent="0.25">
      <c r="A787" s="79">
        <v>2502</v>
      </c>
      <c r="B787" s="80"/>
      <c r="C787" s="80"/>
      <c r="D787" s="80"/>
      <c r="E787" s="80"/>
      <c r="F787" s="80"/>
      <c r="G787" s="80"/>
      <c r="H787" s="80"/>
      <c r="I787" s="80"/>
      <c r="J787" s="223"/>
      <c r="K787" s="116"/>
      <c r="L787" s="235"/>
      <c r="M787" s="134"/>
      <c r="N787" s="237"/>
      <c r="O787" s="246"/>
      <c r="P787" s="96"/>
      <c r="Q787" s="247"/>
      <c r="R787" s="246"/>
      <c r="X787" s="3"/>
      <c r="Y787" s="3"/>
    </row>
    <row r="788" spans="1:25" ht="15.75" customHeight="1" x14ac:dyDescent="0.25">
      <c r="A788" s="79">
        <v>2601</v>
      </c>
      <c r="B788" s="80"/>
      <c r="C788" s="80"/>
      <c r="D788" s="80"/>
      <c r="E788" s="80"/>
      <c r="F788" s="80"/>
      <c r="G788" s="80"/>
      <c r="H788" s="80"/>
      <c r="I788" s="80"/>
      <c r="J788" s="223"/>
      <c r="K788" s="116"/>
      <c r="L788" s="235"/>
      <c r="M788" s="134"/>
      <c r="N788" s="237"/>
      <c r="O788" s="248"/>
      <c r="P788" s="251"/>
      <c r="Q788" s="249"/>
      <c r="R788" s="250"/>
      <c r="X788" s="3"/>
      <c r="Y788" s="3"/>
    </row>
    <row r="789" spans="1:25" ht="15.75" customHeight="1" x14ac:dyDescent="0.25">
      <c r="A789" s="79">
        <v>2602</v>
      </c>
      <c r="B789" s="80"/>
      <c r="C789" s="80"/>
      <c r="D789" s="80"/>
      <c r="E789" s="80"/>
      <c r="F789" s="80"/>
      <c r="G789" s="80"/>
      <c r="H789" s="80"/>
      <c r="I789" s="80"/>
      <c r="J789" s="223"/>
      <c r="K789" s="116"/>
      <c r="L789" s="235"/>
      <c r="M789" s="134"/>
      <c r="N789" s="237"/>
      <c r="O789" s="228" t="s">
        <v>80</v>
      </c>
      <c r="P789" s="102">
        <v>7</v>
      </c>
      <c r="Q789" s="103">
        <f>IF(SUM(K779:K786)=0,"",SUM(K779:K786))</f>
        <v>21</v>
      </c>
      <c r="R789" s="230" t="s">
        <v>10</v>
      </c>
      <c r="X789" s="3"/>
      <c r="Y789" s="3"/>
    </row>
    <row r="790" spans="1:25" ht="15.75" customHeight="1" x14ac:dyDescent="0.25">
      <c r="A790" s="79">
        <v>2701</v>
      </c>
      <c r="B790" s="80"/>
      <c r="C790" s="80"/>
      <c r="D790" s="80"/>
      <c r="E790" s="80"/>
      <c r="F790" s="80"/>
      <c r="G790" s="80"/>
      <c r="H790" s="80"/>
      <c r="I790" s="80"/>
      <c r="J790" s="223"/>
      <c r="K790" s="116"/>
      <c r="L790" s="235"/>
      <c r="M790" s="134"/>
      <c r="N790" s="237"/>
      <c r="O790" s="229" t="s">
        <v>81</v>
      </c>
      <c r="P790" s="104">
        <f>IF(P789/B776=0,"",P789/B776)</f>
        <v>0.20588235294117646</v>
      </c>
      <c r="Q790" s="105">
        <f>IF(P789/Q789=0,"",P789/Q789)</f>
        <v>0.33333333333333331</v>
      </c>
      <c r="R790" s="231" t="s">
        <v>82</v>
      </c>
      <c r="X790" s="3"/>
      <c r="Y790" s="3"/>
    </row>
    <row r="791" spans="1:25" ht="15.75" customHeight="1" x14ac:dyDescent="0.25">
      <c r="A791" s="79">
        <v>2702</v>
      </c>
      <c r="B791" s="80"/>
      <c r="C791" s="80"/>
      <c r="D791" s="80"/>
      <c r="E791" s="80"/>
      <c r="F791" s="80"/>
      <c r="G791" s="80"/>
      <c r="H791" s="80"/>
      <c r="I791" s="80"/>
      <c r="J791" s="223"/>
      <c r="K791" s="116"/>
      <c r="L791" s="238"/>
      <c r="M791" s="239"/>
      <c r="N791" s="240"/>
      <c r="O791" s="109"/>
      <c r="P791" s="110"/>
      <c r="Q791" s="110"/>
      <c r="R791" s="111"/>
      <c r="X791" s="3"/>
      <c r="Y791" s="3"/>
    </row>
    <row r="792" spans="1:25" ht="18" customHeight="1" x14ac:dyDescent="0.25">
      <c r="A792" s="33"/>
      <c r="B792" s="327" t="s">
        <v>108</v>
      </c>
      <c r="C792" s="327"/>
      <c r="D792" s="327"/>
      <c r="E792" s="327"/>
      <c r="F792" s="327"/>
      <c r="G792" s="327"/>
      <c r="H792" s="327"/>
      <c r="I792" s="327"/>
      <c r="J792" s="327"/>
      <c r="K792" s="112">
        <f>SUM(K776:K788)</f>
        <v>21</v>
      </c>
      <c r="L792" s="113">
        <f>IF(K783=0,"",K783/B776)</f>
        <v>0.47058823529411764</v>
      </c>
      <c r="M792" s="113">
        <f>IF(K792=0,"",K792/B776)</f>
        <v>0.61764705882352944</v>
      </c>
      <c r="N792" s="113">
        <f>M792-L792</f>
        <v>0.1470588235294118</v>
      </c>
      <c r="O792" s="5"/>
      <c r="P792" s="25"/>
      <c r="Q792" s="24"/>
      <c r="R792" s="5"/>
      <c r="X792" s="3"/>
      <c r="Y792" s="3"/>
    </row>
    <row r="793" spans="1:25" ht="12.75" customHeight="1" x14ac:dyDescent="0.2">
      <c r="L793" s="5"/>
      <c r="M793" s="5"/>
      <c r="O793" s="5"/>
      <c r="P793" s="6"/>
      <c r="Q793" s="6"/>
      <c r="R793" s="5"/>
      <c r="X793" s="3"/>
      <c r="Y793" s="3"/>
    </row>
    <row r="794" spans="1:25" ht="12.75" customHeight="1" x14ac:dyDescent="0.2">
      <c r="L794" s="5"/>
      <c r="M794" s="5"/>
      <c r="O794" s="5"/>
      <c r="P794" s="6"/>
      <c r="Q794" s="6"/>
      <c r="R794" s="5"/>
      <c r="X794" s="3"/>
      <c r="Y794" s="3"/>
    </row>
    <row r="795" spans="1:25" ht="26.25" customHeight="1" x14ac:dyDescent="0.4">
      <c r="B795" s="318" t="s">
        <v>96</v>
      </c>
      <c r="C795" s="331"/>
      <c r="D795" s="331"/>
      <c r="E795" s="331"/>
      <c r="F795" s="331"/>
      <c r="G795" s="331"/>
      <c r="H795" s="331"/>
      <c r="I795" s="331"/>
      <c r="J795" s="331"/>
      <c r="K795" s="201" t="s">
        <v>118</v>
      </c>
      <c r="L795" s="5"/>
      <c r="M795" s="5"/>
      <c r="N795" s="25"/>
      <c r="O795" s="5"/>
      <c r="P795" s="25"/>
      <c r="Q795" s="25"/>
      <c r="R795" s="25"/>
      <c r="X795" s="3"/>
      <c r="Y795" s="3"/>
    </row>
    <row r="796" spans="1:25" ht="20.25" customHeight="1" x14ac:dyDescent="0.2">
      <c r="A796" s="330" t="s">
        <v>9</v>
      </c>
      <c r="B796" s="311" t="s">
        <v>97</v>
      </c>
      <c r="C796" s="312"/>
      <c r="D796" s="312"/>
      <c r="E796" s="312"/>
      <c r="F796" s="312"/>
      <c r="G796" s="312"/>
      <c r="H796" s="312"/>
      <c r="I796" s="312"/>
      <c r="J796" s="313"/>
      <c r="K796" s="314" t="s">
        <v>10</v>
      </c>
      <c r="L796" s="307" t="s">
        <v>2</v>
      </c>
      <c r="M796" s="307" t="s">
        <v>3</v>
      </c>
      <c r="N796" s="316" t="s">
        <v>4</v>
      </c>
      <c r="O796" s="307" t="s">
        <v>5</v>
      </c>
      <c r="P796" s="317" t="s">
        <v>6</v>
      </c>
      <c r="Q796" s="317" t="s">
        <v>7</v>
      </c>
      <c r="R796" s="307" t="s">
        <v>8</v>
      </c>
      <c r="X796" s="3"/>
      <c r="Y796" s="3"/>
    </row>
    <row r="797" spans="1:25" ht="15.75" customHeight="1" x14ac:dyDescent="0.25">
      <c r="A797" s="308"/>
      <c r="B797" s="79" t="s">
        <v>98</v>
      </c>
      <c r="C797" s="79" t="s">
        <v>99</v>
      </c>
      <c r="D797" s="79" t="s">
        <v>100</v>
      </c>
      <c r="E797" s="79" t="s">
        <v>101</v>
      </c>
      <c r="F797" s="79" t="s">
        <v>102</v>
      </c>
      <c r="G797" s="79" t="s">
        <v>103</v>
      </c>
      <c r="H797" s="79" t="s">
        <v>104</v>
      </c>
      <c r="I797" s="79" t="s">
        <v>105</v>
      </c>
      <c r="J797" s="221" t="s">
        <v>106</v>
      </c>
      <c r="K797" s="315"/>
      <c r="L797" s="308"/>
      <c r="M797" s="308"/>
      <c r="N797" s="308"/>
      <c r="O797" s="308"/>
      <c r="P797" s="308"/>
      <c r="Q797" s="308"/>
      <c r="R797" s="308"/>
      <c r="X797" s="3"/>
      <c r="Y797" s="3"/>
    </row>
    <row r="798" spans="1:25" ht="15.75" customHeight="1" x14ac:dyDescent="0.25">
      <c r="A798" s="79">
        <v>2002</v>
      </c>
      <c r="B798" s="80">
        <v>75</v>
      </c>
      <c r="C798" s="80"/>
      <c r="D798" s="80"/>
      <c r="E798" s="80"/>
      <c r="F798" s="80"/>
      <c r="G798" s="80"/>
      <c r="H798" s="80"/>
      <c r="I798" s="80"/>
      <c r="J798" s="223"/>
      <c r="K798" s="116"/>
      <c r="L798" s="232"/>
      <c r="M798" s="233"/>
      <c r="N798" s="234"/>
      <c r="O798" s="242"/>
      <c r="P798" s="85">
        <f>B798</f>
        <v>75</v>
      </c>
      <c r="Q798" s="243"/>
      <c r="R798" s="242"/>
      <c r="X798" s="3"/>
      <c r="Y798" s="3"/>
    </row>
    <row r="799" spans="1:25" ht="15.75" customHeight="1" x14ac:dyDescent="0.25">
      <c r="A799" s="79">
        <v>2101</v>
      </c>
      <c r="B799" s="80"/>
      <c r="C799" s="80">
        <v>59</v>
      </c>
      <c r="D799" s="80"/>
      <c r="E799" s="80"/>
      <c r="F799" s="80"/>
      <c r="G799" s="80"/>
      <c r="H799" s="80"/>
      <c r="I799" s="80"/>
      <c r="J799" s="223"/>
      <c r="K799" s="116"/>
      <c r="L799" s="235"/>
      <c r="M799" s="134"/>
      <c r="N799" s="236"/>
      <c r="O799" s="90">
        <f>IF(C799=0,"",C799/B798)</f>
        <v>0.78666666666666663</v>
      </c>
      <c r="P799" s="91">
        <v>59</v>
      </c>
      <c r="Q799" s="241">
        <f t="shared" ref="Q799:Q805" si="101">IF(P799=0,"",P799/P798)</f>
        <v>0.78666666666666663</v>
      </c>
      <c r="R799" s="241">
        <f t="shared" ref="R799:R805" si="102">IF(P799=0,"",100%-Q799)</f>
        <v>0.21333333333333337</v>
      </c>
      <c r="X799" s="3"/>
      <c r="Y799" s="3"/>
    </row>
    <row r="800" spans="1:25" ht="15.75" customHeight="1" x14ac:dyDescent="0.25">
      <c r="A800" s="79">
        <v>2102</v>
      </c>
      <c r="B800" s="80"/>
      <c r="C800" s="80"/>
      <c r="D800" s="80">
        <v>48</v>
      </c>
      <c r="E800" s="80"/>
      <c r="F800" s="80"/>
      <c r="G800" s="80"/>
      <c r="H800" s="80"/>
      <c r="I800" s="80"/>
      <c r="J800" s="223"/>
      <c r="K800" s="116"/>
      <c r="L800" s="235"/>
      <c r="M800" s="134"/>
      <c r="N800" s="236"/>
      <c r="O800" s="90">
        <f>IF(D800=0,"",D800/C799)</f>
        <v>0.81355932203389836</v>
      </c>
      <c r="P800" s="91">
        <v>49</v>
      </c>
      <c r="Q800" s="241">
        <f t="shared" si="101"/>
        <v>0.83050847457627119</v>
      </c>
      <c r="R800" s="241">
        <f t="shared" si="102"/>
        <v>0.16949152542372881</v>
      </c>
      <c r="S800" s="93">
        <f>P800/P798</f>
        <v>0.65333333333333332</v>
      </c>
      <c r="X800" s="3"/>
      <c r="Y800" s="3"/>
    </row>
    <row r="801" spans="1:25" ht="15.75" customHeight="1" x14ac:dyDescent="0.25">
      <c r="A801" s="79">
        <v>2201</v>
      </c>
      <c r="B801" s="80"/>
      <c r="C801" s="80"/>
      <c r="D801" s="80"/>
      <c r="E801" s="80">
        <v>44</v>
      </c>
      <c r="F801" s="80"/>
      <c r="G801" s="80"/>
      <c r="H801" s="80"/>
      <c r="I801" s="80"/>
      <c r="J801" s="223"/>
      <c r="K801" s="116"/>
      <c r="L801" s="235"/>
      <c r="M801" s="134"/>
      <c r="N801" s="236"/>
      <c r="O801" s="90">
        <f>IF(E801=0,"",E801/D800)</f>
        <v>0.91666666666666663</v>
      </c>
      <c r="P801" s="91">
        <v>47</v>
      </c>
      <c r="Q801" s="241">
        <f t="shared" si="101"/>
        <v>0.95918367346938771</v>
      </c>
      <c r="R801" s="241">
        <f t="shared" si="102"/>
        <v>4.081632653061229E-2</v>
      </c>
      <c r="X801" s="3"/>
      <c r="Y801" s="3"/>
    </row>
    <row r="802" spans="1:25" ht="15.75" customHeight="1" x14ac:dyDescent="0.25">
      <c r="A802" s="79">
        <v>2202</v>
      </c>
      <c r="B802" s="80"/>
      <c r="C802" s="80"/>
      <c r="D802" s="80"/>
      <c r="E802" s="80"/>
      <c r="F802" s="80">
        <v>42</v>
      </c>
      <c r="G802" s="80"/>
      <c r="H802" s="80"/>
      <c r="I802" s="80"/>
      <c r="J802" s="223"/>
      <c r="K802" s="116"/>
      <c r="L802" s="235"/>
      <c r="M802" s="134"/>
      <c r="N802" s="236"/>
      <c r="O802" s="90">
        <f>IF(F802=0,"",F802/E801)</f>
        <v>0.95454545454545459</v>
      </c>
      <c r="P802" s="91">
        <v>48</v>
      </c>
      <c r="Q802" s="241">
        <f t="shared" si="101"/>
        <v>1.0212765957446808</v>
      </c>
      <c r="R802" s="241">
        <f t="shared" si="102"/>
        <v>-2.1276595744680771E-2</v>
      </c>
      <c r="X802" s="3"/>
      <c r="Y802" s="3"/>
    </row>
    <row r="803" spans="1:25" ht="15.75" customHeight="1" x14ac:dyDescent="0.25">
      <c r="A803" s="79">
        <v>2301</v>
      </c>
      <c r="B803" s="80"/>
      <c r="C803" s="80"/>
      <c r="D803" s="80"/>
      <c r="E803" s="80"/>
      <c r="F803" s="80"/>
      <c r="G803" s="80">
        <v>42</v>
      </c>
      <c r="H803" s="80"/>
      <c r="I803" s="80"/>
      <c r="J803" s="223"/>
      <c r="K803" s="116"/>
      <c r="L803" s="235"/>
      <c r="M803" s="134"/>
      <c r="N803" s="236"/>
      <c r="O803" s="90">
        <f>IF(G803=0,"",G803/F802)</f>
        <v>1</v>
      </c>
      <c r="P803" s="91">
        <v>48</v>
      </c>
      <c r="Q803" s="241">
        <f t="shared" si="101"/>
        <v>1</v>
      </c>
      <c r="R803" s="241">
        <f t="shared" si="102"/>
        <v>0</v>
      </c>
      <c r="X803" s="3"/>
      <c r="Y803" s="3"/>
    </row>
    <row r="804" spans="1:25" ht="15.75" customHeight="1" x14ac:dyDescent="0.25">
      <c r="A804" s="79">
        <v>2302</v>
      </c>
      <c r="B804" s="80"/>
      <c r="C804" s="80"/>
      <c r="D804" s="80"/>
      <c r="E804" s="80"/>
      <c r="F804" s="80"/>
      <c r="G804" s="80"/>
      <c r="H804" s="80">
        <v>41</v>
      </c>
      <c r="I804" s="80"/>
      <c r="J804" s="223"/>
      <c r="K804" s="116"/>
      <c r="L804" s="235"/>
      <c r="M804" s="134"/>
      <c r="N804" s="236"/>
      <c r="O804" s="90">
        <f>IF(H804=0,"",H804/G803)</f>
        <v>0.97619047619047616</v>
      </c>
      <c r="P804" s="91">
        <v>47</v>
      </c>
      <c r="Q804" s="241">
        <f t="shared" si="101"/>
        <v>0.97916666666666663</v>
      </c>
      <c r="R804" s="241">
        <f t="shared" si="102"/>
        <v>2.083333333333337E-2</v>
      </c>
      <c r="X804" s="3"/>
      <c r="Y804" s="3"/>
    </row>
    <row r="805" spans="1:25" ht="15.75" customHeight="1" x14ac:dyDescent="0.25">
      <c r="A805" s="79">
        <v>2401</v>
      </c>
      <c r="B805" s="80"/>
      <c r="C805" s="80"/>
      <c r="D805" s="80"/>
      <c r="E805" s="80"/>
      <c r="F805" s="80"/>
      <c r="G805" s="80"/>
      <c r="H805" s="80"/>
      <c r="I805" s="80">
        <v>41</v>
      </c>
      <c r="J805" s="223"/>
      <c r="K805" s="116">
        <v>35</v>
      </c>
      <c r="L805" s="235"/>
      <c r="M805" s="134"/>
      <c r="N805" s="236"/>
      <c r="O805" s="90">
        <f>IF(I805=0,"",I805/H804)</f>
        <v>1</v>
      </c>
      <c r="P805" s="91">
        <v>47</v>
      </c>
      <c r="Q805" s="241">
        <f t="shared" si="101"/>
        <v>1</v>
      </c>
      <c r="R805" s="241">
        <f t="shared" si="102"/>
        <v>0</v>
      </c>
      <c r="X805" s="3"/>
      <c r="Y805" s="3"/>
    </row>
    <row r="806" spans="1:25" ht="15.75" customHeight="1" x14ac:dyDescent="0.25">
      <c r="A806" s="79">
        <v>2402</v>
      </c>
      <c r="B806" s="80"/>
      <c r="C806" s="80"/>
      <c r="D806" s="80"/>
      <c r="E806" s="80"/>
      <c r="F806" s="80"/>
      <c r="G806" s="80"/>
      <c r="H806" s="80"/>
      <c r="I806" s="80">
        <v>9</v>
      </c>
      <c r="J806" s="223"/>
      <c r="K806" s="116">
        <v>5</v>
      </c>
      <c r="L806" s="235"/>
      <c r="M806" s="134"/>
      <c r="N806" s="134"/>
      <c r="O806" s="246"/>
      <c r="P806" s="91">
        <v>11</v>
      </c>
      <c r="Q806" s="247"/>
      <c r="R806" s="246"/>
      <c r="X806" s="3"/>
      <c r="Y806" s="3"/>
    </row>
    <row r="807" spans="1:25" ht="15.75" customHeight="1" x14ac:dyDescent="0.25">
      <c r="A807" s="79">
        <v>2501</v>
      </c>
      <c r="B807" s="80"/>
      <c r="C807" s="80"/>
      <c r="D807" s="80"/>
      <c r="E807" s="80"/>
      <c r="F807" s="80"/>
      <c r="G807" s="80"/>
      <c r="H807" s="80"/>
      <c r="I807" s="80">
        <v>2</v>
      </c>
      <c r="J807" s="223"/>
      <c r="K807" s="116">
        <v>4</v>
      </c>
      <c r="L807" s="235"/>
      <c r="M807" s="134"/>
      <c r="N807" s="237"/>
      <c r="O807" s="246"/>
      <c r="P807" s="91">
        <v>5</v>
      </c>
      <c r="Q807" s="247"/>
      <c r="R807" s="246"/>
      <c r="X807" s="3"/>
      <c r="Y807" s="3"/>
    </row>
    <row r="808" spans="1:25" ht="15.75" customHeight="1" x14ac:dyDescent="0.25">
      <c r="A808" s="79">
        <v>2502</v>
      </c>
      <c r="B808" s="80"/>
      <c r="C808" s="80"/>
      <c r="D808" s="80"/>
      <c r="E808" s="80"/>
      <c r="F808" s="80"/>
      <c r="G808" s="80"/>
      <c r="H808" s="80"/>
      <c r="I808" s="80">
        <v>1</v>
      </c>
      <c r="J808" s="223"/>
      <c r="K808" s="116">
        <v>1</v>
      </c>
      <c r="L808" s="235"/>
      <c r="M808" s="134"/>
      <c r="N808" s="237"/>
      <c r="O808" s="246"/>
      <c r="P808" s="96">
        <v>1</v>
      </c>
      <c r="Q808" s="247"/>
      <c r="R808" s="246"/>
      <c r="X808" s="3"/>
      <c r="Y808" s="3"/>
    </row>
    <row r="809" spans="1:25" ht="15.75" customHeight="1" x14ac:dyDescent="0.25">
      <c r="A809" s="79">
        <v>2601</v>
      </c>
      <c r="B809" s="80"/>
      <c r="C809" s="80"/>
      <c r="D809" s="80"/>
      <c r="E809" s="80"/>
      <c r="F809" s="80"/>
      <c r="G809" s="80"/>
      <c r="H809" s="80"/>
      <c r="I809" s="80"/>
      <c r="J809" s="223"/>
      <c r="K809" s="116"/>
      <c r="L809" s="235"/>
      <c r="M809" s="134"/>
      <c r="N809" s="237"/>
      <c r="O809" s="246"/>
      <c r="P809" s="96"/>
      <c r="Q809" s="247"/>
      <c r="R809" s="246"/>
      <c r="X809" s="3"/>
      <c r="Y809" s="3"/>
    </row>
    <row r="810" spans="1:25" ht="15.75" customHeight="1" x14ac:dyDescent="0.25">
      <c r="A810" s="79">
        <v>2602</v>
      </c>
      <c r="B810" s="80"/>
      <c r="C810" s="80"/>
      <c r="D810" s="80"/>
      <c r="E810" s="80"/>
      <c r="F810" s="80"/>
      <c r="G810" s="80"/>
      <c r="H810" s="80"/>
      <c r="I810" s="80"/>
      <c r="J810" s="223"/>
      <c r="K810" s="116"/>
      <c r="L810" s="235"/>
      <c r="M810" s="134"/>
      <c r="N810" s="237"/>
      <c r="O810" s="248"/>
      <c r="P810" s="251"/>
      <c r="Q810" s="249"/>
      <c r="R810" s="250"/>
      <c r="X810" s="3"/>
      <c r="Y810" s="3"/>
    </row>
    <row r="811" spans="1:25" ht="15.75" customHeight="1" x14ac:dyDescent="0.25">
      <c r="A811" s="79">
        <v>2701</v>
      </c>
      <c r="B811" s="80"/>
      <c r="C811" s="80"/>
      <c r="D811" s="80"/>
      <c r="E811" s="80"/>
      <c r="F811" s="80"/>
      <c r="G811" s="80"/>
      <c r="H811" s="80"/>
      <c r="I811" s="80"/>
      <c r="J811" s="223"/>
      <c r="K811" s="116"/>
      <c r="L811" s="235"/>
      <c r="M811" s="134"/>
      <c r="N811" s="237"/>
      <c r="O811" s="228" t="s">
        <v>80</v>
      </c>
      <c r="P811" s="102">
        <v>4</v>
      </c>
      <c r="Q811" s="103">
        <f>IF(SUM(K801:K808)=0,"",SUM(K801:K808))</f>
        <v>45</v>
      </c>
      <c r="R811" s="230" t="s">
        <v>10</v>
      </c>
      <c r="X811" s="3"/>
      <c r="Y811" s="3"/>
    </row>
    <row r="812" spans="1:25" ht="15.75" customHeight="1" x14ac:dyDescent="0.25">
      <c r="A812" s="79">
        <v>2702</v>
      </c>
      <c r="B812" s="80"/>
      <c r="C812" s="80"/>
      <c r="D812" s="80"/>
      <c r="E812" s="80"/>
      <c r="F812" s="80"/>
      <c r="G812" s="80"/>
      <c r="H812" s="80"/>
      <c r="I812" s="80"/>
      <c r="J812" s="223"/>
      <c r="K812" s="116"/>
      <c r="L812" s="235"/>
      <c r="M812" s="134"/>
      <c r="N812" s="237"/>
      <c r="O812" s="229" t="s">
        <v>81</v>
      </c>
      <c r="P812" s="104">
        <f>IF(P811/B798=0,"",P811/B798)</f>
        <v>5.3333333333333337E-2</v>
      </c>
      <c r="Q812" s="105">
        <f>IF(P811/Q811=0,"",P811/Q811)</f>
        <v>8.8888888888888892E-2</v>
      </c>
      <c r="R812" s="231" t="s">
        <v>82</v>
      </c>
      <c r="X812" s="3"/>
      <c r="Y812" s="3"/>
    </row>
    <row r="813" spans="1:25" ht="15.75" customHeight="1" x14ac:dyDescent="0.25">
      <c r="A813" s="79">
        <v>2801</v>
      </c>
      <c r="B813" s="80"/>
      <c r="C813" s="80"/>
      <c r="D813" s="80"/>
      <c r="E813" s="80"/>
      <c r="F813" s="80"/>
      <c r="G813" s="80"/>
      <c r="H813" s="80"/>
      <c r="I813" s="80"/>
      <c r="J813" s="223"/>
      <c r="K813" s="116"/>
      <c r="L813" s="238"/>
      <c r="M813" s="239"/>
      <c r="N813" s="240"/>
      <c r="O813" s="109"/>
      <c r="P813" s="110"/>
      <c r="Q813" s="110"/>
      <c r="R813" s="111"/>
      <c r="X813" s="3"/>
      <c r="Y813" s="3"/>
    </row>
    <row r="814" spans="1:25" ht="18" customHeight="1" x14ac:dyDescent="0.25">
      <c r="A814" s="33"/>
      <c r="B814" s="327" t="s">
        <v>108</v>
      </c>
      <c r="C814" s="327"/>
      <c r="D814" s="327"/>
      <c r="E814" s="327"/>
      <c r="F814" s="327"/>
      <c r="G814" s="327"/>
      <c r="H814" s="327"/>
      <c r="I814" s="327"/>
      <c r="J814" s="327"/>
      <c r="K814" s="112">
        <f>SUM(K798:K810)</f>
        <v>45</v>
      </c>
      <c r="L814" s="113">
        <f>IF(K805=0,"",K805/B798)</f>
        <v>0.46666666666666667</v>
      </c>
      <c r="M814" s="113">
        <f>IF(K814=0,"",K814/B798)</f>
        <v>0.6</v>
      </c>
      <c r="N814" s="113">
        <f>M814-L814</f>
        <v>0.1333333333333333</v>
      </c>
      <c r="O814" s="5"/>
      <c r="P814" s="25"/>
      <c r="Q814" s="24"/>
      <c r="R814" s="5"/>
      <c r="X814" s="3"/>
      <c r="Y814" s="3"/>
    </row>
    <row r="815" spans="1:25" ht="12.75" customHeight="1" x14ac:dyDescent="0.2">
      <c r="L815" s="5"/>
      <c r="M815" s="5"/>
      <c r="O815" s="5"/>
      <c r="P815" s="6"/>
      <c r="Q815" s="6"/>
      <c r="R815" s="5"/>
      <c r="X815" s="3"/>
      <c r="Y815" s="3"/>
    </row>
    <row r="816" spans="1:25" ht="12.75" customHeight="1" x14ac:dyDescent="0.2">
      <c r="L816" s="5"/>
      <c r="M816" s="5"/>
      <c r="O816" s="5"/>
      <c r="P816" s="6"/>
      <c r="Q816" s="6"/>
      <c r="R816" s="5"/>
      <c r="X816" s="3"/>
      <c r="Y816" s="3"/>
    </row>
    <row r="817" spans="1:25" ht="26.25" customHeight="1" x14ac:dyDescent="0.4">
      <c r="B817" s="318" t="s">
        <v>96</v>
      </c>
      <c r="C817" s="331"/>
      <c r="D817" s="331"/>
      <c r="E817" s="331"/>
      <c r="F817" s="331"/>
      <c r="G817" s="331"/>
      <c r="H817" s="331"/>
      <c r="I817" s="331"/>
      <c r="J817" s="331"/>
      <c r="K817" s="201" t="s">
        <v>119</v>
      </c>
      <c r="L817" s="5"/>
      <c r="M817" s="5"/>
      <c r="N817" s="25"/>
      <c r="O817" s="5"/>
      <c r="P817" s="25"/>
      <c r="Q817" s="25"/>
      <c r="R817" s="25"/>
      <c r="X817" s="3"/>
      <c r="Y817" s="3"/>
    </row>
    <row r="818" spans="1:25" ht="20.25" customHeight="1" x14ac:dyDescent="0.2">
      <c r="A818" s="330" t="s">
        <v>9</v>
      </c>
      <c r="B818" s="311" t="s">
        <v>97</v>
      </c>
      <c r="C818" s="312"/>
      <c r="D818" s="312"/>
      <c r="E818" s="312"/>
      <c r="F818" s="312"/>
      <c r="G818" s="312"/>
      <c r="H818" s="312"/>
      <c r="I818" s="312"/>
      <c r="J818" s="313"/>
      <c r="K818" s="314" t="s">
        <v>10</v>
      </c>
      <c r="L818" s="307" t="s">
        <v>2</v>
      </c>
      <c r="M818" s="307" t="s">
        <v>3</v>
      </c>
      <c r="N818" s="316" t="s">
        <v>4</v>
      </c>
      <c r="O818" s="307" t="s">
        <v>5</v>
      </c>
      <c r="P818" s="317" t="s">
        <v>6</v>
      </c>
      <c r="Q818" s="317" t="s">
        <v>7</v>
      </c>
      <c r="R818" s="307" t="s">
        <v>8</v>
      </c>
      <c r="X818" s="3"/>
      <c r="Y818" s="3"/>
    </row>
    <row r="819" spans="1:25" ht="15.75" customHeight="1" x14ac:dyDescent="0.25">
      <c r="A819" s="308"/>
      <c r="B819" s="79" t="s">
        <v>98</v>
      </c>
      <c r="C819" s="79" t="s">
        <v>99</v>
      </c>
      <c r="D819" s="79" t="s">
        <v>100</v>
      </c>
      <c r="E819" s="79" t="s">
        <v>101</v>
      </c>
      <c r="F819" s="79" t="s">
        <v>102</v>
      </c>
      <c r="G819" s="79" t="s">
        <v>103</v>
      </c>
      <c r="H819" s="79" t="s">
        <v>104</v>
      </c>
      <c r="I819" s="79" t="s">
        <v>105</v>
      </c>
      <c r="J819" s="221" t="s">
        <v>106</v>
      </c>
      <c r="K819" s="315"/>
      <c r="L819" s="308"/>
      <c r="M819" s="308"/>
      <c r="N819" s="308"/>
      <c r="O819" s="308"/>
      <c r="P819" s="308"/>
      <c r="Q819" s="308"/>
      <c r="R819" s="308"/>
      <c r="X819" s="3"/>
      <c r="Y819" s="3"/>
    </row>
    <row r="820" spans="1:25" ht="15.75" customHeight="1" x14ac:dyDescent="0.25">
      <c r="A820" s="79">
        <v>2101</v>
      </c>
      <c r="B820" s="80">
        <v>34</v>
      </c>
      <c r="C820" s="80"/>
      <c r="D820" s="80"/>
      <c r="E820" s="80"/>
      <c r="F820" s="80"/>
      <c r="G820" s="80"/>
      <c r="H820" s="80"/>
      <c r="I820" s="80"/>
      <c r="J820" s="223"/>
      <c r="K820" s="116"/>
      <c r="L820" s="232"/>
      <c r="M820" s="233"/>
      <c r="N820" s="234"/>
      <c r="O820" s="242"/>
      <c r="P820" s="85">
        <f>B820</f>
        <v>34</v>
      </c>
      <c r="Q820" s="243"/>
      <c r="R820" s="242"/>
      <c r="X820" s="3"/>
      <c r="Y820" s="3"/>
    </row>
    <row r="821" spans="1:25" ht="15.75" customHeight="1" x14ac:dyDescent="0.25">
      <c r="A821" s="79">
        <v>2102</v>
      </c>
      <c r="B821" s="80"/>
      <c r="C821" s="80">
        <v>27</v>
      </c>
      <c r="D821" s="80"/>
      <c r="E821" s="80"/>
      <c r="F821" s="80"/>
      <c r="G821" s="80"/>
      <c r="H821" s="80"/>
      <c r="I821" s="80"/>
      <c r="J821" s="223"/>
      <c r="K821" s="116"/>
      <c r="L821" s="235"/>
      <c r="M821" s="134"/>
      <c r="N821" s="236"/>
      <c r="O821" s="90">
        <f>IF(C821=0,"",C821/B820)</f>
        <v>0.79411764705882348</v>
      </c>
      <c r="P821" s="91">
        <v>27</v>
      </c>
      <c r="Q821" s="241">
        <f t="shared" ref="Q821:Q827" si="103">IF(P821=0,"",P821/P820)</f>
        <v>0.79411764705882348</v>
      </c>
      <c r="R821" s="241">
        <f t="shared" ref="R821:R827" si="104">IF(P821=0,"",100%-Q821)</f>
        <v>0.20588235294117652</v>
      </c>
      <c r="X821" s="3"/>
      <c r="Y821" s="3"/>
    </row>
    <row r="822" spans="1:25" ht="15.75" customHeight="1" x14ac:dyDescent="0.25">
      <c r="A822" s="79">
        <v>2201</v>
      </c>
      <c r="B822" s="80"/>
      <c r="C822" s="80"/>
      <c r="D822" s="80">
        <v>23</v>
      </c>
      <c r="E822" s="80"/>
      <c r="F822" s="80"/>
      <c r="G822" s="80"/>
      <c r="H822" s="80"/>
      <c r="I822" s="80"/>
      <c r="J822" s="223"/>
      <c r="K822" s="116"/>
      <c r="L822" s="235"/>
      <c r="M822" s="134"/>
      <c r="N822" s="236"/>
      <c r="O822" s="90">
        <f>IF(D822=0,"",D822/C821)</f>
        <v>0.85185185185185186</v>
      </c>
      <c r="P822" s="91">
        <v>25</v>
      </c>
      <c r="Q822" s="241">
        <f t="shared" si="103"/>
        <v>0.92592592592592593</v>
      </c>
      <c r="R822" s="241">
        <f t="shared" si="104"/>
        <v>7.407407407407407E-2</v>
      </c>
      <c r="S822" s="93">
        <f>P822/P820</f>
        <v>0.73529411764705888</v>
      </c>
      <c r="X822" s="3"/>
      <c r="Y822" s="3"/>
    </row>
    <row r="823" spans="1:25" ht="15.75" customHeight="1" x14ac:dyDescent="0.25">
      <c r="A823" s="79">
        <v>2202</v>
      </c>
      <c r="B823" s="80"/>
      <c r="C823" s="80"/>
      <c r="D823" s="80"/>
      <c r="E823" s="80">
        <v>23</v>
      </c>
      <c r="F823" s="80"/>
      <c r="G823" s="80"/>
      <c r="H823" s="80"/>
      <c r="I823" s="80"/>
      <c r="J823" s="223"/>
      <c r="K823" s="116"/>
      <c r="L823" s="235"/>
      <c r="M823" s="134"/>
      <c r="N823" s="236"/>
      <c r="O823" s="90">
        <f>IF(E823=0,"",E823/D822)</f>
        <v>1</v>
      </c>
      <c r="P823" s="91">
        <v>24</v>
      </c>
      <c r="Q823" s="241">
        <f t="shared" si="103"/>
        <v>0.96</v>
      </c>
      <c r="R823" s="241">
        <f t="shared" si="104"/>
        <v>4.0000000000000036E-2</v>
      </c>
      <c r="X823" s="3"/>
      <c r="Y823" s="3"/>
    </row>
    <row r="824" spans="1:25" ht="15.75" customHeight="1" x14ac:dyDescent="0.25">
      <c r="A824" s="79">
        <v>2301</v>
      </c>
      <c r="B824" s="80"/>
      <c r="C824" s="80"/>
      <c r="D824" s="80"/>
      <c r="E824" s="80"/>
      <c r="F824" s="80">
        <v>23</v>
      </c>
      <c r="G824" s="80"/>
      <c r="H824" s="80"/>
      <c r="I824" s="80"/>
      <c r="J824" s="223"/>
      <c r="K824" s="116"/>
      <c r="L824" s="235"/>
      <c r="M824" s="134"/>
      <c r="N824" s="236"/>
      <c r="O824" s="90">
        <f>IF(F824=0,"",F824/E823)</f>
        <v>1</v>
      </c>
      <c r="P824" s="91">
        <v>24</v>
      </c>
      <c r="Q824" s="241">
        <f t="shared" si="103"/>
        <v>1</v>
      </c>
      <c r="R824" s="241">
        <f t="shared" si="104"/>
        <v>0</v>
      </c>
      <c r="X824" s="3"/>
      <c r="Y824" s="3"/>
    </row>
    <row r="825" spans="1:25" ht="15.75" customHeight="1" x14ac:dyDescent="0.25">
      <c r="A825" s="79">
        <v>2302</v>
      </c>
      <c r="B825" s="80"/>
      <c r="C825" s="80"/>
      <c r="D825" s="80"/>
      <c r="E825" s="80"/>
      <c r="F825" s="80"/>
      <c r="G825" s="80">
        <v>22</v>
      </c>
      <c r="H825" s="80"/>
      <c r="I825" s="80"/>
      <c r="J825" s="223"/>
      <c r="K825" s="116"/>
      <c r="L825" s="235"/>
      <c r="M825" s="134"/>
      <c r="N825" s="236"/>
      <c r="O825" s="90">
        <f>IF(G825=0,"",G825/F824)</f>
        <v>0.95652173913043481</v>
      </c>
      <c r="P825" s="91">
        <v>24</v>
      </c>
      <c r="Q825" s="241">
        <f t="shared" si="103"/>
        <v>1</v>
      </c>
      <c r="R825" s="241">
        <f t="shared" si="104"/>
        <v>0</v>
      </c>
      <c r="X825" s="3"/>
      <c r="Y825" s="3"/>
    </row>
    <row r="826" spans="1:25" ht="15.75" customHeight="1" x14ac:dyDescent="0.25">
      <c r="A826" s="79">
        <v>2401</v>
      </c>
      <c r="B826" s="80"/>
      <c r="C826" s="80"/>
      <c r="D826" s="80"/>
      <c r="E826" s="80"/>
      <c r="F826" s="80"/>
      <c r="G826" s="80"/>
      <c r="H826" s="80">
        <v>20</v>
      </c>
      <c r="I826" s="80"/>
      <c r="J826" s="223"/>
      <c r="K826" s="116"/>
      <c r="L826" s="235"/>
      <c r="M826" s="134"/>
      <c r="N826" s="236"/>
      <c r="O826" s="90">
        <f>IF(H826=0,"",H826/G825)</f>
        <v>0.90909090909090906</v>
      </c>
      <c r="P826" s="91">
        <v>23</v>
      </c>
      <c r="Q826" s="241">
        <f t="shared" si="103"/>
        <v>0.95833333333333337</v>
      </c>
      <c r="R826" s="241">
        <f t="shared" si="104"/>
        <v>4.166666666666663E-2</v>
      </c>
      <c r="X826" s="3"/>
      <c r="Y826" s="3"/>
    </row>
    <row r="827" spans="1:25" ht="15.75" customHeight="1" x14ac:dyDescent="0.25">
      <c r="A827" s="79">
        <v>2402</v>
      </c>
      <c r="B827" s="80"/>
      <c r="C827" s="80"/>
      <c r="D827" s="80"/>
      <c r="E827" s="80"/>
      <c r="F827" s="80"/>
      <c r="G827" s="80"/>
      <c r="H827" s="80"/>
      <c r="I827" s="80">
        <v>20</v>
      </c>
      <c r="J827" s="223"/>
      <c r="K827" s="116">
        <v>16</v>
      </c>
      <c r="L827" s="235"/>
      <c r="M827" s="134"/>
      <c r="N827" s="236"/>
      <c r="O827" s="90">
        <f>IF(I827=0,"",I827/H826)</f>
        <v>1</v>
      </c>
      <c r="P827" s="91">
        <v>23</v>
      </c>
      <c r="Q827" s="241">
        <f t="shared" si="103"/>
        <v>1</v>
      </c>
      <c r="R827" s="241">
        <f t="shared" si="104"/>
        <v>0</v>
      </c>
      <c r="X827" s="3"/>
      <c r="Y827" s="3"/>
    </row>
    <row r="828" spans="1:25" ht="15.75" customHeight="1" x14ac:dyDescent="0.25">
      <c r="A828" s="79">
        <v>2501</v>
      </c>
      <c r="B828" s="80"/>
      <c r="C828" s="80"/>
      <c r="D828" s="80"/>
      <c r="E828" s="80"/>
      <c r="F828" s="80"/>
      <c r="G828" s="80"/>
      <c r="H828" s="80"/>
      <c r="I828" s="80">
        <v>5</v>
      </c>
      <c r="J828" s="223"/>
      <c r="K828" s="116">
        <v>4</v>
      </c>
      <c r="L828" s="235"/>
      <c r="M828" s="134"/>
      <c r="N828" s="134"/>
      <c r="O828" s="134"/>
      <c r="P828" s="91">
        <v>7</v>
      </c>
      <c r="Q828" s="247"/>
      <c r="R828" s="246"/>
      <c r="X828" s="3"/>
      <c r="Y828" s="3"/>
    </row>
    <row r="829" spans="1:25" ht="15.75" customHeight="1" x14ac:dyDescent="0.25">
      <c r="A829" s="79">
        <v>2502</v>
      </c>
      <c r="B829" s="80"/>
      <c r="C829" s="80"/>
      <c r="D829" s="80"/>
      <c r="E829" s="80"/>
      <c r="F829" s="80"/>
      <c r="G829" s="80"/>
      <c r="H829" s="80"/>
      <c r="I829" s="80">
        <v>2</v>
      </c>
      <c r="J829" s="223"/>
      <c r="K829" s="116">
        <v>3</v>
      </c>
      <c r="L829" s="235"/>
      <c r="M829" s="134"/>
      <c r="N829" s="237"/>
      <c r="O829" s="193"/>
      <c r="P829" s="91">
        <v>3</v>
      </c>
      <c r="Q829" s="247"/>
      <c r="R829" s="246"/>
      <c r="X829" s="3"/>
      <c r="Y829" s="3"/>
    </row>
    <row r="830" spans="1:25" ht="15.75" customHeight="1" x14ac:dyDescent="0.25">
      <c r="A830" s="79">
        <v>2601</v>
      </c>
      <c r="B830" s="80"/>
      <c r="C830" s="80"/>
      <c r="D830" s="80"/>
      <c r="E830" s="80"/>
      <c r="F830" s="80"/>
      <c r="G830" s="80"/>
      <c r="H830" s="80"/>
      <c r="I830" s="80"/>
      <c r="J830" s="223"/>
      <c r="K830" s="116"/>
      <c r="L830" s="235"/>
      <c r="M830" s="134"/>
      <c r="N830" s="237"/>
      <c r="O830" s="246"/>
      <c r="P830" s="96"/>
      <c r="Q830" s="247"/>
      <c r="R830" s="246"/>
      <c r="X830" s="3"/>
      <c r="Y830" s="3"/>
    </row>
    <row r="831" spans="1:25" ht="15.75" customHeight="1" x14ac:dyDescent="0.25">
      <c r="A831" s="79">
        <v>2602</v>
      </c>
      <c r="B831" s="80"/>
      <c r="C831" s="80"/>
      <c r="D831" s="80"/>
      <c r="E831" s="80"/>
      <c r="F831" s="80"/>
      <c r="G831" s="80"/>
      <c r="H831" s="80"/>
      <c r="I831" s="80"/>
      <c r="J831" s="223"/>
      <c r="K831" s="116"/>
      <c r="L831" s="235"/>
      <c r="M831" s="134"/>
      <c r="N831" s="237"/>
      <c r="O831" s="246"/>
      <c r="P831" s="96"/>
      <c r="Q831" s="247"/>
      <c r="R831" s="246"/>
      <c r="X831" s="3"/>
      <c r="Y831" s="3"/>
    </row>
    <row r="832" spans="1:25" ht="15.75" customHeight="1" x14ac:dyDescent="0.25">
      <c r="A832" s="79">
        <v>2701</v>
      </c>
      <c r="B832" s="80"/>
      <c r="C832" s="80"/>
      <c r="D832" s="80"/>
      <c r="E832" s="80"/>
      <c r="F832" s="80"/>
      <c r="G832" s="80"/>
      <c r="H832" s="80"/>
      <c r="I832" s="80"/>
      <c r="J832" s="223"/>
      <c r="K832" s="116"/>
      <c r="L832" s="235"/>
      <c r="M832" s="134"/>
      <c r="N832" s="237"/>
      <c r="O832" s="248"/>
      <c r="P832" s="251"/>
      <c r="Q832" s="249"/>
      <c r="R832" s="250"/>
      <c r="X832" s="3"/>
      <c r="Y832" s="3"/>
    </row>
    <row r="833" spans="1:25" ht="15.75" customHeight="1" x14ac:dyDescent="0.25">
      <c r="A833" s="79">
        <v>2702</v>
      </c>
      <c r="B833" s="80"/>
      <c r="C833" s="80"/>
      <c r="D833" s="80"/>
      <c r="E833" s="80"/>
      <c r="F833" s="80"/>
      <c r="G833" s="80"/>
      <c r="H833" s="80"/>
      <c r="I833" s="80"/>
      <c r="J833" s="223"/>
      <c r="K833" s="116"/>
      <c r="L833" s="235"/>
      <c r="M833" s="134"/>
      <c r="N833" s="237"/>
      <c r="O833" s="228" t="s">
        <v>80</v>
      </c>
      <c r="P833" s="102">
        <v>2</v>
      </c>
      <c r="Q833" s="103">
        <f>IF(SUM(K823:K830)=0,"",SUM(K823:K830))</f>
        <v>23</v>
      </c>
      <c r="R833" s="230" t="s">
        <v>10</v>
      </c>
      <c r="X833" s="3"/>
      <c r="Y833" s="3"/>
    </row>
    <row r="834" spans="1:25" ht="15.75" customHeight="1" x14ac:dyDescent="0.25">
      <c r="A834" s="79">
        <v>2801</v>
      </c>
      <c r="B834" s="80"/>
      <c r="C834" s="80"/>
      <c r="D834" s="80"/>
      <c r="E834" s="80"/>
      <c r="F834" s="80"/>
      <c r="G834" s="80"/>
      <c r="H834" s="80"/>
      <c r="I834" s="80"/>
      <c r="J834" s="223"/>
      <c r="K834" s="116"/>
      <c r="L834" s="235"/>
      <c r="M834" s="134"/>
      <c r="N834" s="237"/>
      <c r="O834" s="229" t="s">
        <v>81</v>
      </c>
      <c r="P834" s="104">
        <f>IF(P833/B820=0,"",P833/B820)</f>
        <v>5.8823529411764705E-2</v>
      </c>
      <c r="Q834" s="105">
        <f>IF(P833/Q833=0,"",P833/Q833)</f>
        <v>8.6956521739130432E-2</v>
      </c>
      <c r="R834" s="231" t="s">
        <v>82</v>
      </c>
      <c r="X834" s="3"/>
      <c r="Y834" s="3"/>
    </row>
    <row r="835" spans="1:25" ht="15.75" customHeight="1" x14ac:dyDescent="0.25">
      <c r="A835" s="79">
        <v>2802</v>
      </c>
      <c r="B835" s="80"/>
      <c r="C835" s="80"/>
      <c r="D835" s="80"/>
      <c r="E835" s="80"/>
      <c r="F835" s="80"/>
      <c r="G835" s="80"/>
      <c r="H835" s="80"/>
      <c r="I835" s="80"/>
      <c r="J835" s="223"/>
      <c r="K835" s="116"/>
      <c r="L835" s="238"/>
      <c r="M835" s="239"/>
      <c r="N835" s="240"/>
      <c r="O835" s="109"/>
      <c r="P835" s="110"/>
      <c r="Q835" s="110"/>
      <c r="R835" s="111"/>
      <c r="X835" s="3"/>
      <c r="Y835" s="3"/>
    </row>
    <row r="836" spans="1:25" ht="18" customHeight="1" x14ac:dyDescent="0.25">
      <c r="A836" s="33"/>
      <c r="B836" s="327" t="s">
        <v>108</v>
      </c>
      <c r="C836" s="327"/>
      <c r="D836" s="327"/>
      <c r="E836" s="327"/>
      <c r="F836" s="327"/>
      <c r="G836" s="327"/>
      <c r="H836" s="327"/>
      <c r="I836" s="327"/>
      <c r="J836" s="327"/>
      <c r="K836" s="112">
        <f>SUM(K820:K832)</f>
        <v>23</v>
      </c>
      <c r="L836" s="113">
        <f>IF(K827=0,"",K827/B820)</f>
        <v>0.47058823529411764</v>
      </c>
      <c r="M836" s="113">
        <f>IF(K836=0,"",K836/B820)</f>
        <v>0.67647058823529416</v>
      </c>
      <c r="N836" s="113">
        <f>M836-L836</f>
        <v>0.20588235294117652</v>
      </c>
      <c r="O836" s="5"/>
      <c r="P836" s="25"/>
      <c r="Q836" s="24"/>
      <c r="R836" s="5"/>
      <c r="X836" s="3"/>
      <c r="Y836" s="3"/>
    </row>
    <row r="837" spans="1:25" ht="12.75" customHeight="1" x14ac:dyDescent="0.2">
      <c r="L837" s="5"/>
      <c r="M837" s="5"/>
      <c r="O837" s="5"/>
      <c r="P837" s="6"/>
      <c r="Q837" s="6"/>
      <c r="R837" s="5"/>
      <c r="X837" s="3"/>
      <c r="Y837" s="3"/>
    </row>
    <row r="838" spans="1:25" ht="12.75" customHeight="1" x14ac:dyDescent="0.2">
      <c r="L838" s="5"/>
      <c r="M838" s="5"/>
      <c r="O838" s="5"/>
      <c r="P838" s="6"/>
      <c r="Q838" s="6"/>
      <c r="R838" s="5"/>
      <c r="X838" s="3"/>
      <c r="Y838" s="3"/>
    </row>
    <row r="839" spans="1:25" ht="26.25" customHeight="1" x14ac:dyDescent="0.4">
      <c r="B839" s="318" t="s">
        <v>96</v>
      </c>
      <c r="C839" s="331"/>
      <c r="D839" s="331"/>
      <c r="E839" s="331"/>
      <c r="F839" s="331"/>
      <c r="G839" s="331"/>
      <c r="H839" s="331"/>
      <c r="I839" s="331"/>
      <c r="J839" s="331"/>
      <c r="K839" s="201" t="s">
        <v>120</v>
      </c>
      <c r="L839" s="5"/>
      <c r="M839" s="5"/>
      <c r="N839" s="25"/>
      <c r="O839" s="5"/>
      <c r="P839" s="25"/>
      <c r="Q839" s="25"/>
      <c r="R839" s="25"/>
      <c r="W839" s="177">
        <f>AVERAGE(S822,S844)</f>
        <v>0.70663010967098705</v>
      </c>
      <c r="X839" s="3"/>
      <c r="Y839" s="3"/>
    </row>
    <row r="840" spans="1:25" ht="20.25" customHeight="1" x14ac:dyDescent="0.2">
      <c r="A840" s="330" t="s">
        <v>9</v>
      </c>
      <c r="B840" s="311" t="s">
        <v>97</v>
      </c>
      <c r="C840" s="312"/>
      <c r="D840" s="312"/>
      <c r="E840" s="312"/>
      <c r="F840" s="312"/>
      <c r="G840" s="312"/>
      <c r="H840" s="312"/>
      <c r="I840" s="312"/>
      <c r="J840" s="313"/>
      <c r="K840" s="314" t="s">
        <v>10</v>
      </c>
      <c r="L840" s="307" t="s">
        <v>2</v>
      </c>
      <c r="M840" s="307" t="s">
        <v>3</v>
      </c>
      <c r="N840" s="316" t="s">
        <v>4</v>
      </c>
      <c r="O840" s="307" t="s">
        <v>5</v>
      </c>
      <c r="P840" s="317" t="s">
        <v>6</v>
      </c>
      <c r="Q840" s="317" t="s">
        <v>7</v>
      </c>
      <c r="R840" s="307" t="s">
        <v>8</v>
      </c>
      <c r="X840" s="3"/>
      <c r="Y840" s="3"/>
    </row>
    <row r="841" spans="1:25" ht="15.75" customHeight="1" x14ac:dyDescent="0.25">
      <c r="A841" s="308"/>
      <c r="B841" s="79" t="s">
        <v>98</v>
      </c>
      <c r="C841" s="79" t="s">
        <v>99</v>
      </c>
      <c r="D841" s="79" t="s">
        <v>100</v>
      </c>
      <c r="E841" s="79" t="s">
        <v>101</v>
      </c>
      <c r="F841" s="79" t="s">
        <v>102</v>
      </c>
      <c r="G841" s="79" t="s">
        <v>103</v>
      </c>
      <c r="H841" s="79" t="s">
        <v>104</v>
      </c>
      <c r="I841" s="79" t="s">
        <v>105</v>
      </c>
      <c r="J841" s="221" t="s">
        <v>106</v>
      </c>
      <c r="K841" s="315"/>
      <c r="L841" s="308"/>
      <c r="M841" s="308"/>
      <c r="N841" s="308"/>
      <c r="O841" s="308"/>
      <c r="P841" s="308"/>
      <c r="Q841" s="308"/>
      <c r="R841" s="308"/>
      <c r="X841" s="3"/>
      <c r="Y841" s="3"/>
    </row>
    <row r="842" spans="1:25" ht="15.75" customHeight="1" x14ac:dyDescent="0.25">
      <c r="A842" s="79">
        <v>2102</v>
      </c>
      <c r="B842" s="80">
        <v>59</v>
      </c>
      <c r="C842" s="80"/>
      <c r="D842" s="80"/>
      <c r="E842" s="80"/>
      <c r="F842" s="80"/>
      <c r="G842" s="80"/>
      <c r="H842" s="80"/>
      <c r="I842" s="80"/>
      <c r="J842" s="223"/>
      <c r="K842" s="116"/>
      <c r="L842" s="232"/>
      <c r="M842" s="233"/>
      <c r="N842" s="234"/>
      <c r="O842" s="242"/>
      <c r="P842" s="85">
        <f>B842</f>
        <v>59</v>
      </c>
      <c r="Q842" s="243"/>
      <c r="R842" s="242"/>
      <c r="X842" s="3"/>
      <c r="Y842" s="3"/>
    </row>
    <row r="843" spans="1:25" ht="15.75" customHeight="1" x14ac:dyDescent="0.25">
      <c r="A843" s="79">
        <v>2201</v>
      </c>
      <c r="B843" s="80"/>
      <c r="C843" s="80">
        <v>44</v>
      </c>
      <c r="D843" s="80"/>
      <c r="E843" s="80"/>
      <c r="F843" s="80"/>
      <c r="G843" s="80"/>
      <c r="H843" s="80"/>
      <c r="I843" s="80"/>
      <c r="J843" s="223"/>
      <c r="K843" s="116"/>
      <c r="L843" s="235"/>
      <c r="M843" s="134"/>
      <c r="N843" s="236"/>
      <c r="O843" s="90">
        <f>IF(C843=0,"",C843/B842)</f>
        <v>0.74576271186440679</v>
      </c>
      <c r="P843" s="91">
        <v>45</v>
      </c>
      <c r="Q843" s="241">
        <f t="shared" ref="Q843:Q849" si="105">IF(P843=0,"",P843/P842)</f>
        <v>0.76271186440677963</v>
      </c>
      <c r="R843" s="241">
        <f t="shared" ref="R843:R848" si="106">IF(P843=0,"",100%-Q843)</f>
        <v>0.23728813559322037</v>
      </c>
      <c r="X843" s="3"/>
      <c r="Y843" s="3"/>
    </row>
    <row r="844" spans="1:25" ht="15.75" customHeight="1" x14ac:dyDescent="0.25">
      <c r="A844" s="79">
        <v>2202</v>
      </c>
      <c r="B844" s="80"/>
      <c r="C844" s="80"/>
      <c r="D844" s="80">
        <v>38</v>
      </c>
      <c r="E844" s="80"/>
      <c r="F844" s="80"/>
      <c r="G844" s="80"/>
      <c r="H844" s="80"/>
      <c r="I844" s="80"/>
      <c r="J844" s="223"/>
      <c r="K844" s="116"/>
      <c r="L844" s="235"/>
      <c r="M844" s="134"/>
      <c r="N844" s="236"/>
      <c r="O844" s="90">
        <f>IF(D844=0,"",D844/C843)</f>
        <v>0.86363636363636365</v>
      </c>
      <c r="P844" s="91">
        <v>40</v>
      </c>
      <c r="Q844" s="241">
        <f t="shared" si="105"/>
        <v>0.88888888888888884</v>
      </c>
      <c r="R844" s="241">
        <f t="shared" si="106"/>
        <v>0.11111111111111116</v>
      </c>
      <c r="S844" s="93">
        <f>P844/P842</f>
        <v>0.67796610169491522</v>
      </c>
      <c r="X844" s="3"/>
      <c r="Y844" s="3"/>
    </row>
    <row r="845" spans="1:25" ht="15.75" customHeight="1" x14ac:dyDescent="0.25">
      <c r="A845" s="79">
        <v>2301</v>
      </c>
      <c r="B845" s="80"/>
      <c r="C845" s="80"/>
      <c r="D845" s="80"/>
      <c r="E845" s="80">
        <v>36</v>
      </c>
      <c r="F845" s="80"/>
      <c r="G845" s="80"/>
      <c r="H845" s="80"/>
      <c r="I845" s="80"/>
      <c r="J845" s="223"/>
      <c r="K845" s="116"/>
      <c r="L845" s="235"/>
      <c r="M845" s="134"/>
      <c r="N845" s="236"/>
      <c r="O845" s="90">
        <f>IF(E845=0,"",E845/D844)</f>
        <v>0.94736842105263153</v>
      </c>
      <c r="P845" s="91">
        <v>39</v>
      </c>
      <c r="Q845" s="241">
        <f t="shared" si="105"/>
        <v>0.97499999999999998</v>
      </c>
      <c r="R845" s="241">
        <f t="shared" si="106"/>
        <v>2.5000000000000022E-2</v>
      </c>
      <c r="X845" s="3"/>
      <c r="Y845" s="3"/>
    </row>
    <row r="846" spans="1:25" ht="15.75" customHeight="1" x14ac:dyDescent="0.25">
      <c r="A846" s="79">
        <v>2302</v>
      </c>
      <c r="B846" s="80"/>
      <c r="C846" s="80"/>
      <c r="D846" s="80"/>
      <c r="E846" s="80"/>
      <c r="F846" s="80">
        <v>33</v>
      </c>
      <c r="G846" s="80"/>
      <c r="H846" s="80"/>
      <c r="I846" s="80"/>
      <c r="J846" s="223"/>
      <c r="K846" s="116"/>
      <c r="L846" s="235"/>
      <c r="M846" s="134"/>
      <c r="N846" s="236"/>
      <c r="O846" s="90">
        <f>IF(F846=0,"",F846/E845)</f>
        <v>0.91666666666666663</v>
      </c>
      <c r="P846" s="91">
        <v>38</v>
      </c>
      <c r="Q846" s="241">
        <f t="shared" si="105"/>
        <v>0.97435897435897434</v>
      </c>
      <c r="R846" s="241">
        <f t="shared" si="106"/>
        <v>2.5641025641025661E-2</v>
      </c>
      <c r="X846" s="3"/>
      <c r="Y846" s="3"/>
    </row>
    <row r="847" spans="1:25" ht="15.75" customHeight="1" x14ac:dyDescent="0.25">
      <c r="A847" s="79">
        <v>2401</v>
      </c>
      <c r="B847" s="80"/>
      <c r="C847" s="80"/>
      <c r="D847" s="80"/>
      <c r="E847" s="80"/>
      <c r="F847" s="80"/>
      <c r="G847" s="80">
        <v>33</v>
      </c>
      <c r="H847" s="80"/>
      <c r="I847" s="80"/>
      <c r="J847" s="223"/>
      <c r="K847" s="116"/>
      <c r="L847" s="235"/>
      <c r="M847" s="134"/>
      <c r="N847" s="236"/>
      <c r="O847" s="90">
        <f>IF(G847=0,"",G847/F846)</f>
        <v>1</v>
      </c>
      <c r="P847" s="91">
        <v>37</v>
      </c>
      <c r="Q847" s="241">
        <f t="shared" si="105"/>
        <v>0.97368421052631582</v>
      </c>
      <c r="R847" s="241">
        <f t="shared" si="106"/>
        <v>2.6315789473684181E-2</v>
      </c>
      <c r="X847" s="3"/>
      <c r="Y847" s="3"/>
    </row>
    <row r="848" spans="1:25" ht="15.75" customHeight="1" x14ac:dyDescent="0.25">
      <c r="A848" s="79">
        <v>2402</v>
      </c>
      <c r="B848" s="80"/>
      <c r="C848" s="80"/>
      <c r="D848" s="80"/>
      <c r="E848" s="80"/>
      <c r="F848" s="80"/>
      <c r="G848" s="80"/>
      <c r="H848" s="80">
        <v>31</v>
      </c>
      <c r="I848" s="80"/>
      <c r="J848" s="223"/>
      <c r="K848" s="116"/>
      <c r="L848" s="235"/>
      <c r="M848" s="134"/>
      <c r="N848" s="236"/>
      <c r="O848" s="90">
        <f>IF(H848=0,"",H848/G847)</f>
        <v>0.93939393939393945</v>
      </c>
      <c r="P848" s="91">
        <v>35</v>
      </c>
      <c r="Q848" s="241">
        <f t="shared" si="105"/>
        <v>0.94594594594594594</v>
      </c>
      <c r="R848" s="241">
        <f t="shared" si="106"/>
        <v>5.4054054054054057E-2</v>
      </c>
      <c r="X848" s="3"/>
      <c r="Y848" s="3"/>
    </row>
    <row r="849" spans="1:25" ht="15.75" customHeight="1" x14ac:dyDescent="0.25">
      <c r="A849" s="79">
        <v>2501</v>
      </c>
      <c r="B849" s="80"/>
      <c r="C849" s="80"/>
      <c r="D849" s="80"/>
      <c r="E849" s="80"/>
      <c r="F849" s="80"/>
      <c r="G849" s="80"/>
      <c r="H849" s="80"/>
      <c r="I849" s="80">
        <v>31</v>
      </c>
      <c r="J849" s="223"/>
      <c r="K849" s="116">
        <v>27</v>
      </c>
      <c r="L849" s="235"/>
      <c r="M849" s="134"/>
      <c r="N849" s="236"/>
      <c r="O849" s="90">
        <f>IF(I849=0,"",I849/H848)</f>
        <v>1</v>
      </c>
      <c r="P849" s="91">
        <v>35</v>
      </c>
      <c r="Q849" s="299">
        <f t="shared" si="105"/>
        <v>1</v>
      </c>
      <c r="R849" s="299">
        <f>IF(P849=0,"",100%-Q849)</f>
        <v>0</v>
      </c>
      <c r="X849" s="3"/>
      <c r="Y849" s="3"/>
    </row>
    <row r="850" spans="1:25" ht="15.75" customHeight="1" x14ac:dyDescent="0.25">
      <c r="A850" s="79">
        <v>2502</v>
      </c>
      <c r="B850" s="80"/>
      <c r="C850" s="80"/>
      <c r="D850" s="80"/>
      <c r="E850" s="80"/>
      <c r="F850" s="80"/>
      <c r="G850" s="80"/>
      <c r="H850" s="80"/>
      <c r="I850" s="80">
        <v>5</v>
      </c>
      <c r="J850" s="223"/>
      <c r="K850" s="116">
        <v>6</v>
      </c>
      <c r="L850" s="235"/>
      <c r="M850" s="134"/>
      <c r="N850" s="134"/>
      <c r="O850" s="246"/>
      <c r="P850" s="91">
        <v>9</v>
      </c>
      <c r="Q850" s="247"/>
      <c r="R850" s="246"/>
      <c r="X850" s="3"/>
      <c r="Y850" s="3"/>
    </row>
    <row r="851" spans="1:25" ht="15.75" customHeight="1" x14ac:dyDescent="0.25">
      <c r="A851" s="79">
        <v>2601</v>
      </c>
      <c r="B851" s="80"/>
      <c r="C851" s="80"/>
      <c r="D851" s="80"/>
      <c r="E851" s="80"/>
      <c r="F851" s="80"/>
      <c r="G851" s="80"/>
      <c r="H851" s="80"/>
      <c r="I851" s="80"/>
      <c r="J851" s="223"/>
      <c r="K851" s="116"/>
      <c r="L851" s="235"/>
      <c r="M851" s="134"/>
      <c r="N851" s="237"/>
      <c r="O851" s="246"/>
      <c r="P851" s="91"/>
      <c r="Q851" s="247"/>
      <c r="R851" s="246"/>
      <c r="X851" s="3"/>
      <c r="Y851" s="3"/>
    </row>
    <row r="852" spans="1:25" ht="15.75" customHeight="1" x14ac:dyDescent="0.25">
      <c r="A852" s="79">
        <v>2602</v>
      </c>
      <c r="B852" s="80"/>
      <c r="C852" s="80"/>
      <c r="D852" s="80"/>
      <c r="E852" s="80"/>
      <c r="F852" s="80"/>
      <c r="G852" s="80"/>
      <c r="H852" s="80"/>
      <c r="I852" s="80"/>
      <c r="J852" s="223"/>
      <c r="K852" s="116"/>
      <c r="L852" s="235"/>
      <c r="M852" s="134"/>
      <c r="N852" s="237"/>
      <c r="O852" s="246"/>
      <c r="P852" s="96"/>
      <c r="Q852" s="247"/>
      <c r="R852" s="246"/>
      <c r="X852" s="3"/>
      <c r="Y852" s="3"/>
    </row>
    <row r="853" spans="1:25" ht="15.75" customHeight="1" x14ac:dyDescent="0.25">
      <c r="A853" s="79">
        <v>2701</v>
      </c>
      <c r="B853" s="80"/>
      <c r="C853" s="80"/>
      <c r="D853" s="80"/>
      <c r="E853" s="80"/>
      <c r="F853" s="80"/>
      <c r="G853" s="80"/>
      <c r="H853" s="80"/>
      <c r="I853" s="80"/>
      <c r="J853" s="223"/>
      <c r="K853" s="116"/>
      <c r="L853" s="235"/>
      <c r="M853" s="134"/>
      <c r="N853" s="237"/>
      <c r="O853" s="246"/>
      <c r="P853" s="96"/>
      <c r="Q853" s="247"/>
      <c r="R853" s="246"/>
      <c r="X853" s="3"/>
      <c r="Y853" s="3"/>
    </row>
    <row r="854" spans="1:25" ht="15.75" customHeight="1" x14ac:dyDescent="0.25">
      <c r="A854" s="79">
        <v>2702</v>
      </c>
      <c r="B854" s="80"/>
      <c r="C854" s="80"/>
      <c r="D854" s="80"/>
      <c r="E854" s="80"/>
      <c r="F854" s="80"/>
      <c r="G854" s="80"/>
      <c r="H854" s="80"/>
      <c r="I854" s="80"/>
      <c r="J854" s="223"/>
      <c r="K854" s="116"/>
      <c r="L854" s="235"/>
      <c r="M854" s="134"/>
      <c r="N854" s="237"/>
      <c r="O854" s="248"/>
      <c r="P854" s="251"/>
      <c r="Q854" s="249"/>
      <c r="R854" s="250"/>
      <c r="X854" s="3"/>
      <c r="Y854" s="3"/>
    </row>
    <row r="855" spans="1:25" ht="15.75" customHeight="1" x14ac:dyDescent="0.25">
      <c r="A855" s="79">
        <v>2801</v>
      </c>
      <c r="B855" s="80"/>
      <c r="C855" s="80"/>
      <c r="D855" s="80"/>
      <c r="E855" s="80"/>
      <c r="F855" s="80"/>
      <c r="G855" s="80"/>
      <c r="H855" s="80"/>
      <c r="I855" s="80"/>
      <c r="J855" s="223"/>
      <c r="K855" s="116"/>
      <c r="L855" s="235"/>
      <c r="M855" s="134"/>
      <c r="N855" s="237"/>
      <c r="O855" s="228" t="s">
        <v>80</v>
      </c>
      <c r="P855" s="102"/>
      <c r="Q855" s="103">
        <f>IF(SUM(K845:K852)=0,"",SUM(K845:K852))</f>
        <v>33</v>
      </c>
      <c r="R855" s="230" t="s">
        <v>10</v>
      </c>
      <c r="X855" s="3"/>
      <c r="Y855" s="3"/>
    </row>
    <row r="856" spans="1:25" ht="15.75" customHeight="1" x14ac:dyDescent="0.25">
      <c r="A856" s="79">
        <v>2802</v>
      </c>
      <c r="B856" s="80"/>
      <c r="C856" s="80"/>
      <c r="D856" s="80"/>
      <c r="E856" s="80"/>
      <c r="F856" s="80"/>
      <c r="G856" s="80"/>
      <c r="H856" s="80"/>
      <c r="I856" s="80"/>
      <c r="J856" s="223"/>
      <c r="K856" s="116"/>
      <c r="L856" s="235"/>
      <c r="M856" s="134"/>
      <c r="N856" s="237"/>
      <c r="O856" s="229" t="s">
        <v>81</v>
      </c>
      <c r="P856" s="104" t="str">
        <f>IF(P855/B842=0,"",P855/B842)</f>
        <v/>
      </c>
      <c r="Q856" s="105" t="str">
        <f>IF(P855/Q855=0,"",P855/Q855)</f>
        <v/>
      </c>
      <c r="R856" s="231" t="s">
        <v>82</v>
      </c>
      <c r="X856" s="3"/>
      <c r="Y856" s="3"/>
    </row>
    <row r="857" spans="1:25" ht="15.75" customHeight="1" x14ac:dyDescent="0.25">
      <c r="A857" s="79">
        <v>2901</v>
      </c>
      <c r="B857" s="80"/>
      <c r="C857" s="80"/>
      <c r="D857" s="80"/>
      <c r="E857" s="80"/>
      <c r="F857" s="80"/>
      <c r="G857" s="80"/>
      <c r="H857" s="80"/>
      <c r="I857" s="80"/>
      <c r="J857" s="223"/>
      <c r="K857" s="116"/>
      <c r="L857" s="238"/>
      <c r="M857" s="239"/>
      <c r="N857" s="240"/>
      <c r="O857" s="109"/>
      <c r="P857" s="110"/>
      <c r="Q857" s="110"/>
      <c r="R857" s="111"/>
      <c r="X857" s="3"/>
      <c r="Y857" s="3"/>
    </row>
    <row r="858" spans="1:25" ht="18" customHeight="1" x14ac:dyDescent="0.25">
      <c r="A858" s="33"/>
      <c r="B858" s="327" t="s">
        <v>108</v>
      </c>
      <c r="C858" s="327"/>
      <c r="D858" s="327"/>
      <c r="E858" s="327"/>
      <c r="F858" s="327"/>
      <c r="G858" s="327"/>
      <c r="H858" s="327"/>
      <c r="I858" s="327"/>
      <c r="J858" s="327"/>
      <c r="K858" s="112">
        <f>SUM(K842:K854)</f>
        <v>33</v>
      </c>
      <c r="L858" s="113">
        <f>IF(K849=0,"",K849/B842)</f>
        <v>0.4576271186440678</v>
      </c>
      <c r="M858" s="113">
        <f>IF(K858=0,"",K858/B842)</f>
        <v>0.55932203389830504</v>
      </c>
      <c r="N858" s="113">
        <f>M858-L858</f>
        <v>0.10169491525423724</v>
      </c>
      <c r="O858" s="5"/>
      <c r="P858" s="25"/>
      <c r="Q858" s="24"/>
      <c r="R858" s="5"/>
      <c r="X858" s="3"/>
      <c r="Y858" s="3"/>
    </row>
    <row r="859" spans="1:25" ht="12.75" customHeight="1" x14ac:dyDescent="0.2">
      <c r="L859" s="5"/>
      <c r="M859" s="5"/>
      <c r="O859" s="5"/>
      <c r="P859" s="6"/>
      <c r="Q859" s="6"/>
      <c r="R859" s="5"/>
      <c r="X859" s="3"/>
      <c r="Y859" s="3"/>
    </row>
    <row r="860" spans="1:25" ht="12.75" customHeight="1" x14ac:dyDescent="0.2">
      <c r="L860" s="5"/>
      <c r="M860" s="5"/>
      <c r="O860" s="5"/>
      <c r="P860" s="6"/>
      <c r="Q860" s="6"/>
      <c r="R860" s="5"/>
      <c r="X860" s="3"/>
      <c r="Y860" s="3"/>
    </row>
    <row r="861" spans="1:25" ht="26.25" customHeight="1" x14ac:dyDescent="0.4">
      <c r="B861" s="318" t="s">
        <v>96</v>
      </c>
      <c r="C861" s="331"/>
      <c r="D861" s="331"/>
      <c r="E861" s="331"/>
      <c r="F861" s="331"/>
      <c r="G861" s="331"/>
      <c r="H861" s="331"/>
      <c r="I861" s="331"/>
      <c r="J861" s="331"/>
      <c r="K861" s="201" t="s">
        <v>121</v>
      </c>
      <c r="L861" s="5"/>
      <c r="M861" s="5"/>
      <c r="N861" s="25"/>
      <c r="O861" s="5"/>
      <c r="P861" s="25"/>
      <c r="Q861" s="25"/>
      <c r="R861" s="25"/>
      <c r="X861" s="3"/>
      <c r="Y861" s="3"/>
    </row>
    <row r="862" spans="1:25" ht="20.25" x14ac:dyDescent="0.2">
      <c r="A862" s="330" t="s">
        <v>9</v>
      </c>
      <c r="B862" s="311" t="s">
        <v>97</v>
      </c>
      <c r="C862" s="312"/>
      <c r="D862" s="312"/>
      <c r="E862" s="312"/>
      <c r="F862" s="312"/>
      <c r="G862" s="312"/>
      <c r="H862" s="312"/>
      <c r="I862" s="312"/>
      <c r="J862" s="313"/>
      <c r="K862" s="314" t="s">
        <v>10</v>
      </c>
      <c r="L862" s="307" t="s">
        <v>2</v>
      </c>
      <c r="M862" s="307" t="s">
        <v>3</v>
      </c>
      <c r="N862" s="316" t="s">
        <v>4</v>
      </c>
      <c r="O862" s="307" t="s">
        <v>5</v>
      </c>
      <c r="P862" s="317" t="s">
        <v>6</v>
      </c>
      <c r="Q862" s="317" t="s">
        <v>7</v>
      </c>
      <c r="R862" s="307" t="s">
        <v>8</v>
      </c>
      <c r="X862" s="3"/>
      <c r="Y862" s="3"/>
    </row>
    <row r="863" spans="1:25" ht="15.75" x14ac:dyDescent="0.25">
      <c r="A863" s="308"/>
      <c r="B863" s="79" t="s">
        <v>98</v>
      </c>
      <c r="C863" s="79" t="s">
        <v>99</v>
      </c>
      <c r="D863" s="79" t="s">
        <v>100</v>
      </c>
      <c r="E863" s="79" t="s">
        <v>101</v>
      </c>
      <c r="F863" s="79" t="s">
        <v>102</v>
      </c>
      <c r="G863" s="79" t="s">
        <v>103</v>
      </c>
      <c r="H863" s="79" t="s">
        <v>104</v>
      </c>
      <c r="I863" s="79" t="s">
        <v>105</v>
      </c>
      <c r="J863" s="221" t="s">
        <v>106</v>
      </c>
      <c r="K863" s="315"/>
      <c r="L863" s="308"/>
      <c r="M863" s="308"/>
      <c r="N863" s="308"/>
      <c r="O863" s="308"/>
      <c r="P863" s="308"/>
      <c r="Q863" s="308"/>
      <c r="R863" s="308"/>
      <c r="X863" s="3"/>
      <c r="Y863" s="3"/>
    </row>
    <row r="864" spans="1:25" ht="15.75" customHeight="1" x14ac:dyDescent="0.25">
      <c r="A864" s="79">
        <v>2201</v>
      </c>
      <c r="B864" s="80">
        <v>36</v>
      </c>
      <c r="C864" s="80"/>
      <c r="D864" s="80"/>
      <c r="E864" s="80"/>
      <c r="F864" s="80"/>
      <c r="G864" s="80"/>
      <c r="H864" s="80"/>
      <c r="I864" s="80"/>
      <c r="J864" s="223"/>
      <c r="K864" s="116"/>
      <c r="L864" s="232"/>
      <c r="M864" s="233"/>
      <c r="N864" s="234"/>
      <c r="O864" s="242"/>
      <c r="P864" s="85">
        <f>B864</f>
        <v>36</v>
      </c>
      <c r="Q864" s="243"/>
      <c r="R864" s="242"/>
      <c r="X864" s="3"/>
      <c r="Y864" s="3"/>
    </row>
    <row r="865" spans="1:25" ht="15.75" customHeight="1" x14ac:dyDescent="0.25">
      <c r="A865" s="79">
        <v>2202</v>
      </c>
      <c r="B865" s="80"/>
      <c r="C865" s="80">
        <v>20</v>
      </c>
      <c r="D865" s="80"/>
      <c r="E865" s="80"/>
      <c r="F865" s="80"/>
      <c r="G865" s="80"/>
      <c r="H865" s="80"/>
      <c r="I865" s="80"/>
      <c r="J865" s="223"/>
      <c r="K865" s="116"/>
      <c r="L865" s="235"/>
      <c r="M865" s="134"/>
      <c r="N865" s="236"/>
      <c r="O865" s="90">
        <f>IF(C865=0,"",C865/B864)</f>
        <v>0.55555555555555558</v>
      </c>
      <c r="P865" s="91">
        <v>22</v>
      </c>
      <c r="Q865" s="241">
        <f t="shared" ref="Q865:Q871" si="107">IF(P865=0,"",P865/P864)</f>
        <v>0.61111111111111116</v>
      </c>
      <c r="R865" s="241">
        <f t="shared" ref="R865:R871" si="108">IF(P865=0,"",100%-Q865)</f>
        <v>0.38888888888888884</v>
      </c>
      <c r="X865" s="3"/>
      <c r="Y865" s="3"/>
    </row>
    <row r="866" spans="1:25" ht="15.75" customHeight="1" x14ac:dyDescent="0.25">
      <c r="A866" s="79">
        <v>2301</v>
      </c>
      <c r="B866" s="80"/>
      <c r="C866" s="80"/>
      <c r="D866" s="80">
        <v>16</v>
      </c>
      <c r="E866" s="80"/>
      <c r="F866" s="80"/>
      <c r="G866" s="80"/>
      <c r="H866" s="80"/>
      <c r="I866" s="80"/>
      <c r="J866" s="223"/>
      <c r="K866" s="116"/>
      <c r="L866" s="235"/>
      <c r="M866" s="134"/>
      <c r="N866" s="236"/>
      <c r="O866" s="90">
        <f>IF(D866=0,"",D866/C865)</f>
        <v>0.8</v>
      </c>
      <c r="P866" s="91">
        <v>20</v>
      </c>
      <c r="Q866" s="241">
        <f t="shared" si="107"/>
        <v>0.90909090909090906</v>
      </c>
      <c r="R866" s="241">
        <f t="shared" si="108"/>
        <v>9.0909090909090939E-2</v>
      </c>
      <c r="S866" s="93">
        <f>P866/P864</f>
        <v>0.55555555555555558</v>
      </c>
      <c r="X866" s="3"/>
      <c r="Y866" s="3"/>
    </row>
    <row r="867" spans="1:25" ht="15.75" customHeight="1" x14ac:dyDescent="0.25">
      <c r="A867" s="79">
        <v>2302</v>
      </c>
      <c r="B867" s="80"/>
      <c r="C867" s="80"/>
      <c r="D867" s="80"/>
      <c r="E867" s="80">
        <v>16</v>
      </c>
      <c r="F867" s="80"/>
      <c r="G867" s="80"/>
      <c r="H867" s="80"/>
      <c r="I867" s="80"/>
      <c r="J867" s="223"/>
      <c r="K867" s="116"/>
      <c r="L867" s="235"/>
      <c r="M867" s="134"/>
      <c r="N867" s="236"/>
      <c r="O867" s="90">
        <f>IF(E867=0,"",E867/D866)</f>
        <v>1</v>
      </c>
      <c r="P867" s="91">
        <v>20</v>
      </c>
      <c r="Q867" s="241">
        <f t="shared" si="107"/>
        <v>1</v>
      </c>
      <c r="R867" s="241">
        <f t="shared" si="108"/>
        <v>0</v>
      </c>
      <c r="X867" s="3"/>
      <c r="Y867" s="3"/>
    </row>
    <row r="868" spans="1:25" ht="15.75" customHeight="1" x14ac:dyDescent="0.25">
      <c r="A868" s="79">
        <v>2401</v>
      </c>
      <c r="B868" s="80"/>
      <c r="C868" s="80"/>
      <c r="D868" s="80"/>
      <c r="E868" s="80"/>
      <c r="F868" s="80">
        <v>14</v>
      </c>
      <c r="G868" s="80"/>
      <c r="H868" s="80"/>
      <c r="I868" s="80"/>
      <c r="J868" s="223"/>
      <c r="K868" s="116"/>
      <c r="L868" s="235"/>
      <c r="M868" s="134"/>
      <c r="N868" s="236"/>
      <c r="O868" s="90">
        <f>IF(F868=0,"",F868/E867)</f>
        <v>0.875</v>
      </c>
      <c r="P868" s="91">
        <v>19</v>
      </c>
      <c r="Q868" s="241">
        <f t="shared" si="107"/>
        <v>0.95</v>
      </c>
      <c r="R868" s="241">
        <f t="shared" si="108"/>
        <v>5.0000000000000044E-2</v>
      </c>
      <c r="X868" s="3"/>
      <c r="Y868" s="3"/>
    </row>
    <row r="869" spans="1:25" ht="15.75" customHeight="1" x14ac:dyDescent="0.25">
      <c r="A869" s="79">
        <v>2402</v>
      </c>
      <c r="B869" s="80"/>
      <c r="C869" s="80"/>
      <c r="D869" s="80"/>
      <c r="E869" s="80"/>
      <c r="F869" s="80"/>
      <c r="G869" s="80">
        <v>14</v>
      </c>
      <c r="H869" s="80"/>
      <c r="I869" s="80"/>
      <c r="J869" s="223"/>
      <c r="K869" s="116"/>
      <c r="L869" s="235"/>
      <c r="M869" s="134"/>
      <c r="N869" s="236"/>
      <c r="O869" s="90">
        <f>IF(G869=0,"",G869/F868)</f>
        <v>1</v>
      </c>
      <c r="P869" s="91">
        <v>19</v>
      </c>
      <c r="Q869" s="241">
        <f t="shared" si="107"/>
        <v>1</v>
      </c>
      <c r="R869" s="241">
        <f t="shared" si="108"/>
        <v>0</v>
      </c>
      <c r="X869" s="3"/>
      <c r="Y869" s="3"/>
    </row>
    <row r="870" spans="1:25" ht="15.75" customHeight="1" x14ac:dyDescent="0.25">
      <c r="A870" s="79">
        <v>2501</v>
      </c>
      <c r="B870" s="80"/>
      <c r="C870" s="80"/>
      <c r="D870" s="80"/>
      <c r="E870" s="80"/>
      <c r="F870" s="80"/>
      <c r="G870" s="80"/>
      <c r="H870" s="80">
        <v>14</v>
      </c>
      <c r="I870" s="80"/>
      <c r="J870" s="223"/>
      <c r="K870" s="116"/>
      <c r="L870" s="235"/>
      <c r="M870" s="134"/>
      <c r="N870" s="236"/>
      <c r="O870" s="90">
        <f>IF(H870=0,"",H870/G869)</f>
        <v>1</v>
      </c>
      <c r="P870" s="91">
        <v>18</v>
      </c>
      <c r="Q870" s="241">
        <f t="shared" si="107"/>
        <v>0.94736842105263153</v>
      </c>
      <c r="R870" s="241">
        <f t="shared" si="108"/>
        <v>5.2631578947368474E-2</v>
      </c>
      <c r="X870" s="3"/>
      <c r="Y870" s="3"/>
    </row>
    <row r="871" spans="1:25" ht="15.75" customHeight="1" x14ac:dyDescent="0.25">
      <c r="A871" s="79">
        <v>2502</v>
      </c>
      <c r="B871" s="80"/>
      <c r="C871" s="80"/>
      <c r="D871" s="80"/>
      <c r="E871" s="80"/>
      <c r="F871" s="80"/>
      <c r="G871" s="80"/>
      <c r="H871" s="80"/>
      <c r="I871" s="80">
        <v>14</v>
      </c>
      <c r="J871" s="223"/>
      <c r="K871" s="116">
        <v>12</v>
      </c>
      <c r="L871" s="235"/>
      <c r="M871" s="134"/>
      <c r="N871" s="236"/>
      <c r="O871" s="90">
        <f>IF(I871=0,"",I871/H870)</f>
        <v>1</v>
      </c>
      <c r="P871" s="91">
        <v>18</v>
      </c>
      <c r="Q871" s="241">
        <f t="shared" si="107"/>
        <v>1</v>
      </c>
      <c r="R871" s="241">
        <f t="shared" si="108"/>
        <v>0</v>
      </c>
      <c r="X871" s="3"/>
      <c r="Y871" s="3"/>
    </row>
    <row r="872" spans="1:25" ht="15.75" customHeight="1" x14ac:dyDescent="0.25">
      <c r="A872" s="79">
        <v>2601</v>
      </c>
      <c r="B872" s="80"/>
      <c r="C872" s="80"/>
      <c r="D872" s="80"/>
      <c r="E872" s="80"/>
      <c r="F872" s="80"/>
      <c r="G872" s="80"/>
      <c r="H872" s="80"/>
      <c r="I872" s="80"/>
      <c r="J872" s="223"/>
      <c r="K872" s="116"/>
      <c r="L872" s="235"/>
      <c r="M872" s="134"/>
      <c r="N872" s="134"/>
      <c r="O872" s="246"/>
      <c r="P872" s="91"/>
      <c r="Q872" s="247"/>
      <c r="R872" s="246"/>
      <c r="X872" s="3"/>
      <c r="Y872" s="3"/>
    </row>
    <row r="873" spans="1:25" ht="15.75" customHeight="1" x14ac:dyDescent="0.25">
      <c r="A873" s="79">
        <v>2602</v>
      </c>
      <c r="B873" s="80"/>
      <c r="C873" s="80"/>
      <c r="D873" s="80"/>
      <c r="E873" s="80"/>
      <c r="F873" s="80"/>
      <c r="G873" s="80"/>
      <c r="H873" s="80"/>
      <c r="I873" s="80"/>
      <c r="J873" s="223"/>
      <c r="K873" s="116"/>
      <c r="L873" s="235"/>
      <c r="M873" s="134"/>
      <c r="N873" s="237"/>
      <c r="O873" s="246"/>
      <c r="P873" s="91"/>
      <c r="Q873" s="247"/>
      <c r="R873" s="246"/>
      <c r="X873" s="3"/>
      <c r="Y873" s="3"/>
    </row>
    <row r="874" spans="1:25" ht="15.75" customHeight="1" x14ac:dyDescent="0.25">
      <c r="A874" s="79">
        <v>2701</v>
      </c>
      <c r="B874" s="80"/>
      <c r="C874" s="80"/>
      <c r="D874" s="80"/>
      <c r="E874" s="80"/>
      <c r="F874" s="80"/>
      <c r="G874" s="80"/>
      <c r="H874" s="80"/>
      <c r="I874" s="80"/>
      <c r="J874" s="223"/>
      <c r="K874" s="116"/>
      <c r="L874" s="235"/>
      <c r="M874" s="134"/>
      <c r="N874" s="237"/>
      <c r="O874" s="246"/>
      <c r="P874" s="96"/>
      <c r="Q874" s="247"/>
      <c r="R874" s="246"/>
      <c r="X874" s="3"/>
      <c r="Y874" s="3"/>
    </row>
    <row r="875" spans="1:25" ht="15.75" customHeight="1" x14ac:dyDescent="0.25">
      <c r="A875" s="79">
        <v>2702</v>
      </c>
      <c r="B875" s="80"/>
      <c r="C875" s="80"/>
      <c r="D875" s="80"/>
      <c r="E875" s="80"/>
      <c r="F875" s="80"/>
      <c r="G875" s="80"/>
      <c r="H875" s="80"/>
      <c r="I875" s="80"/>
      <c r="J875" s="223"/>
      <c r="K875" s="116"/>
      <c r="L875" s="235"/>
      <c r="M875" s="134"/>
      <c r="N875" s="237"/>
      <c r="O875" s="246"/>
      <c r="P875" s="96"/>
      <c r="Q875" s="247"/>
      <c r="R875" s="246"/>
      <c r="X875" s="3"/>
      <c r="Y875" s="3"/>
    </row>
    <row r="876" spans="1:25" ht="15.75" customHeight="1" x14ac:dyDescent="0.25">
      <c r="A876" s="79">
        <v>2801</v>
      </c>
      <c r="B876" s="80"/>
      <c r="C876" s="80"/>
      <c r="D876" s="80"/>
      <c r="E876" s="80"/>
      <c r="F876" s="80"/>
      <c r="G876" s="80"/>
      <c r="H876" s="80"/>
      <c r="I876" s="80"/>
      <c r="J876" s="223"/>
      <c r="K876" s="116"/>
      <c r="L876" s="235"/>
      <c r="M876" s="134"/>
      <c r="N876" s="237"/>
      <c r="O876" s="248"/>
      <c r="P876" s="251"/>
      <c r="Q876" s="249"/>
      <c r="R876" s="250"/>
      <c r="X876" s="3"/>
      <c r="Y876" s="3"/>
    </row>
    <row r="877" spans="1:25" ht="15.75" customHeight="1" x14ac:dyDescent="0.25">
      <c r="A877" s="79">
        <v>2802</v>
      </c>
      <c r="B877" s="80"/>
      <c r="C877" s="80"/>
      <c r="D877" s="80"/>
      <c r="E877" s="80"/>
      <c r="F877" s="80"/>
      <c r="G877" s="80"/>
      <c r="H877" s="80"/>
      <c r="I877" s="80"/>
      <c r="J877" s="223"/>
      <c r="K877" s="116"/>
      <c r="L877" s="235"/>
      <c r="M877" s="134"/>
      <c r="N877" s="237"/>
      <c r="O877" s="228" t="s">
        <v>80</v>
      </c>
      <c r="P877" s="102"/>
      <c r="Q877" s="103">
        <f>IF(SUM(K867:K874)=0,"",SUM(K867:K874))</f>
        <v>12</v>
      </c>
      <c r="R877" s="230" t="s">
        <v>10</v>
      </c>
      <c r="X877" s="3"/>
      <c r="Y877" s="3"/>
    </row>
    <row r="878" spans="1:25" ht="15.75" customHeight="1" x14ac:dyDescent="0.25">
      <c r="A878" s="79">
        <v>2901</v>
      </c>
      <c r="B878" s="80"/>
      <c r="C878" s="80"/>
      <c r="D878" s="80"/>
      <c r="E878" s="80"/>
      <c r="F878" s="80"/>
      <c r="G878" s="80"/>
      <c r="H878" s="80"/>
      <c r="I878" s="80"/>
      <c r="J878" s="223"/>
      <c r="K878" s="116"/>
      <c r="L878" s="235"/>
      <c r="M878" s="134"/>
      <c r="N878" s="237"/>
      <c r="O878" s="229" t="s">
        <v>81</v>
      </c>
      <c r="P878" s="104" t="str">
        <f>IF(P877/B864=0,"",P877/B864)</f>
        <v/>
      </c>
      <c r="Q878" s="105" t="str">
        <f>IF(P877/Q877=0,"",P877/Q877)</f>
        <v/>
      </c>
      <c r="R878" s="231" t="s">
        <v>82</v>
      </c>
      <c r="X878" s="3"/>
      <c r="Y878" s="3"/>
    </row>
    <row r="879" spans="1:25" ht="15.75" customHeight="1" x14ac:dyDescent="0.25">
      <c r="A879" s="79">
        <v>2902</v>
      </c>
      <c r="B879" s="80"/>
      <c r="C879" s="80"/>
      <c r="D879" s="80"/>
      <c r="E879" s="80"/>
      <c r="F879" s="80"/>
      <c r="G879" s="80"/>
      <c r="H879" s="80"/>
      <c r="I879" s="80"/>
      <c r="J879" s="223"/>
      <c r="K879" s="116"/>
      <c r="L879" s="238"/>
      <c r="M879" s="239"/>
      <c r="N879" s="240"/>
      <c r="O879" s="109"/>
      <c r="P879" s="110"/>
      <c r="Q879" s="110"/>
      <c r="R879" s="111"/>
      <c r="X879" s="3"/>
      <c r="Y879" s="3"/>
    </row>
    <row r="880" spans="1:25" ht="18" customHeight="1" x14ac:dyDescent="0.25">
      <c r="A880" s="33"/>
      <c r="B880" s="327" t="s">
        <v>108</v>
      </c>
      <c r="C880" s="327"/>
      <c r="D880" s="327"/>
      <c r="E880" s="327"/>
      <c r="F880" s="327"/>
      <c r="G880" s="327"/>
      <c r="H880" s="327"/>
      <c r="I880" s="327"/>
      <c r="J880" s="327"/>
      <c r="K880" s="112">
        <f>SUM(K864:K876)</f>
        <v>12</v>
      </c>
      <c r="L880" s="113">
        <f>IF(K871=0,"",K871/B864)</f>
        <v>0.33333333333333331</v>
      </c>
      <c r="M880" s="113">
        <f>IF(K880=0,"",K880/B864)</f>
        <v>0.33333333333333331</v>
      </c>
      <c r="N880" s="113">
        <f>M880-L880</f>
        <v>0</v>
      </c>
      <c r="O880" s="5"/>
      <c r="P880" s="25"/>
      <c r="Q880" s="24"/>
      <c r="R880" s="5"/>
      <c r="X880" s="3"/>
      <c r="Y880" s="3"/>
    </row>
    <row r="881" spans="1:25" ht="12.75" customHeight="1" x14ac:dyDescent="0.25">
      <c r="A881" s="33"/>
      <c r="B881" s="25"/>
      <c r="C881" s="25"/>
      <c r="D881" s="118"/>
      <c r="E881" s="118"/>
      <c r="F881" s="118"/>
      <c r="G881" s="118"/>
      <c r="H881" s="118"/>
      <c r="I881" s="118"/>
      <c r="J881" s="222"/>
      <c r="K881" s="119"/>
      <c r="L881" s="120"/>
      <c r="M881" s="120"/>
      <c r="N881" s="120"/>
      <c r="O881" s="5"/>
      <c r="P881" s="25"/>
      <c r="Q881" s="24"/>
      <c r="R881" s="5"/>
      <c r="X881" s="3"/>
      <c r="Y881" s="3"/>
    </row>
    <row r="882" spans="1:25" ht="12.75" customHeight="1" x14ac:dyDescent="0.25">
      <c r="A882" s="33"/>
      <c r="B882" s="25"/>
      <c r="C882" s="25"/>
      <c r="D882" s="118"/>
      <c r="E882" s="118"/>
      <c r="F882" s="118"/>
      <c r="G882" s="118"/>
      <c r="H882" s="118"/>
      <c r="I882" s="118"/>
      <c r="J882" s="222"/>
      <c r="K882" s="119"/>
      <c r="L882" s="120"/>
      <c r="M882" s="120"/>
      <c r="N882" s="120"/>
      <c r="O882" s="5"/>
      <c r="P882" s="25"/>
      <c r="Q882" s="24"/>
      <c r="R882" s="5"/>
      <c r="X882" s="3"/>
      <c r="Y882" s="3"/>
    </row>
    <row r="883" spans="1:25" ht="26.25" x14ac:dyDescent="0.4">
      <c r="B883" s="318" t="s">
        <v>96</v>
      </c>
      <c r="C883" s="331"/>
      <c r="D883" s="331"/>
      <c r="E883" s="331"/>
      <c r="F883" s="331"/>
      <c r="G883" s="331"/>
      <c r="H883" s="331"/>
      <c r="I883" s="331"/>
      <c r="J883" s="331"/>
      <c r="K883" s="201" t="s">
        <v>122</v>
      </c>
      <c r="L883" s="5"/>
      <c r="M883" s="5"/>
      <c r="N883" s="25"/>
      <c r="O883" s="5"/>
      <c r="P883" s="25"/>
      <c r="Q883" s="25"/>
      <c r="R883" s="25"/>
      <c r="X883" s="3"/>
      <c r="Y883" s="3"/>
    </row>
    <row r="884" spans="1:25" ht="20.25" x14ac:dyDescent="0.2">
      <c r="A884" s="330" t="s">
        <v>9</v>
      </c>
      <c r="B884" s="311" t="s">
        <v>97</v>
      </c>
      <c r="C884" s="312"/>
      <c r="D884" s="312"/>
      <c r="E884" s="312"/>
      <c r="F884" s="312"/>
      <c r="G884" s="312"/>
      <c r="H884" s="312"/>
      <c r="I884" s="312"/>
      <c r="J884" s="313"/>
      <c r="K884" s="314" t="s">
        <v>10</v>
      </c>
      <c r="L884" s="307" t="s">
        <v>2</v>
      </c>
      <c r="M884" s="307" t="s">
        <v>3</v>
      </c>
      <c r="N884" s="316" t="s">
        <v>4</v>
      </c>
      <c r="O884" s="307" t="s">
        <v>5</v>
      </c>
      <c r="P884" s="317" t="s">
        <v>6</v>
      </c>
      <c r="Q884" s="317" t="s">
        <v>7</v>
      </c>
      <c r="R884" s="307" t="s">
        <v>8</v>
      </c>
      <c r="X884" s="3"/>
      <c r="Y884" s="3"/>
    </row>
    <row r="885" spans="1:25" ht="15.75" x14ac:dyDescent="0.25">
      <c r="A885" s="308"/>
      <c r="B885" s="79" t="s">
        <v>98</v>
      </c>
      <c r="C885" s="79" t="s">
        <v>99</v>
      </c>
      <c r="D885" s="79" t="s">
        <v>100</v>
      </c>
      <c r="E885" s="79" t="s">
        <v>101</v>
      </c>
      <c r="F885" s="79" t="s">
        <v>102</v>
      </c>
      <c r="G885" s="79" t="s">
        <v>103</v>
      </c>
      <c r="H885" s="79" t="s">
        <v>104</v>
      </c>
      <c r="I885" s="79" t="s">
        <v>105</v>
      </c>
      <c r="J885" s="221" t="s">
        <v>106</v>
      </c>
      <c r="K885" s="315"/>
      <c r="L885" s="308"/>
      <c r="M885" s="308"/>
      <c r="N885" s="308"/>
      <c r="O885" s="308"/>
      <c r="P885" s="308"/>
      <c r="Q885" s="308"/>
      <c r="R885" s="308"/>
      <c r="X885" s="3"/>
      <c r="Y885" s="3"/>
    </row>
    <row r="886" spans="1:25" ht="15.75" customHeight="1" x14ac:dyDescent="0.25">
      <c r="A886" s="79">
        <v>2202</v>
      </c>
      <c r="B886" s="80">
        <v>72</v>
      </c>
      <c r="C886" s="80"/>
      <c r="D886" s="80"/>
      <c r="E886" s="80"/>
      <c r="F886" s="80"/>
      <c r="G886" s="80"/>
      <c r="H886" s="80"/>
      <c r="I886" s="80"/>
      <c r="J886" s="223"/>
      <c r="K886" s="116"/>
      <c r="L886" s="232"/>
      <c r="M886" s="233"/>
      <c r="N886" s="234"/>
      <c r="O886" s="242"/>
      <c r="P886" s="85">
        <f>B886</f>
        <v>72</v>
      </c>
      <c r="Q886" s="243"/>
      <c r="R886" s="242"/>
      <c r="X886" s="3"/>
      <c r="Y886" s="3"/>
    </row>
    <row r="887" spans="1:25" ht="15.75" customHeight="1" x14ac:dyDescent="0.25">
      <c r="A887" s="79">
        <v>2301</v>
      </c>
      <c r="B887" s="80"/>
      <c r="C887" s="80">
        <v>48</v>
      </c>
      <c r="D887" s="80"/>
      <c r="E887" s="80"/>
      <c r="F887" s="80"/>
      <c r="G887" s="80"/>
      <c r="H887" s="80"/>
      <c r="I887" s="80"/>
      <c r="J887" s="223"/>
      <c r="K887" s="116"/>
      <c r="L887" s="235"/>
      <c r="M887" s="134"/>
      <c r="N887" s="236"/>
      <c r="O887" s="90">
        <f>IF(C887=0,"",C887/B886)</f>
        <v>0.66666666666666663</v>
      </c>
      <c r="P887" s="91">
        <v>52</v>
      </c>
      <c r="Q887" s="241">
        <f t="shared" ref="Q887:Q893" si="109">IF(P887=0,"",P887/P886)</f>
        <v>0.72222222222222221</v>
      </c>
      <c r="R887" s="241">
        <f t="shared" ref="R887:R893" si="110">IF(P887=0,"",100%-Q887)</f>
        <v>0.27777777777777779</v>
      </c>
      <c r="X887" s="3"/>
      <c r="Y887" s="3"/>
    </row>
    <row r="888" spans="1:25" ht="15.75" customHeight="1" x14ac:dyDescent="0.25">
      <c r="A888" s="79">
        <v>2302</v>
      </c>
      <c r="B888" s="80"/>
      <c r="C888" s="80"/>
      <c r="D888" s="80">
        <v>40</v>
      </c>
      <c r="E888" s="80"/>
      <c r="F888" s="80"/>
      <c r="G888" s="80"/>
      <c r="H888" s="80"/>
      <c r="I888" s="80"/>
      <c r="J888" s="223"/>
      <c r="K888" s="116"/>
      <c r="L888" s="235"/>
      <c r="M888" s="134"/>
      <c r="N888" s="236"/>
      <c r="O888" s="90">
        <f>IF(D888=0,"",D888/C887)</f>
        <v>0.83333333333333337</v>
      </c>
      <c r="P888" s="91">
        <v>44</v>
      </c>
      <c r="Q888" s="241">
        <f t="shared" si="109"/>
        <v>0.84615384615384615</v>
      </c>
      <c r="R888" s="241">
        <f t="shared" si="110"/>
        <v>0.15384615384615385</v>
      </c>
      <c r="S888" s="93">
        <f>P888/P886</f>
        <v>0.61111111111111116</v>
      </c>
      <c r="X888" s="3"/>
      <c r="Y888" s="3"/>
    </row>
    <row r="889" spans="1:25" ht="15.75" customHeight="1" x14ac:dyDescent="0.25">
      <c r="A889" s="79">
        <v>2401</v>
      </c>
      <c r="B889" s="80"/>
      <c r="C889" s="80"/>
      <c r="D889" s="80"/>
      <c r="E889" s="80">
        <v>33</v>
      </c>
      <c r="F889" s="80"/>
      <c r="G889" s="80"/>
      <c r="H889" s="80"/>
      <c r="I889" s="80"/>
      <c r="J889" s="223"/>
      <c r="K889" s="116"/>
      <c r="L889" s="235"/>
      <c r="M889" s="134"/>
      <c r="N889" s="236"/>
      <c r="O889" s="90">
        <f>IF(E889=0,"",E889/D888)</f>
        <v>0.82499999999999996</v>
      </c>
      <c r="P889" s="91">
        <v>38</v>
      </c>
      <c r="Q889" s="241">
        <f t="shared" si="109"/>
        <v>0.86363636363636365</v>
      </c>
      <c r="R889" s="241">
        <f t="shared" si="110"/>
        <v>0.13636363636363635</v>
      </c>
      <c r="X889" s="3"/>
      <c r="Y889" s="3"/>
    </row>
    <row r="890" spans="1:25" ht="15.75" customHeight="1" x14ac:dyDescent="0.25">
      <c r="A890" s="79">
        <v>2402</v>
      </c>
      <c r="B890" s="80"/>
      <c r="C890" s="80"/>
      <c r="D890" s="80"/>
      <c r="E890" s="80"/>
      <c r="F890" s="80">
        <v>30</v>
      </c>
      <c r="G890" s="80"/>
      <c r="H890" s="80"/>
      <c r="I890" s="80"/>
      <c r="J890" s="223"/>
      <c r="K890" s="116"/>
      <c r="L890" s="235"/>
      <c r="M890" s="134"/>
      <c r="N890" s="236"/>
      <c r="O890" s="90">
        <f>IF(F890=0,"",F890/E889)</f>
        <v>0.90909090909090906</v>
      </c>
      <c r="P890" s="91">
        <v>36</v>
      </c>
      <c r="Q890" s="241">
        <f t="shared" si="109"/>
        <v>0.94736842105263153</v>
      </c>
      <c r="R890" s="241">
        <f t="shared" si="110"/>
        <v>5.2631578947368474E-2</v>
      </c>
      <c r="X890" s="3"/>
      <c r="Y890" s="3"/>
    </row>
    <row r="891" spans="1:25" ht="15.75" customHeight="1" x14ac:dyDescent="0.25">
      <c r="A891" s="79">
        <v>2501</v>
      </c>
      <c r="B891" s="80"/>
      <c r="C891" s="80"/>
      <c r="D891" s="80"/>
      <c r="E891" s="80"/>
      <c r="F891" s="80"/>
      <c r="G891" s="195">
        <v>30</v>
      </c>
      <c r="H891" s="80"/>
      <c r="I891" s="80"/>
      <c r="J891" s="223"/>
      <c r="K891" s="116"/>
      <c r="L891" s="235"/>
      <c r="M891" s="134"/>
      <c r="N891" s="236"/>
      <c r="O891" s="196">
        <f>IF(G891=0,"",G891/F890)</f>
        <v>1</v>
      </c>
      <c r="P891" s="91">
        <v>35</v>
      </c>
      <c r="Q891" s="241">
        <f t="shared" si="109"/>
        <v>0.97222222222222221</v>
      </c>
      <c r="R891" s="241">
        <f t="shared" si="110"/>
        <v>2.777777777777779E-2</v>
      </c>
      <c r="X891" s="3"/>
      <c r="Y891" s="3"/>
    </row>
    <row r="892" spans="1:25" ht="15.75" customHeight="1" x14ac:dyDescent="0.25">
      <c r="A892" s="79">
        <v>2502</v>
      </c>
      <c r="B892" s="80"/>
      <c r="C892" s="80"/>
      <c r="D892" s="80"/>
      <c r="E892" s="80"/>
      <c r="F892" s="80"/>
      <c r="G892" s="80"/>
      <c r="H892" s="80">
        <v>28</v>
      </c>
      <c r="I892" s="80"/>
      <c r="J892" s="223"/>
      <c r="K892" s="116"/>
      <c r="L892" s="235"/>
      <c r="M892" s="134"/>
      <c r="N892" s="236"/>
      <c r="O892" s="90">
        <f>IF(H892=0,"",H892/G891)</f>
        <v>0.93333333333333335</v>
      </c>
      <c r="P892" s="91">
        <v>34</v>
      </c>
      <c r="Q892" s="241">
        <f t="shared" si="109"/>
        <v>0.97142857142857142</v>
      </c>
      <c r="R892" s="241">
        <f t="shared" si="110"/>
        <v>2.8571428571428581E-2</v>
      </c>
      <c r="X892" s="3"/>
      <c r="Y892" s="3"/>
    </row>
    <row r="893" spans="1:25" ht="15.75" customHeight="1" x14ac:dyDescent="0.25">
      <c r="A893" s="79">
        <v>2601</v>
      </c>
      <c r="B893" s="80"/>
      <c r="C893" s="80"/>
      <c r="D893" s="80"/>
      <c r="E893" s="80"/>
      <c r="F893" s="80"/>
      <c r="G893" s="80"/>
      <c r="H893" s="80"/>
      <c r="I893" s="80"/>
      <c r="J893" s="223"/>
      <c r="K893" s="116"/>
      <c r="L893" s="235"/>
      <c r="M893" s="134"/>
      <c r="N893" s="236"/>
      <c r="O893" s="90" t="str">
        <f>IF(I893=0,"",I893/H892)</f>
        <v/>
      </c>
      <c r="P893" s="91"/>
      <c r="Q893" s="241" t="str">
        <f t="shared" si="109"/>
        <v/>
      </c>
      <c r="R893" s="241" t="str">
        <f t="shared" si="110"/>
        <v/>
      </c>
      <c r="X893" s="3"/>
      <c r="Y893" s="3"/>
    </row>
    <row r="894" spans="1:25" ht="15.75" customHeight="1" x14ac:dyDescent="0.25">
      <c r="A894" s="79">
        <v>2602</v>
      </c>
      <c r="B894" s="80"/>
      <c r="C894" s="80"/>
      <c r="D894" s="80"/>
      <c r="E894" s="80"/>
      <c r="F894" s="80"/>
      <c r="G894" s="80"/>
      <c r="H894" s="80"/>
      <c r="I894" s="80"/>
      <c r="J894" s="223"/>
      <c r="K894" s="116"/>
      <c r="L894" s="235"/>
      <c r="M894" s="134"/>
      <c r="N894" s="134"/>
      <c r="O894" s="246"/>
      <c r="P894" s="91"/>
      <c r="Q894" s="247"/>
      <c r="R894" s="246"/>
      <c r="X894" s="3"/>
      <c r="Y894" s="3"/>
    </row>
    <row r="895" spans="1:25" ht="15.75" customHeight="1" x14ac:dyDescent="0.25">
      <c r="A895" s="79">
        <v>2701</v>
      </c>
      <c r="B895" s="80"/>
      <c r="C895" s="80"/>
      <c r="D895" s="80"/>
      <c r="E895" s="80"/>
      <c r="F895" s="80"/>
      <c r="G895" s="80"/>
      <c r="H895" s="80"/>
      <c r="I895" s="80"/>
      <c r="J895" s="223"/>
      <c r="K895" s="116"/>
      <c r="L895" s="235"/>
      <c r="M895" s="134"/>
      <c r="N895" s="237"/>
      <c r="O895" s="246"/>
      <c r="P895" s="91"/>
      <c r="Q895" s="247"/>
      <c r="R895" s="246"/>
      <c r="X895" s="3"/>
      <c r="Y895" s="3"/>
    </row>
    <row r="896" spans="1:25" ht="15.75" customHeight="1" x14ac:dyDescent="0.25">
      <c r="A896" s="79">
        <v>2702</v>
      </c>
      <c r="B896" s="80"/>
      <c r="C896" s="80"/>
      <c r="D896" s="80"/>
      <c r="E896" s="80"/>
      <c r="F896" s="80"/>
      <c r="G896" s="80"/>
      <c r="H896" s="80"/>
      <c r="I896" s="80"/>
      <c r="J896" s="223"/>
      <c r="K896" s="116"/>
      <c r="L896" s="235"/>
      <c r="M896" s="134"/>
      <c r="N896" s="237"/>
      <c r="O896" s="246"/>
      <c r="P896" s="96"/>
      <c r="Q896" s="247"/>
      <c r="R896" s="246"/>
      <c r="X896" s="3"/>
      <c r="Y896" s="3"/>
    </row>
    <row r="897" spans="1:25" ht="15.75" customHeight="1" x14ac:dyDescent="0.25">
      <c r="A897" s="79">
        <v>2801</v>
      </c>
      <c r="B897" s="80"/>
      <c r="C897" s="80"/>
      <c r="D897" s="80"/>
      <c r="E897" s="80"/>
      <c r="F897" s="80"/>
      <c r="G897" s="80"/>
      <c r="H897" s="80"/>
      <c r="I897" s="80"/>
      <c r="J897" s="223"/>
      <c r="K897" s="116"/>
      <c r="L897" s="235"/>
      <c r="M897" s="134"/>
      <c r="N897" s="237"/>
      <c r="O897" s="246"/>
      <c r="P897" s="96"/>
      <c r="Q897" s="247"/>
      <c r="R897" s="246"/>
      <c r="X897" s="3"/>
      <c r="Y897" s="3"/>
    </row>
    <row r="898" spans="1:25" ht="15.75" customHeight="1" x14ac:dyDescent="0.25">
      <c r="A898" s="79">
        <v>2802</v>
      </c>
      <c r="B898" s="80"/>
      <c r="C898" s="80"/>
      <c r="D898" s="80"/>
      <c r="E898" s="80"/>
      <c r="F898" s="80"/>
      <c r="G898" s="80"/>
      <c r="H898" s="80"/>
      <c r="I898" s="80"/>
      <c r="J898" s="223"/>
      <c r="K898" s="116"/>
      <c r="L898" s="235"/>
      <c r="M898" s="134"/>
      <c r="N898" s="237"/>
      <c r="O898" s="248"/>
      <c r="P898" s="251"/>
      <c r="Q898" s="249"/>
      <c r="R898" s="250"/>
      <c r="X898" s="3"/>
      <c r="Y898" s="3"/>
    </row>
    <row r="899" spans="1:25" ht="15.75" customHeight="1" x14ac:dyDescent="0.25">
      <c r="A899" s="79">
        <v>2901</v>
      </c>
      <c r="B899" s="80"/>
      <c r="C899" s="80"/>
      <c r="D899" s="80"/>
      <c r="E899" s="80"/>
      <c r="F899" s="80"/>
      <c r="G899" s="80"/>
      <c r="H899" s="80"/>
      <c r="I899" s="80"/>
      <c r="J899" s="223"/>
      <c r="K899" s="116"/>
      <c r="L899" s="235"/>
      <c r="M899" s="134"/>
      <c r="N899" s="237"/>
      <c r="O899" s="228" t="s">
        <v>80</v>
      </c>
      <c r="P899" s="102"/>
      <c r="Q899" s="103" t="str">
        <f>IF(SUM(K889:K896)=0,"",SUM(K889:K896))</f>
        <v/>
      </c>
      <c r="R899" s="230" t="s">
        <v>10</v>
      </c>
      <c r="X899" s="3"/>
      <c r="Y899" s="3"/>
    </row>
    <row r="900" spans="1:25" ht="15.75" customHeight="1" x14ac:dyDescent="0.25">
      <c r="A900" s="79">
        <v>2902</v>
      </c>
      <c r="B900" s="80"/>
      <c r="C900" s="80"/>
      <c r="D900" s="80"/>
      <c r="E900" s="80"/>
      <c r="F900" s="80"/>
      <c r="G900" s="80"/>
      <c r="H900" s="80"/>
      <c r="I900" s="80"/>
      <c r="J900" s="223"/>
      <c r="K900" s="116"/>
      <c r="L900" s="235"/>
      <c r="M900" s="134"/>
      <c r="N900" s="237"/>
      <c r="O900" s="229" t="s">
        <v>81</v>
      </c>
      <c r="P900" s="104" t="str">
        <f>IF(P899/B886=0,"",P899/B886)</f>
        <v/>
      </c>
      <c r="Q900" s="105" t="e">
        <f>IF(P899/Q899=0,"",P899/Q899)</f>
        <v>#VALUE!</v>
      </c>
      <c r="R900" s="231" t="s">
        <v>82</v>
      </c>
      <c r="X900" s="3"/>
      <c r="Y900" s="3"/>
    </row>
    <row r="901" spans="1:25" ht="15.75" customHeight="1" x14ac:dyDescent="0.25">
      <c r="A901" s="79">
        <v>3001</v>
      </c>
      <c r="B901" s="80"/>
      <c r="C901" s="80"/>
      <c r="D901" s="80"/>
      <c r="E901" s="80"/>
      <c r="F901" s="80"/>
      <c r="G901" s="80"/>
      <c r="H901" s="80"/>
      <c r="I901" s="80"/>
      <c r="J901" s="223"/>
      <c r="K901" s="116"/>
      <c r="L901" s="238"/>
      <c r="M901" s="239"/>
      <c r="N901" s="240"/>
      <c r="O901" s="109"/>
      <c r="P901" s="110"/>
      <c r="Q901" s="110"/>
      <c r="R901" s="111"/>
      <c r="X901" s="3"/>
      <c r="Y901" s="3"/>
    </row>
    <row r="902" spans="1:25" ht="18" x14ac:dyDescent="0.25">
      <c r="A902" s="33"/>
      <c r="B902" s="327" t="s">
        <v>108</v>
      </c>
      <c r="C902" s="327"/>
      <c r="D902" s="327"/>
      <c r="E902" s="327"/>
      <c r="F902" s="327"/>
      <c r="G902" s="327"/>
      <c r="H902" s="327"/>
      <c r="I902" s="327"/>
      <c r="J902" s="327"/>
      <c r="K902" s="112">
        <f>SUM(K886:K898)</f>
        <v>0</v>
      </c>
      <c r="L902" s="113" t="str">
        <f>IF(K893=0,"",K893/B886)</f>
        <v/>
      </c>
      <c r="M902" s="113" t="str">
        <f>IF(K902=0,"",K902/B886)</f>
        <v/>
      </c>
      <c r="N902" s="113" t="e">
        <f>M902-L902</f>
        <v>#VALUE!</v>
      </c>
      <c r="O902" s="5"/>
      <c r="P902" s="25"/>
      <c r="Q902" s="24"/>
      <c r="R902" s="5"/>
      <c r="X902" s="3"/>
      <c r="Y902" s="3"/>
    </row>
    <row r="903" spans="1:25" ht="12.75" customHeight="1" x14ac:dyDescent="0.25">
      <c r="A903" s="33"/>
      <c r="B903" s="25"/>
      <c r="C903" s="25"/>
      <c r="D903" s="118"/>
      <c r="E903" s="118"/>
      <c r="F903" s="118"/>
      <c r="G903" s="118"/>
      <c r="H903" s="118"/>
      <c r="I903" s="118"/>
      <c r="J903" s="222"/>
      <c r="K903" s="119"/>
      <c r="L903" s="120"/>
      <c r="M903" s="120"/>
      <c r="N903" s="120"/>
      <c r="O903" s="5"/>
      <c r="P903" s="25"/>
      <c r="Q903" s="24"/>
      <c r="R903" s="5"/>
      <c r="X903" s="3"/>
      <c r="Y903" s="3"/>
    </row>
    <row r="904" spans="1:25" ht="12.75" customHeight="1" x14ac:dyDescent="0.25">
      <c r="A904" s="33"/>
      <c r="B904" s="25"/>
      <c r="C904" s="25"/>
      <c r="D904" s="118"/>
      <c r="E904" s="118"/>
      <c r="F904" s="118"/>
      <c r="G904" s="118"/>
      <c r="H904" s="118"/>
      <c r="I904" s="118"/>
      <c r="J904" s="222"/>
      <c r="K904" s="119"/>
      <c r="L904" s="120"/>
      <c r="M904" s="120"/>
      <c r="N904" s="120"/>
      <c r="O904" s="5"/>
      <c r="P904" s="25"/>
      <c r="Q904" s="24"/>
      <c r="R904" s="5"/>
      <c r="X904" s="3"/>
      <c r="Y904" s="3"/>
    </row>
    <row r="905" spans="1:25" ht="26.25" x14ac:dyDescent="0.4">
      <c r="A905" s="176"/>
      <c r="B905" s="318" t="s">
        <v>96</v>
      </c>
      <c r="C905" s="331"/>
      <c r="D905" s="331"/>
      <c r="E905" s="331"/>
      <c r="F905" s="331"/>
      <c r="G905" s="331"/>
      <c r="H905" s="331"/>
      <c r="I905" s="331"/>
      <c r="J905" s="331"/>
      <c r="K905" s="201" t="s">
        <v>139</v>
      </c>
      <c r="L905" s="5"/>
      <c r="M905" s="5"/>
      <c r="N905" s="25"/>
      <c r="O905" s="5"/>
      <c r="P905" s="25"/>
      <c r="Q905" s="25"/>
      <c r="R905" s="25"/>
      <c r="S905" s="176"/>
      <c r="X905" s="3"/>
      <c r="Y905" s="3"/>
    </row>
    <row r="906" spans="1:25" ht="20.25" x14ac:dyDescent="0.2">
      <c r="A906" s="330" t="s">
        <v>9</v>
      </c>
      <c r="B906" s="311" t="s">
        <v>97</v>
      </c>
      <c r="C906" s="312"/>
      <c r="D906" s="312"/>
      <c r="E906" s="312"/>
      <c r="F906" s="312"/>
      <c r="G906" s="312"/>
      <c r="H906" s="312"/>
      <c r="I906" s="312"/>
      <c r="J906" s="313"/>
      <c r="K906" s="314" t="s">
        <v>10</v>
      </c>
      <c r="L906" s="307" t="s">
        <v>2</v>
      </c>
      <c r="M906" s="307" t="s">
        <v>3</v>
      </c>
      <c r="N906" s="316" t="s">
        <v>4</v>
      </c>
      <c r="O906" s="307" t="s">
        <v>5</v>
      </c>
      <c r="P906" s="317" t="s">
        <v>6</v>
      </c>
      <c r="Q906" s="317" t="s">
        <v>7</v>
      </c>
      <c r="R906" s="307" t="s">
        <v>8</v>
      </c>
      <c r="S906" s="176"/>
      <c r="X906" s="3"/>
      <c r="Y906" s="3"/>
    </row>
    <row r="907" spans="1:25" ht="15.75" x14ac:dyDescent="0.25">
      <c r="A907" s="308"/>
      <c r="B907" s="79" t="s">
        <v>98</v>
      </c>
      <c r="C907" s="79" t="s">
        <v>99</v>
      </c>
      <c r="D907" s="79" t="s">
        <v>100</v>
      </c>
      <c r="E907" s="79" t="s">
        <v>101</v>
      </c>
      <c r="F907" s="79" t="s">
        <v>102</v>
      </c>
      <c r="G907" s="79" t="s">
        <v>103</v>
      </c>
      <c r="H907" s="79" t="s">
        <v>104</v>
      </c>
      <c r="I907" s="79" t="s">
        <v>105</v>
      </c>
      <c r="J907" s="221" t="s">
        <v>106</v>
      </c>
      <c r="K907" s="315"/>
      <c r="L907" s="308"/>
      <c r="M907" s="308"/>
      <c r="N907" s="308"/>
      <c r="O907" s="308"/>
      <c r="P907" s="308"/>
      <c r="Q907" s="308"/>
      <c r="R907" s="308"/>
      <c r="S907" s="176"/>
      <c r="X907" s="3"/>
      <c r="Y907" s="3"/>
    </row>
    <row r="908" spans="1:25" ht="15.75" customHeight="1" x14ac:dyDescent="0.25">
      <c r="A908" s="79">
        <v>2301</v>
      </c>
      <c r="B908" s="80">
        <v>26</v>
      </c>
      <c r="C908" s="80"/>
      <c r="D908" s="80"/>
      <c r="E908" s="80"/>
      <c r="F908" s="80"/>
      <c r="G908" s="80"/>
      <c r="H908" s="80"/>
      <c r="I908" s="80"/>
      <c r="J908" s="223"/>
      <c r="K908" s="116"/>
      <c r="L908" s="232"/>
      <c r="M908" s="233"/>
      <c r="N908" s="234"/>
      <c r="O908" s="242"/>
      <c r="P908" s="85">
        <f>B908</f>
        <v>26</v>
      </c>
      <c r="Q908" s="243"/>
      <c r="R908" s="242"/>
      <c r="S908" s="176"/>
      <c r="X908" s="3"/>
      <c r="Y908" s="3"/>
    </row>
    <row r="909" spans="1:25" ht="15.75" customHeight="1" x14ac:dyDescent="0.25">
      <c r="A909" s="79">
        <v>2302</v>
      </c>
      <c r="B909" s="80"/>
      <c r="C909" s="80">
        <v>24</v>
      </c>
      <c r="D909" s="80"/>
      <c r="E909" s="80"/>
      <c r="F909" s="80"/>
      <c r="G909" s="80"/>
      <c r="H909" s="80"/>
      <c r="I909" s="80"/>
      <c r="J909" s="223"/>
      <c r="K909" s="116"/>
      <c r="L909" s="235"/>
      <c r="M909" s="134"/>
      <c r="N909" s="236"/>
      <c r="O909" s="90">
        <f>IF(C909=0,"",C909/B908)</f>
        <v>0.92307692307692313</v>
      </c>
      <c r="P909" s="91">
        <v>24</v>
      </c>
      <c r="Q909" s="241">
        <f t="shared" ref="Q909:Q915" si="111">IF(P909=0,"",P909/P908)</f>
        <v>0.92307692307692313</v>
      </c>
      <c r="R909" s="241">
        <f t="shared" ref="R909:R915" si="112">IF(P909=0,"",100%-Q909)</f>
        <v>7.6923076923076872E-2</v>
      </c>
      <c r="S909" s="176"/>
      <c r="X909" s="3"/>
      <c r="Y909" s="3"/>
    </row>
    <row r="910" spans="1:25" ht="15.75" customHeight="1" x14ac:dyDescent="0.25">
      <c r="A910" s="79">
        <v>2401</v>
      </c>
      <c r="B910" s="80"/>
      <c r="C910" s="80"/>
      <c r="D910" s="80">
        <v>24</v>
      </c>
      <c r="E910" s="80"/>
      <c r="F910" s="80"/>
      <c r="G910" s="80"/>
      <c r="H910" s="80"/>
      <c r="I910" s="80"/>
      <c r="J910" s="223"/>
      <c r="K910" s="116"/>
      <c r="L910" s="235"/>
      <c r="M910" s="134"/>
      <c r="N910" s="236"/>
      <c r="O910" s="90">
        <f>IF(D910=0,"",D910/C909)</f>
        <v>1</v>
      </c>
      <c r="P910" s="91">
        <v>24</v>
      </c>
      <c r="Q910" s="241">
        <f t="shared" si="111"/>
        <v>1</v>
      </c>
      <c r="R910" s="241">
        <f t="shared" si="112"/>
        <v>0</v>
      </c>
      <c r="S910" s="93">
        <f>P910/P908</f>
        <v>0.92307692307692313</v>
      </c>
      <c r="X910" s="3"/>
      <c r="Y910" s="3"/>
    </row>
    <row r="911" spans="1:25" ht="15.75" customHeight="1" x14ac:dyDescent="0.25">
      <c r="A911" s="79">
        <v>2402</v>
      </c>
      <c r="B911" s="80"/>
      <c r="C911" s="80"/>
      <c r="D911" s="80"/>
      <c r="E911" s="80">
        <v>24</v>
      </c>
      <c r="F911" s="80"/>
      <c r="G911" s="80"/>
      <c r="H911" s="80"/>
      <c r="I911" s="80"/>
      <c r="J911" s="223"/>
      <c r="K911" s="116"/>
      <c r="L911" s="235"/>
      <c r="M911" s="134"/>
      <c r="N911" s="236"/>
      <c r="O911" s="90">
        <f>IF(E911=0,"",E911/D910)</f>
        <v>1</v>
      </c>
      <c r="P911" s="91">
        <v>24</v>
      </c>
      <c r="Q911" s="241">
        <f t="shared" si="111"/>
        <v>1</v>
      </c>
      <c r="R911" s="241">
        <f t="shared" si="112"/>
        <v>0</v>
      </c>
      <c r="S911" s="176"/>
      <c r="X911" s="3"/>
      <c r="Y911" s="3"/>
    </row>
    <row r="912" spans="1:25" ht="15.75" customHeight="1" x14ac:dyDescent="0.25">
      <c r="A912" s="79">
        <v>2501</v>
      </c>
      <c r="B912" s="80"/>
      <c r="C912" s="80"/>
      <c r="D912" s="80"/>
      <c r="E912" s="80"/>
      <c r="F912" s="80">
        <v>23</v>
      </c>
      <c r="G912" s="80"/>
      <c r="H912" s="80"/>
      <c r="I912" s="80"/>
      <c r="J912" s="223"/>
      <c r="K912" s="116"/>
      <c r="L912" s="235"/>
      <c r="M912" s="134"/>
      <c r="N912" s="236"/>
      <c r="O912" s="90">
        <f>IF(F912=0,"",F912/E911)</f>
        <v>0.95833333333333337</v>
      </c>
      <c r="P912" s="91">
        <v>24</v>
      </c>
      <c r="Q912" s="241">
        <f t="shared" si="111"/>
        <v>1</v>
      </c>
      <c r="R912" s="241">
        <f t="shared" si="112"/>
        <v>0</v>
      </c>
      <c r="S912" s="176"/>
      <c r="X912" s="3"/>
      <c r="Y912" s="3"/>
    </row>
    <row r="913" spans="1:25" ht="15.75" customHeight="1" x14ac:dyDescent="0.25">
      <c r="A913" s="79">
        <v>2502</v>
      </c>
      <c r="B913" s="80"/>
      <c r="C913" s="80"/>
      <c r="D913" s="80"/>
      <c r="E913" s="80"/>
      <c r="F913" s="80"/>
      <c r="G913" s="80">
        <v>20</v>
      </c>
      <c r="H913" s="80"/>
      <c r="I913" s="80"/>
      <c r="J913" s="223"/>
      <c r="K913" s="116"/>
      <c r="L913" s="235"/>
      <c r="M913" s="134"/>
      <c r="N913" s="236"/>
      <c r="O913" s="90">
        <f>IF(G913=0,"",G913/F912)</f>
        <v>0.86956521739130432</v>
      </c>
      <c r="P913" s="91">
        <v>24</v>
      </c>
      <c r="Q913" s="241">
        <f t="shared" si="111"/>
        <v>1</v>
      </c>
      <c r="R913" s="241">
        <f t="shared" si="112"/>
        <v>0</v>
      </c>
      <c r="S913" s="176"/>
      <c r="X913" s="3"/>
      <c r="Y913" s="3"/>
    </row>
    <row r="914" spans="1:25" ht="15.75" customHeight="1" x14ac:dyDescent="0.25">
      <c r="A914" s="79">
        <v>2601</v>
      </c>
      <c r="B914" s="80"/>
      <c r="C914" s="80"/>
      <c r="D914" s="80"/>
      <c r="E914" s="80"/>
      <c r="F914" s="80"/>
      <c r="G914" s="80"/>
      <c r="H914" s="80"/>
      <c r="I914" s="80"/>
      <c r="J914" s="223"/>
      <c r="K914" s="116"/>
      <c r="L914" s="235"/>
      <c r="M914" s="134"/>
      <c r="N914" s="236"/>
      <c r="O914" s="90" t="str">
        <f>IF(H914=0,"",H914/G913)</f>
        <v/>
      </c>
      <c r="P914" s="91"/>
      <c r="Q914" s="241" t="str">
        <f t="shared" si="111"/>
        <v/>
      </c>
      <c r="R914" s="241" t="str">
        <f t="shared" si="112"/>
        <v/>
      </c>
      <c r="S914" s="176"/>
      <c r="X914" s="3"/>
      <c r="Y914" s="3"/>
    </row>
    <row r="915" spans="1:25" ht="15.75" customHeight="1" x14ac:dyDescent="0.25">
      <c r="A915" s="79">
        <v>2602</v>
      </c>
      <c r="B915" s="80"/>
      <c r="C915" s="80"/>
      <c r="D915" s="80"/>
      <c r="E915" s="80"/>
      <c r="F915" s="80"/>
      <c r="G915" s="80"/>
      <c r="H915" s="80"/>
      <c r="I915" s="80"/>
      <c r="J915" s="223"/>
      <c r="K915" s="116"/>
      <c r="L915" s="235"/>
      <c r="M915" s="134"/>
      <c r="N915" s="236"/>
      <c r="O915" s="90" t="str">
        <f>IF(I915=0,"",I915/H914)</f>
        <v/>
      </c>
      <c r="P915" s="91"/>
      <c r="Q915" s="241" t="str">
        <f t="shared" si="111"/>
        <v/>
      </c>
      <c r="R915" s="241" t="str">
        <f t="shared" si="112"/>
        <v/>
      </c>
      <c r="S915" s="176"/>
      <c r="X915" s="3"/>
      <c r="Y915" s="3"/>
    </row>
    <row r="916" spans="1:25" ht="15.75" customHeight="1" x14ac:dyDescent="0.25">
      <c r="A916" s="79">
        <v>2701</v>
      </c>
      <c r="B916" s="80"/>
      <c r="C916" s="80"/>
      <c r="D916" s="80"/>
      <c r="E916" s="80"/>
      <c r="F916" s="80"/>
      <c r="G916" s="80"/>
      <c r="H916" s="80"/>
      <c r="I916" s="80"/>
      <c r="J916" s="223"/>
      <c r="K916" s="116"/>
      <c r="L916" s="235"/>
      <c r="M916" s="134"/>
      <c r="N916" s="134"/>
      <c r="O916" s="246"/>
      <c r="P916" s="91"/>
      <c r="Q916" s="247"/>
      <c r="R916" s="246"/>
      <c r="S916" s="176"/>
      <c r="X916" s="3"/>
      <c r="Y916" s="3"/>
    </row>
    <row r="917" spans="1:25" ht="15.75" customHeight="1" x14ac:dyDescent="0.25">
      <c r="A917" s="79">
        <v>2702</v>
      </c>
      <c r="B917" s="80"/>
      <c r="C917" s="80"/>
      <c r="D917" s="80"/>
      <c r="E917" s="80"/>
      <c r="F917" s="80"/>
      <c r="G917" s="80"/>
      <c r="H917" s="80"/>
      <c r="I917" s="80"/>
      <c r="J917" s="223"/>
      <c r="K917" s="116"/>
      <c r="L917" s="235"/>
      <c r="M917" s="134"/>
      <c r="N917" s="237"/>
      <c r="O917" s="246"/>
      <c r="P917" s="91"/>
      <c r="Q917" s="247"/>
      <c r="R917" s="246"/>
      <c r="S917" s="176"/>
      <c r="X917" s="3"/>
      <c r="Y917" s="3"/>
    </row>
    <row r="918" spans="1:25" ht="15.75" customHeight="1" x14ac:dyDescent="0.25">
      <c r="A918" s="79">
        <v>2801</v>
      </c>
      <c r="B918" s="80"/>
      <c r="C918" s="80"/>
      <c r="D918" s="80"/>
      <c r="E918" s="80"/>
      <c r="F918" s="80"/>
      <c r="G918" s="80"/>
      <c r="H918" s="80"/>
      <c r="I918" s="80"/>
      <c r="J918" s="223"/>
      <c r="K918" s="116"/>
      <c r="L918" s="235"/>
      <c r="M918" s="134"/>
      <c r="N918" s="237"/>
      <c r="O918" s="246"/>
      <c r="P918" s="96"/>
      <c r="Q918" s="247"/>
      <c r="R918" s="246"/>
      <c r="S918" s="176"/>
      <c r="X918" s="3"/>
      <c r="Y918" s="3"/>
    </row>
    <row r="919" spans="1:25" ht="15.75" customHeight="1" x14ac:dyDescent="0.25">
      <c r="A919" s="79">
        <v>2802</v>
      </c>
      <c r="B919" s="80"/>
      <c r="C919" s="80"/>
      <c r="D919" s="80"/>
      <c r="E919" s="80"/>
      <c r="F919" s="80"/>
      <c r="G919" s="80"/>
      <c r="H919" s="80"/>
      <c r="I919" s="80"/>
      <c r="J919" s="223"/>
      <c r="K919" s="116"/>
      <c r="L919" s="235"/>
      <c r="M919" s="134"/>
      <c r="N919" s="237"/>
      <c r="O919" s="246"/>
      <c r="P919" s="96"/>
      <c r="Q919" s="247"/>
      <c r="R919" s="246"/>
      <c r="S919" s="176"/>
      <c r="X919" s="3"/>
      <c r="Y919" s="3"/>
    </row>
    <row r="920" spans="1:25" ht="15.75" customHeight="1" x14ac:dyDescent="0.25">
      <c r="A920" s="79">
        <v>2901</v>
      </c>
      <c r="B920" s="80"/>
      <c r="C920" s="80"/>
      <c r="D920" s="80"/>
      <c r="E920" s="80"/>
      <c r="F920" s="80"/>
      <c r="G920" s="80"/>
      <c r="H920" s="80"/>
      <c r="I920" s="80"/>
      <c r="J920" s="223"/>
      <c r="K920" s="116"/>
      <c r="L920" s="235"/>
      <c r="M920" s="134"/>
      <c r="N920" s="237"/>
      <c r="O920" s="248"/>
      <c r="P920" s="251"/>
      <c r="Q920" s="249"/>
      <c r="R920" s="250"/>
      <c r="S920" s="176"/>
      <c r="X920" s="3"/>
      <c r="Y920" s="3"/>
    </row>
    <row r="921" spans="1:25" ht="15.75" customHeight="1" x14ac:dyDescent="0.25">
      <c r="A921" s="79">
        <v>2902</v>
      </c>
      <c r="B921" s="80"/>
      <c r="C921" s="80"/>
      <c r="D921" s="80"/>
      <c r="E921" s="80"/>
      <c r="F921" s="80"/>
      <c r="G921" s="80"/>
      <c r="H921" s="80"/>
      <c r="I921" s="80"/>
      <c r="J921" s="223"/>
      <c r="K921" s="116"/>
      <c r="L921" s="235"/>
      <c r="M921" s="134"/>
      <c r="N921" s="237"/>
      <c r="O921" s="228" t="s">
        <v>80</v>
      </c>
      <c r="P921" s="102"/>
      <c r="Q921" s="103" t="str">
        <f>IF(SUM(K911:K918)=0,"",SUM(K911:K918))</f>
        <v/>
      </c>
      <c r="R921" s="230" t="s">
        <v>10</v>
      </c>
      <c r="S921" s="176"/>
      <c r="X921" s="3"/>
      <c r="Y921" s="3"/>
    </row>
    <row r="922" spans="1:25" ht="15.75" customHeight="1" x14ac:dyDescent="0.25">
      <c r="A922" s="79">
        <v>3001</v>
      </c>
      <c r="B922" s="80"/>
      <c r="C922" s="80"/>
      <c r="D922" s="80"/>
      <c r="E922" s="80"/>
      <c r="F922" s="80"/>
      <c r="G922" s="80"/>
      <c r="H922" s="80"/>
      <c r="I922" s="80"/>
      <c r="J922" s="223"/>
      <c r="K922" s="116"/>
      <c r="L922" s="235"/>
      <c r="M922" s="134"/>
      <c r="N922" s="237"/>
      <c r="O922" s="229" t="s">
        <v>81</v>
      </c>
      <c r="P922" s="104" t="str">
        <f>IF(P921/B908=0,"",P921/B908)</f>
        <v/>
      </c>
      <c r="Q922" s="105" t="e">
        <f>IF(P921/Q921=0,"",P921/Q921)</f>
        <v>#VALUE!</v>
      </c>
      <c r="R922" s="231" t="s">
        <v>82</v>
      </c>
      <c r="S922" s="176"/>
      <c r="X922" s="3"/>
      <c r="Y922" s="3"/>
    </row>
    <row r="923" spans="1:25" ht="15.75" customHeight="1" x14ac:dyDescent="0.25">
      <c r="A923" s="79">
        <v>3002</v>
      </c>
      <c r="B923" s="80"/>
      <c r="C923" s="80"/>
      <c r="D923" s="80"/>
      <c r="E923" s="80"/>
      <c r="F923" s="80"/>
      <c r="G923" s="80"/>
      <c r="H923" s="80"/>
      <c r="I923" s="80"/>
      <c r="J923" s="223"/>
      <c r="K923" s="116"/>
      <c r="L923" s="238"/>
      <c r="M923" s="239"/>
      <c r="N923" s="240"/>
      <c r="O923" s="109"/>
      <c r="P923" s="110"/>
      <c r="Q923" s="110"/>
      <c r="R923" s="111"/>
      <c r="S923" s="176"/>
      <c r="X923" s="3"/>
      <c r="Y923" s="3"/>
    </row>
    <row r="924" spans="1:25" ht="18" x14ac:dyDescent="0.25">
      <c r="A924" s="33"/>
      <c r="B924" s="327" t="s">
        <v>108</v>
      </c>
      <c r="C924" s="327"/>
      <c r="D924" s="327"/>
      <c r="E924" s="327"/>
      <c r="F924" s="327"/>
      <c r="G924" s="327"/>
      <c r="H924" s="327"/>
      <c r="I924" s="327"/>
      <c r="J924" s="327"/>
      <c r="K924" s="112">
        <f>SUM(K908:K920)</f>
        <v>0</v>
      </c>
      <c r="L924" s="113" t="str">
        <f>IF(K915=0,"",K915/B908)</f>
        <v/>
      </c>
      <c r="M924" s="113" t="str">
        <f>IF(K924=0,"",K924/B908)</f>
        <v/>
      </c>
      <c r="N924" s="113" t="e">
        <f>M924-L924</f>
        <v>#VALUE!</v>
      </c>
      <c r="O924" s="5"/>
      <c r="P924" s="25"/>
      <c r="Q924" s="24"/>
      <c r="R924" s="5"/>
      <c r="S924" s="176"/>
      <c r="X924" s="3"/>
      <c r="Y924" s="3"/>
    </row>
    <row r="925" spans="1:25" ht="12.75" customHeight="1" x14ac:dyDescent="0.25">
      <c r="A925" s="33"/>
      <c r="B925" s="25"/>
      <c r="C925" s="25"/>
      <c r="D925" s="118"/>
      <c r="E925" s="118"/>
      <c r="F925" s="118"/>
      <c r="G925" s="118"/>
      <c r="H925" s="118"/>
      <c r="I925" s="118"/>
      <c r="J925" s="222"/>
      <c r="K925" s="119"/>
      <c r="L925" s="120"/>
      <c r="M925" s="120"/>
      <c r="N925" s="120"/>
      <c r="O925" s="5"/>
      <c r="P925" s="25"/>
      <c r="Q925" s="24"/>
      <c r="R925" s="5"/>
      <c r="X925" s="3"/>
      <c r="Y925" s="3"/>
    </row>
    <row r="926" spans="1:25" ht="12.75" customHeight="1" x14ac:dyDescent="0.25">
      <c r="A926" s="33"/>
      <c r="B926" s="25"/>
      <c r="C926" s="25"/>
      <c r="D926" s="118"/>
      <c r="E926" s="118"/>
      <c r="F926" s="118"/>
      <c r="G926" s="118"/>
      <c r="H926" s="118"/>
      <c r="I926" s="118"/>
      <c r="J926" s="222"/>
      <c r="K926" s="119"/>
      <c r="L926" s="120"/>
      <c r="M926" s="120"/>
      <c r="N926" s="120"/>
      <c r="O926" s="5"/>
      <c r="P926" s="25"/>
      <c r="Q926" s="24"/>
      <c r="R926" s="5"/>
      <c r="X926" s="3"/>
      <c r="Y926" s="3"/>
    </row>
    <row r="927" spans="1:25" ht="26.25" x14ac:dyDescent="0.4">
      <c r="A927" s="180"/>
      <c r="B927" s="318" t="s">
        <v>96</v>
      </c>
      <c r="C927" s="331"/>
      <c r="D927" s="331"/>
      <c r="E927" s="331"/>
      <c r="F927" s="331"/>
      <c r="G927" s="331"/>
      <c r="H927" s="331"/>
      <c r="I927" s="331"/>
      <c r="J927" s="331"/>
      <c r="K927" s="201" t="s">
        <v>140</v>
      </c>
      <c r="L927" s="5"/>
      <c r="M927" s="5"/>
      <c r="N927" s="25"/>
      <c r="O927" s="5"/>
      <c r="P927" s="25"/>
      <c r="Q927" s="25"/>
      <c r="R927" s="25"/>
      <c r="S927" s="180"/>
      <c r="X927" s="3"/>
      <c r="Y927" s="3"/>
    </row>
    <row r="928" spans="1:25" ht="20.25" x14ac:dyDescent="0.2">
      <c r="A928" s="330" t="s">
        <v>9</v>
      </c>
      <c r="B928" s="311" t="s">
        <v>97</v>
      </c>
      <c r="C928" s="312"/>
      <c r="D928" s="312"/>
      <c r="E928" s="312"/>
      <c r="F928" s="312"/>
      <c r="G928" s="312"/>
      <c r="H928" s="312"/>
      <c r="I928" s="312"/>
      <c r="J928" s="313"/>
      <c r="K928" s="314" t="s">
        <v>10</v>
      </c>
      <c r="L928" s="307" t="s">
        <v>2</v>
      </c>
      <c r="M928" s="307" t="s">
        <v>3</v>
      </c>
      <c r="N928" s="316" t="s">
        <v>4</v>
      </c>
      <c r="O928" s="307" t="s">
        <v>5</v>
      </c>
      <c r="P928" s="317" t="s">
        <v>6</v>
      </c>
      <c r="Q928" s="317" t="s">
        <v>7</v>
      </c>
      <c r="R928" s="307" t="s">
        <v>8</v>
      </c>
      <c r="S928" s="180"/>
      <c r="X928" s="3"/>
      <c r="Y928" s="3"/>
    </row>
    <row r="929" spans="1:25" ht="15.75" x14ac:dyDescent="0.25">
      <c r="A929" s="308"/>
      <c r="B929" s="79" t="s">
        <v>98</v>
      </c>
      <c r="C929" s="79" t="s">
        <v>99</v>
      </c>
      <c r="D929" s="79" t="s">
        <v>100</v>
      </c>
      <c r="E929" s="79" t="s">
        <v>101</v>
      </c>
      <c r="F929" s="79" t="s">
        <v>102</v>
      </c>
      <c r="G929" s="79" t="s">
        <v>103</v>
      </c>
      <c r="H929" s="79" t="s">
        <v>104</v>
      </c>
      <c r="I929" s="79" t="s">
        <v>105</v>
      </c>
      <c r="J929" s="221" t="s">
        <v>106</v>
      </c>
      <c r="K929" s="315"/>
      <c r="L929" s="308"/>
      <c r="M929" s="308"/>
      <c r="N929" s="308"/>
      <c r="O929" s="308"/>
      <c r="P929" s="308"/>
      <c r="Q929" s="308"/>
      <c r="R929" s="308"/>
      <c r="S929" s="180"/>
      <c r="X929" s="3"/>
      <c r="Y929" s="3"/>
    </row>
    <row r="930" spans="1:25" ht="15.75" customHeight="1" x14ac:dyDescent="0.25">
      <c r="A930" s="79">
        <v>2302</v>
      </c>
      <c r="B930" s="80">
        <v>57</v>
      </c>
      <c r="C930" s="80"/>
      <c r="D930" s="80"/>
      <c r="E930" s="80"/>
      <c r="F930" s="80"/>
      <c r="G930" s="80"/>
      <c r="H930" s="80"/>
      <c r="I930" s="80"/>
      <c r="J930" s="223"/>
      <c r="K930" s="116"/>
      <c r="L930" s="232"/>
      <c r="M930" s="233"/>
      <c r="N930" s="234"/>
      <c r="O930" s="242"/>
      <c r="P930" s="85">
        <f>B930</f>
        <v>57</v>
      </c>
      <c r="Q930" s="243"/>
      <c r="R930" s="242"/>
      <c r="S930" s="180"/>
      <c r="X930" s="3"/>
      <c r="Y930" s="3"/>
    </row>
    <row r="931" spans="1:25" ht="15.75" customHeight="1" x14ac:dyDescent="0.25">
      <c r="A931" s="79">
        <v>2401</v>
      </c>
      <c r="B931" s="80"/>
      <c r="C931" s="80">
        <v>42</v>
      </c>
      <c r="D931" s="80"/>
      <c r="E931" s="80"/>
      <c r="F931" s="80"/>
      <c r="G931" s="80"/>
      <c r="H931" s="80"/>
      <c r="I931" s="80"/>
      <c r="J931" s="223"/>
      <c r="K931" s="116"/>
      <c r="L931" s="235"/>
      <c r="M931" s="134"/>
      <c r="N931" s="236"/>
      <c r="O931" s="90">
        <f>IF(C931=0,"",C931/B930)</f>
        <v>0.73684210526315785</v>
      </c>
      <c r="P931" s="91">
        <v>42</v>
      </c>
      <c r="Q931" s="241">
        <f t="shared" ref="Q931:Q937" si="113">IF(P931=0,"",P931/P930)</f>
        <v>0.73684210526315785</v>
      </c>
      <c r="R931" s="241">
        <f t="shared" ref="R931:R937" si="114">IF(P931=0,"",100%-Q931)</f>
        <v>0.26315789473684215</v>
      </c>
      <c r="S931" s="180"/>
      <c r="X931" s="3"/>
      <c r="Y931" s="3"/>
    </row>
    <row r="932" spans="1:25" ht="15.75" customHeight="1" x14ac:dyDescent="0.25">
      <c r="A932" s="79">
        <v>2402</v>
      </c>
      <c r="B932" s="80"/>
      <c r="C932" s="80"/>
      <c r="D932" s="80">
        <v>31</v>
      </c>
      <c r="E932" s="80"/>
      <c r="F932" s="80"/>
      <c r="G932" s="80"/>
      <c r="H932" s="80"/>
      <c r="I932" s="80"/>
      <c r="J932" s="223"/>
      <c r="K932" s="116"/>
      <c r="L932" s="235"/>
      <c r="M932" s="134"/>
      <c r="N932" s="236"/>
      <c r="O932" s="90">
        <f>IF(D932=0,"",D932/C931)</f>
        <v>0.73809523809523814</v>
      </c>
      <c r="P932" s="91">
        <v>35</v>
      </c>
      <c r="Q932" s="241">
        <f t="shared" si="113"/>
        <v>0.83333333333333337</v>
      </c>
      <c r="R932" s="241">
        <f t="shared" si="114"/>
        <v>0.16666666666666663</v>
      </c>
      <c r="S932" s="93">
        <f>P932/P930</f>
        <v>0.61403508771929827</v>
      </c>
      <c r="X932" s="3"/>
      <c r="Y932" s="3"/>
    </row>
    <row r="933" spans="1:25" ht="15.75" customHeight="1" x14ac:dyDescent="0.25">
      <c r="A933" s="79">
        <v>2501</v>
      </c>
      <c r="B933" s="80"/>
      <c r="C933" s="80"/>
      <c r="D933" s="80"/>
      <c r="E933" s="80">
        <v>30</v>
      </c>
      <c r="F933" s="80"/>
      <c r="G933" s="80"/>
      <c r="H933" s="80"/>
      <c r="I933" s="80"/>
      <c r="J933" s="223"/>
      <c r="K933" s="116"/>
      <c r="L933" s="235"/>
      <c r="M933" s="134"/>
      <c r="N933" s="236"/>
      <c r="O933" s="90">
        <f>IF(E933=0,"",E933/D932)</f>
        <v>0.967741935483871</v>
      </c>
      <c r="P933" s="91">
        <v>32</v>
      </c>
      <c r="Q933" s="241">
        <f t="shared" si="113"/>
        <v>0.91428571428571426</v>
      </c>
      <c r="R933" s="241">
        <f t="shared" si="114"/>
        <v>8.5714285714285743E-2</v>
      </c>
      <c r="S933" s="180"/>
      <c r="X933" s="3"/>
      <c r="Y933" s="3"/>
    </row>
    <row r="934" spans="1:25" ht="15.75" customHeight="1" x14ac:dyDescent="0.25">
      <c r="A934" s="79">
        <v>2502</v>
      </c>
      <c r="B934" s="80"/>
      <c r="C934" s="80"/>
      <c r="D934" s="80"/>
      <c r="E934" s="80"/>
      <c r="F934" s="80">
        <v>29</v>
      </c>
      <c r="G934" s="80"/>
      <c r="H934" s="80"/>
      <c r="I934" s="80"/>
      <c r="J934" s="223"/>
      <c r="K934" s="116"/>
      <c r="L934" s="235"/>
      <c r="M934" s="134"/>
      <c r="N934" s="236"/>
      <c r="O934" s="90">
        <f>IF(F934=0,"",F934/E933)</f>
        <v>0.96666666666666667</v>
      </c>
      <c r="P934" s="91">
        <v>31</v>
      </c>
      <c r="Q934" s="241">
        <f t="shared" si="113"/>
        <v>0.96875</v>
      </c>
      <c r="R934" s="241">
        <f t="shared" si="114"/>
        <v>3.125E-2</v>
      </c>
      <c r="S934" s="180"/>
      <c r="X934" s="3"/>
      <c r="Y934" s="3"/>
    </row>
    <row r="935" spans="1:25" ht="15.75" customHeight="1" x14ac:dyDescent="0.25">
      <c r="A935" s="79">
        <v>2601</v>
      </c>
      <c r="B935" s="80"/>
      <c r="C935" s="80"/>
      <c r="D935" s="80"/>
      <c r="E935" s="80"/>
      <c r="F935" s="80"/>
      <c r="G935" s="80"/>
      <c r="H935" s="80"/>
      <c r="I935" s="80"/>
      <c r="J935" s="223"/>
      <c r="K935" s="116"/>
      <c r="L935" s="235"/>
      <c r="M935" s="134"/>
      <c r="N935" s="236"/>
      <c r="O935" s="90" t="str">
        <f>IF(G935=0,"",G935/F934)</f>
        <v/>
      </c>
      <c r="P935" s="91"/>
      <c r="Q935" s="241" t="str">
        <f t="shared" si="113"/>
        <v/>
      </c>
      <c r="R935" s="241" t="str">
        <f t="shared" si="114"/>
        <v/>
      </c>
      <c r="S935" s="180"/>
      <c r="X935" s="3"/>
      <c r="Y935" s="3"/>
    </row>
    <row r="936" spans="1:25" ht="15.75" customHeight="1" x14ac:dyDescent="0.25">
      <c r="A936" s="79">
        <v>2602</v>
      </c>
      <c r="B936" s="80"/>
      <c r="C936" s="80"/>
      <c r="D936" s="80"/>
      <c r="E936" s="80"/>
      <c r="F936" s="80"/>
      <c r="G936" s="80"/>
      <c r="H936" s="80"/>
      <c r="I936" s="80"/>
      <c r="J936" s="223"/>
      <c r="K936" s="116"/>
      <c r="L936" s="235"/>
      <c r="M936" s="134"/>
      <c r="N936" s="236"/>
      <c r="O936" s="90" t="str">
        <f>IF(H936=0,"",H936/G935)</f>
        <v/>
      </c>
      <c r="P936" s="91"/>
      <c r="Q936" s="241" t="str">
        <f t="shared" si="113"/>
        <v/>
      </c>
      <c r="R936" s="241" t="str">
        <f t="shared" si="114"/>
        <v/>
      </c>
      <c r="S936" s="180"/>
      <c r="X936" s="3"/>
      <c r="Y936" s="3"/>
    </row>
    <row r="937" spans="1:25" ht="15.75" customHeight="1" x14ac:dyDescent="0.25">
      <c r="A937" s="79">
        <v>2701</v>
      </c>
      <c r="B937" s="80"/>
      <c r="C937" s="80"/>
      <c r="D937" s="80"/>
      <c r="E937" s="80"/>
      <c r="F937" s="80"/>
      <c r="G937" s="80"/>
      <c r="H937" s="80"/>
      <c r="I937" s="80"/>
      <c r="J937" s="223"/>
      <c r="K937" s="116"/>
      <c r="L937" s="235"/>
      <c r="M937" s="134"/>
      <c r="N937" s="236"/>
      <c r="O937" s="90" t="str">
        <f>IF(I937=0,"",I937/H936)</f>
        <v/>
      </c>
      <c r="P937" s="91"/>
      <c r="Q937" s="241" t="str">
        <f t="shared" si="113"/>
        <v/>
      </c>
      <c r="R937" s="241" t="str">
        <f t="shared" si="114"/>
        <v/>
      </c>
      <c r="S937" s="180"/>
      <c r="X937" s="3"/>
      <c r="Y937" s="3"/>
    </row>
    <row r="938" spans="1:25" ht="15.75" customHeight="1" x14ac:dyDescent="0.25">
      <c r="A938" s="79">
        <v>2702</v>
      </c>
      <c r="B938" s="80"/>
      <c r="C938" s="80"/>
      <c r="D938" s="80"/>
      <c r="E938" s="80"/>
      <c r="F938" s="80"/>
      <c r="G938" s="80"/>
      <c r="H938" s="80"/>
      <c r="I938" s="80"/>
      <c r="J938" s="223"/>
      <c r="K938" s="116"/>
      <c r="L938" s="235"/>
      <c r="M938" s="134"/>
      <c r="N938" s="134"/>
      <c r="O938" s="246"/>
      <c r="P938" s="91"/>
      <c r="Q938" s="247"/>
      <c r="R938" s="246"/>
      <c r="S938" s="180"/>
      <c r="X938" s="3"/>
      <c r="Y938" s="3"/>
    </row>
    <row r="939" spans="1:25" ht="15.75" customHeight="1" x14ac:dyDescent="0.25">
      <c r="A939" s="79">
        <v>2801</v>
      </c>
      <c r="B939" s="80"/>
      <c r="C939" s="80"/>
      <c r="D939" s="80"/>
      <c r="E939" s="80"/>
      <c r="F939" s="80"/>
      <c r="G939" s="80"/>
      <c r="H939" s="80"/>
      <c r="I939" s="80"/>
      <c r="J939" s="223"/>
      <c r="K939" s="116"/>
      <c r="L939" s="235"/>
      <c r="M939" s="134"/>
      <c r="N939" s="237"/>
      <c r="O939" s="246"/>
      <c r="P939" s="91"/>
      <c r="Q939" s="247"/>
      <c r="R939" s="246"/>
      <c r="S939" s="180"/>
      <c r="X939" s="3"/>
      <c r="Y939" s="3"/>
    </row>
    <row r="940" spans="1:25" ht="15.75" customHeight="1" x14ac:dyDescent="0.25">
      <c r="A940" s="79">
        <v>2802</v>
      </c>
      <c r="B940" s="80"/>
      <c r="C940" s="80"/>
      <c r="D940" s="80"/>
      <c r="E940" s="80"/>
      <c r="F940" s="80"/>
      <c r="G940" s="80"/>
      <c r="H940" s="80"/>
      <c r="I940" s="80"/>
      <c r="J940" s="223"/>
      <c r="K940" s="116"/>
      <c r="L940" s="235"/>
      <c r="M940" s="134"/>
      <c r="N940" s="237"/>
      <c r="O940" s="246"/>
      <c r="P940" s="96"/>
      <c r="Q940" s="247"/>
      <c r="R940" s="246"/>
      <c r="S940" s="180"/>
      <c r="X940" s="3"/>
      <c r="Y940" s="3"/>
    </row>
    <row r="941" spans="1:25" ht="15.75" customHeight="1" x14ac:dyDescent="0.25">
      <c r="A941" s="79">
        <v>2901</v>
      </c>
      <c r="B941" s="80"/>
      <c r="C941" s="80"/>
      <c r="D941" s="80"/>
      <c r="E941" s="80"/>
      <c r="F941" s="80"/>
      <c r="G941" s="80"/>
      <c r="H941" s="80"/>
      <c r="I941" s="80"/>
      <c r="J941" s="223"/>
      <c r="K941" s="116"/>
      <c r="L941" s="235"/>
      <c r="M941" s="134"/>
      <c r="N941" s="237"/>
      <c r="O941" s="246"/>
      <c r="P941" s="96"/>
      <c r="Q941" s="247"/>
      <c r="R941" s="246"/>
      <c r="S941" s="180"/>
      <c r="X941" s="3"/>
      <c r="Y941" s="3"/>
    </row>
    <row r="942" spans="1:25" ht="15.75" customHeight="1" x14ac:dyDescent="0.25">
      <c r="A942" s="79">
        <v>2902</v>
      </c>
      <c r="B942" s="80"/>
      <c r="C942" s="80"/>
      <c r="D942" s="80"/>
      <c r="E942" s="80"/>
      <c r="F942" s="80"/>
      <c r="G942" s="80"/>
      <c r="H942" s="80"/>
      <c r="I942" s="80"/>
      <c r="J942" s="223"/>
      <c r="K942" s="116"/>
      <c r="L942" s="235"/>
      <c r="M942" s="134"/>
      <c r="N942" s="237"/>
      <c r="O942" s="248"/>
      <c r="P942" s="251"/>
      <c r="Q942" s="249"/>
      <c r="R942" s="250"/>
      <c r="S942" s="180"/>
      <c r="X942" s="3"/>
      <c r="Y942" s="3"/>
    </row>
    <row r="943" spans="1:25" ht="15.75" customHeight="1" x14ac:dyDescent="0.25">
      <c r="A943" s="79">
        <v>3001</v>
      </c>
      <c r="B943" s="80"/>
      <c r="C943" s="80"/>
      <c r="D943" s="80"/>
      <c r="E943" s="80"/>
      <c r="F943" s="80"/>
      <c r="G943" s="80"/>
      <c r="H943" s="80"/>
      <c r="I943" s="80"/>
      <c r="J943" s="223"/>
      <c r="K943" s="116"/>
      <c r="L943" s="235"/>
      <c r="M943" s="134"/>
      <c r="N943" s="237"/>
      <c r="O943" s="228" t="s">
        <v>80</v>
      </c>
      <c r="P943" s="102"/>
      <c r="Q943" s="103" t="str">
        <f>IF(SUM(K933:K940)=0,"",SUM(K933:K940))</f>
        <v/>
      </c>
      <c r="R943" s="230" t="s">
        <v>10</v>
      </c>
      <c r="S943" s="180"/>
      <c r="X943" s="3"/>
      <c r="Y943" s="3"/>
    </row>
    <row r="944" spans="1:25" ht="15.75" customHeight="1" x14ac:dyDescent="0.25">
      <c r="A944" s="79">
        <v>3002</v>
      </c>
      <c r="B944" s="80"/>
      <c r="C944" s="80"/>
      <c r="D944" s="80"/>
      <c r="E944" s="80"/>
      <c r="F944" s="80"/>
      <c r="G944" s="80"/>
      <c r="H944" s="80"/>
      <c r="I944" s="80"/>
      <c r="J944" s="223"/>
      <c r="K944" s="116"/>
      <c r="L944" s="235"/>
      <c r="M944" s="134"/>
      <c r="N944" s="237"/>
      <c r="O944" s="229" t="s">
        <v>81</v>
      </c>
      <c r="P944" s="104" t="str">
        <f>IF(P943/B930=0,"",P943/B930)</f>
        <v/>
      </c>
      <c r="Q944" s="105" t="e">
        <f>IF(P943/Q943=0,"",P943/Q943)</f>
        <v>#VALUE!</v>
      </c>
      <c r="R944" s="231" t="s">
        <v>82</v>
      </c>
      <c r="S944" s="180"/>
      <c r="X944" s="3"/>
      <c r="Y944" s="3"/>
    </row>
    <row r="945" spans="1:25" ht="15.75" customHeight="1" x14ac:dyDescent="0.25">
      <c r="A945" s="79">
        <v>3101</v>
      </c>
      <c r="B945" s="80"/>
      <c r="C945" s="80"/>
      <c r="D945" s="80"/>
      <c r="E945" s="80"/>
      <c r="F945" s="80"/>
      <c r="G945" s="80"/>
      <c r="H945" s="80"/>
      <c r="I945" s="80"/>
      <c r="J945" s="223"/>
      <c r="K945" s="116"/>
      <c r="L945" s="238"/>
      <c r="M945" s="239"/>
      <c r="N945" s="240"/>
      <c r="O945" s="109"/>
      <c r="P945" s="110"/>
      <c r="Q945" s="110"/>
      <c r="R945" s="111"/>
      <c r="S945" s="180"/>
      <c r="X945" s="3"/>
      <c r="Y945" s="3"/>
    </row>
    <row r="946" spans="1:25" ht="18" customHeight="1" x14ac:dyDescent="0.25">
      <c r="A946" s="33"/>
      <c r="B946" s="327" t="s">
        <v>108</v>
      </c>
      <c r="C946" s="327"/>
      <c r="D946" s="327"/>
      <c r="E946" s="327"/>
      <c r="F946" s="327"/>
      <c r="G946" s="327"/>
      <c r="H946" s="327"/>
      <c r="I946" s="327"/>
      <c r="J946" s="327"/>
      <c r="K946" s="112">
        <f>SUM(K930:K942)</f>
        <v>0</v>
      </c>
      <c r="L946" s="113" t="str">
        <f>IF(K937=0,"",K937/B930)</f>
        <v/>
      </c>
      <c r="M946" s="113" t="str">
        <f>IF(K946=0,"",K946/B930)</f>
        <v/>
      </c>
      <c r="N946" s="113" t="e">
        <f>M946-L946</f>
        <v>#VALUE!</v>
      </c>
      <c r="O946" s="5"/>
      <c r="P946" s="25"/>
      <c r="Q946" s="24"/>
      <c r="R946" s="5"/>
      <c r="S946" s="180"/>
      <c r="X946" s="3"/>
      <c r="Y946" s="3"/>
    </row>
    <row r="947" spans="1:25" ht="12.75" customHeight="1" x14ac:dyDescent="0.25">
      <c r="A947" s="33"/>
      <c r="B947" s="25"/>
      <c r="C947" s="25"/>
      <c r="D947" s="118"/>
      <c r="E947" s="118"/>
      <c r="F947" s="118"/>
      <c r="G947" s="118"/>
      <c r="H947" s="118"/>
      <c r="I947" s="118"/>
      <c r="J947" s="222"/>
      <c r="K947" s="119"/>
      <c r="L947" s="120"/>
      <c r="M947" s="120"/>
      <c r="N947" s="120"/>
      <c r="O947" s="5"/>
      <c r="P947" s="25"/>
      <c r="Q947" s="24"/>
      <c r="R947" s="5"/>
      <c r="X947" s="3"/>
      <c r="Y947" s="3"/>
    </row>
    <row r="948" spans="1:25" ht="12.75" customHeight="1" x14ac:dyDescent="0.25">
      <c r="A948" s="33"/>
      <c r="B948" s="25"/>
      <c r="C948" s="25"/>
      <c r="D948" s="118"/>
      <c r="E948" s="118"/>
      <c r="F948" s="118"/>
      <c r="G948" s="118"/>
      <c r="H948" s="118"/>
      <c r="I948" s="118"/>
      <c r="J948" s="222"/>
      <c r="K948" s="119"/>
      <c r="L948" s="120"/>
      <c r="M948" s="120"/>
      <c r="N948" s="120"/>
      <c r="O948" s="5"/>
      <c r="P948" s="25"/>
      <c r="Q948" s="24"/>
      <c r="R948" s="5"/>
      <c r="X948" s="3"/>
      <c r="Y948" s="3"/>
    </row>
    <row r="949" spans="1:25" ht="26.25" x14ac:dyDescent="0.4">
      <c r="A949" s="182"/>
      <c r="B949" s="318" t="s">
        <v>96</v>
      </c>
      <c r="C949" s="331"/>
      <c r="D949" s="331"/>
      <c r="E949" s="331"/>
      <c r="F949" s="331"/>
      <c r="G949" s="331"/>
      <c r="H949" s="331"/>
      <c r="I949" s="331"/>
      <c r="J949" s="331"/>
      <c r="K949" s="201" t="s">
        <v>141</v>
      </c>
      <c r="L949" s="5"/>
      <c r="M949" s="5"/>
      <c r="N949" s="25"/>
      <c r="O949" s="5"/>
      <c r="P949" s="25"/>
      <c r="Q949" s="25"/>
      <c r="R949" s="25"/>
      <c r="S949" s="182"/>
      <c r="X949" s="3"/>
      <c r="Y949" s="3"/>
    </row>
    <row r="950" spans="1:25" ht="20.25" x14ac:dyDescent="0.2">
      <c r="A950" s="330" t="s">
        <v>9</v>
      </c>
      <c r="B950" s="311" t="s">
        <v>97</v>
      </c>
      <c r="C950" s="312"/>
      <c r="D950" s="312"/>
      <c r="E950" s="312"/>
      <c r="F950" s="312"/>
      <c r="G950" s="312"/>
      <c r="H950" s="312"/>
      <c r="I950" s="312"/>
      <c r="J950" s="313"/>
      <c r="K950" s="314" t="s">
        <v>10</v>
      </c>
      <c r="L950" s="307" t="s">
        <v>2</v>
      </c>
      <c r="M950" s="307" t="s">
        <v>3</v>
      </c>
      <c r="N950" s="316" t="s">
        <v>4</v>
      </c>
      <c r="O950" s="307" t="s">
        <v>5</v>
      </c>
      <c r="P950" s="317" t="s">
        <v>6</v>
      </c>
      <c r="Q950" s="317" t="s">
        <v>7</v>
      </c>
      <c r="R950" s="307" t="s">
        <v>8</v>
      </c>
      <c r="S950" s="182"/>
      <c r="X950" s="3"/>
      <c r="Y950" s="3"/>
    </row>
    <row r="951" spans="1:25" ht="15.75" x14ac:dyDescent="0.25">
      <c r="A951" s="308"/>
      <c r="B951" s="79" t="s">
        <v>98</v>
      </c>
      <c r="C951" s="79" t="s">
        <v>99</v>
      </c>
      <c r="D951" s="79" t="s">
        <v>100</v>
      </c>
      <c r="E951" s="79" t="s">
        <v>101</v>
      </c>
      <c r="F951" s="79" t="s">
        <v>102</v>
      </c>
      <c r="G951" s="79" t="s">
        <v>103</v>
      </c>
      <c r="H951" s="79" t="s">
        <v>104</v>
      </c>
      <c r="I951" s="79" t="s">
        <v>105</v>
      </c>
      <c r="J951" s="221" t="s">
        <v>106</v>
      </c>
      <c r="K951" s="315"/>
      <c r="L951" s="308"/>
      <c r="M951" s="308"/>
      <c r="N951" s="308"/>
      <c r="O951" s="308"/>
      <c r="P951" s="308"/>
      <c r="Q951" s="308"/>
      <c r="R951" s="308"/>
      <c r="S951" s="182"/>
      <c r="X951" s="3"/>
      <c r="Y951" s="3"/>
    </row>
    <row r="952" spans="1:25" ht="15.75" customHeight="1" x14ac:dyDescent="0.25">
      <c r="A952" s="79">
        <v>2401</v>
      </c>
      <c r="B952" s="80">
        <v>29</v>
      </c>
      <c r="C952" s="80"/>
      <c r="D952" s="80"/>
      <c r="E952" s="80"/>
      <c r="F952" s="80"/>
      <c r="G952" s="80"/>
      <c r="H952" s="80"/>
      <c r="I952" s="80"/>
      <c r="J952" s="223"/>
      <c r="K952" s="116"/>
      <c r="L952" s="232"/>
      <c r="M952" s="233"/>
      <c r="N952" s="234"/>
      <c r="O952" s="242"/>
      <c r="P952" s="85">
        <f>B952</f>
        <v>29</v>
      </c>
      <c r="Q952" s="243"/>
      <c r="R952" s="242"/>
      <c r="S952" s="182"/>
      <c r="X952" s="3"/>
      <c r="Y952" s="3"/>
    </row>
    <row r="953" spans="1:25" ht="15.75" customHeight="1" x14ac:dyDescent="0.25">
      <c r="A953" s="79">
        <v>2402</v>
      </c>
      <c r="B953" s="80"/>
      <c r="C953" s="80">
        <v>23</v>
      </c>
      <c r="D953" s="80"/>
      <c r="E953" s="80"/>
      <c r="F953" s="80"/>
      <c r="G953" s="80"/>
      <c r="H953" s="80"/>
      <c r="I953" s="80"/>
      <c r="J953" s="223"/>
      <c r="K953" s="116"/>
      <c r="L953" s="235"/>
      <c r="M953" s="134"/>
      <c r="N953" s="236"/>
      <c r="O953" s="90">
        <f>IF(C953=0,"",C953/B952)</f>
        <v>0.7931034482758621</v>
      </c>
      <c r="P953" s="91">
        <v>23</v>
      </c>
      <c r="Q953" s="241">
        <f t="shared" ref="Q953:Q959" si="115">IF(P953=0,"",P953/P952)</f>
        <v>0.7931034482758621</v>
      </c>
      <c r="R953" s="241">
        <f t="shared" ref="R953:R959" si="116">IF(P953=0,"",100%-Q953)</f>
        <v>0.2068965517241379</v>
      </c>
      <c r="S953" s="182"/>
      <c r="X953" s="3"/>
      <c r="Y953" s="3"/>
    </row>
    <row r="954" spans="1:25" ht="15.75" customHeight="1" x14ac:dyDescent="0.25">
      <c r="A954" s="79">
        <v>2501</v>
      </c>
      <c r="B954" s="80"/>
      <c r="C954" s="80"/>
      <c r="D954" s="80">
        <v>20</v>
      </c>
      <c r="E954" s="80"/>
      <c r="F954" s="80"/>
      <c r="G954" s="80"/>
      <c r="H954" s="80"/>
      <c r="I954" s="80"/>
      <c r="J954" s="223"/>
      <c r="K954" s="116"/>
      <c r="L954" s="235"/>
      <c r="M954" s="134"/>
      <c r="N954" s="236"/>
      <c r="O954" s="90">
        <f>IF(D954=0,"",D954/C953)</f>
        <v>0.86956521739130432</v>
      </c>
      <c r="P954" s="91">
        <v>21</v>
      </c>
      <c r="Q954" s="241">
        <f t="shared" si="115"/>
        <v>0.91304347826086951</v>
      </c>
      <c r="R954" s="241">
        <f t="shared" si="116"/>
        <v>8.6956521739130488E-2</v>
      </c>
      <c r="S954" s="93">
        <f>P954/P952</f>
        <v>0.72413793103448276</v>
      </c>
      <c r="X954" s="3"/>
      <c r="Y954" s="3"/>
    </row>
    <row r="955" spans="1:25" ht="15.75" customHeight="1" x14ac:dyDescent="0.25">
      <c r="A955" s="79">
        <v>2502</v>
      </c>
      <c r="B955" s="80"/>
      <c r="C955" s="80"/>
      <c r="D955" s="80"/>
      <c r="E955" s="80">
        <v>18</v>
      </c>
      <c r="F955" s="80"/>
      <c r="G955" s="80"/>
      <c r="H955" s="80"/>
      <c r="I955" s="80"/>
      <c r="J955" s="223"/>
      <c r="K955" s="116"/>
      <c r="L955" s="235"/>
      <c r="M955" s="134"/>
      <c r="N955" s="236"/>
      <c r="O955" s="90">
        <f>IF(E955=0,"",E955/D954)</f>
        <v>0.9</v>
      </c>
      <c r="P955" s="91">
        <v>18</v>
      </c>
      <c r="Q955" s="241">
        <f t="shared" si="115"/>
        <v>0.8571428571428571</v>
      </c>
      <c r="R955" s="241">
        <f t="shared" si="116"/>
        <v>0.1428571428571429</v>
      </c>
      <c r="S955" s="182"/>
      <c r="X955" s="3"/>
      <c r="Y955" s="3"/>
    </row>
    <row r="956" spans="1:25" ht="15.75" customHeight="1" x14ac:dyDescent="0.25">
      <c r="A956" s="79">
        <v>2601</v>
      </c>
      <c r="B956" s="80"/>
      <c r="C956" s="80"/>
      <c r="D956" s="80"/>
      <c r="E956" s="80"/>
      <c r="F956" s="80"/>
      <c r="G956" s="80"/>
      <c r="H956" s="80"/>
      <c r="I956" s="80"/>
      <c r="J956" s="223"/>
      <c r="K956" s="116"/>
      <c r="L956" s="235"/>
      <c r="M956" s="134"/>
      <c r="N956" s="236"/>
      <c r="O956" s="90" t="str">
        <f>IF(F956=0,"",F956/E955)</f>
        <v/>
      </c>
      <c r="P956" s="91"/>
      <c r="Q956" s="241" t="str">
        <f t="shared" si="115"/>
        <v/>
      </c>
      <c r="R956" s="241" t="str">
        <f t="shared" si="116"/>
        <v/>
      </c>
      <c r="S956" s="182"/>
      <c r="X956" s="3"/>
      <c r="Y956" s="3"/>
    </row>
    <row r="957" spans="1:25" ht="15.75" customHeight="1" x14ac:dyDescent="0.25">
      <c r="A957" s="79">
        <v>2602</v>
      </c>
      <c r="B957" s="80"/>
      <c r="C957" s="80"/>
      <c r="D957" s="80"/>
      <c r="E957" s="80"/>
      <c r="F957" s="80"/>
      <c r="G957" s="80"/>
      <c r="H957" s="80"/>
      <c r="I957" s="80"/>
      <c r="J957" s="223"/>
      <c r="K957" s="116"/>
      <c r="L957" s="235"/>
      <c r="M957" s="134"/>
      <c r="N957" s="236"/>
      <c r="O957" s="90" t="str">
        <f>IF(G957=0,"",G957/F956)</f>
        <v/>
      </c>
      <c r="P957" s="91"/>
      <c r="Q957" s="241" t="str">
        <f t="shared" si="115"/>
        <v/>
      </c>
      <c r="R957" s="241" t="str">
        <f t="shared" si="116"/>
        <v/>
      </c>
      <c r="S957" s="182"/>
      <c r="X957" s="3"/>
      <c r="Y957" s="3"/>
    </row>
    <row r="958" spans="1:25" ht="15.75" customHeight="1" x14ac:dyDescent="0.25">
      <c r="A958" s="79">
        <v>2701</v>
      </c>
      <c r="B958" s="80"/>
      <c r="C958" s="80"/>
      <c r="D958" s="80"/>
      <c r="E958" s="80"/>
      <c r="F958" s="80"/>
      <c r="G958" s="80"/>
      <c r="H958" s="80"/>
      <c r="I958" s="80"/>
      <c r="J958" s="223"/>
      <c r="K958" s="116"/>
      <c r="L958" s="235"/>
      <c r="M958" s="134"/>
      <c r="N958" s="236"/>
      <c r="O958" s="90" t="str">
        <f>IF(H958=0,"",H958/G957)</f>
        <v/>
      </c>
      <c r="P958" s="91"/>
      <c r="Q958" s="241" t="str">
        <f t="shared" si="115"/>
        <v/>
      </c>
      <c r="R958" s="241" t="str">
        <f t="shared" si="116"/>
        <v/>
      </c>
      <c r="S958" s="182"/>
      <c r="X958" s="3"/>
      <c r="Y958" s="3"/>
    </row>
    <row r="959" spans="1:25" ht="15.75" customHeight="1" x14ac:dyDescent="0.25">
      <c r="A959" s="79">
        <v>2702</v>
      </c>
      <c r="B959" s="80"/>
      <c r="C959" s="80"/>
      <c r="D959" s="80"/>
      <c r="E959" s="80"/>
      <c r="F959" s="80"/>
      <c r="G959" s="80"/>
      <c r="H959" s="80"/>
      <c r="I959" s="80"/>
      <c r="J959" s="223"/>
      <c r="K959" s="116"/>
      <c r="L959" s="235"/>
      <c r="M959" s="134"/>
      <c r="N959" s="236"/>
      <c r="O959" s="90" t="str">
        <f>IF(I959=0,"",I959/H958)</f>
        <v/>
      </c>
      <c r="P959" s="91"/>
      <c r="Q959" s="241" t="str">
        <f t="shared" si="115"/>
        <v/>
      </c>
      <c r="R959" s="241" t="str">
        <f t="shared" si="116"/>
        <v/>
      </c>
      <c r="S959" s="182"/>
      <c r="X959" s="3"/>
      <c r="Y959" s="3"/>
    </row>
    <row r="960" spans="1:25" ht="15.75" customHeight="1" x14ac:dyDescent="0.25">
      <c r="A960" s="79">
        <v>2801</v>
      </c>
      <c r="B960" s="80"/>
      <c r="C960" s="80"/>
      <c r="D960" s="80"/>
      <c r="E960" s="80"/>
      <c r="F960" s="80"/>
      <c r="G960" s="80"/>
      <c r="H960" s="80"/>
      <c r="I960" s="80"/>
      <c r="J960" s="223"/>
      <c r="K960" s="116"/>
      <c r="L960" s="235"/>
      <c r="M960" s="134"/>
      <c r="N960" s="134"/>
      <c r="O960" s="246"/>
      <c r="P960" s="91"/>
      <c r="Q960" s="247"/>
      <c r="R960" s="246"/>
      <c r="S960" s="182"/>
      <c r="X960" s="3"/>
      <c r="Y960" s="3"/>
    </row>
    <row r="961" spans="1:25" ht="15.75" customHeight="1" x14ac:dyDescent="0.25">
      <c r="A961" s="79">
        <v>2802</v>
      </c>
      <c r="B961" s="80"/>
      <c r="C961" s="80"/>
      <c r="D961" s="80"/>
      <c r="E961" s="80"/>
      <c r="F961" s="80"/>
      <c r="G961" s="80"/>
      <c r="H961" s="80"/>
      <c r="I961" s="80"/>
      <c r="J961" s="223"/>
      <c r="K961" s="116"/>
      <c r="L961" s="235"/>
      <c r="M961" s="134"/>
      <c r="N961" s="237"/>
      <c r="O961" s="246"/>
      <c r="P961" s="91"/>
      <c r="Q961" s="247"/>
      <c r="R961" s="246"/>
      <c r="S961" s="182"/>
      <c r="X961" s="3"/>
      <c r="Y961" s="3"/>
    </row>
    <row r="962" spans="1:25" ht="15.75" customHeight="1" x14ac:dyDescent="0.25">
      <c r="A962" s="79">
        <v>2901</v>
      </c>
      <c r="B962" s="80"/>
      <c r="C962" s="80"/>
      <c r="D962" s="80"/>
      <c r="E962" s="80"/>
      <c r="F962" s="80"/>
      <c r="G962" s="80"/>
      <c r="H962" s="80"/>
      <c r="I962" s="80"/>
      <c r="J962" s="223"/>
      <c r="K962" s="116"/>
      <c r="L962" s="235"/>
      <c r="M962" s="134"/>
      <c r="N962" s="237"/>
      <c r="O962" s="246"/>
      <c r="P962" s="96"/>
      <c r="Q962" s="247"/>
      <c r="R962" s="246"/>
      <c r="S962" s="182"/>
      <c r="X962" s="3"/>
      <c r="Y962" s="3"/>
    </row>
    <row r="963" spans="1:25" ht="15.75" customHeight="1" x14ac:dyDescent="0.25">
      <c r="A963" s="79">
        <v>2902</v>
      </c>
      <c r="B963" s="80"/>
      <c r="C963" s="80"/>
      <c r="D963" s="80"/>
      <c r="E963" s="80"/>
      <c r="F963" s="80"/>
      <c r="G963" s="80"/>
      <c r="H963" s="80"/>
      <c r="I963" s="80"/>
      <c r="J963" s="223"/>
      <c r="K963" s="116"/>
      <c r="L963" s="235"/>
      <c r="M963" s="134"/>
      <c r="N963" s="237"/>
      <c r="O963" s="246"/>
      <c r="P963" s="96"/>
      <c r="Q963" s="247"/>
      <c r="R963" s="246"/>
      <c r="S963" s="182"/>
      <c r="X963" s="3"/>
      <c r="Y963" s="3"/>
    </row>
    <row r="964" spans="1:25" ht="15.75" customHeight="1" x14ac:dyDescent="0.25">
      <c r="A964" s="79">
        <v>3001</v>
      </c>
      <c r="B964" s="80"/>
      <c r="C964" s="80"/>
      <c r="D964" s="80"/>
      <c r="E964" s="80"/>
      <c r="F964" s="80"/>
      <c r="G964" s="80"/>
      <c r="H964" s="80"/>
      <c r="I964" s="80"/>
      <c r="J964" s="223"/>
      <c r="K964" s="116"/>
      <c r="L964" s="235"/>
      <c r="M964" s="134"/>
      <c r="N964" s="237"/>
      <c r="O964" s="248"/>
      <c r="P964" s="251"/>
      <c r="Q964" s="249"/>
      <c r="R964" s="250"/>
      <c r="S964" s="182"/>
      <c r="X964" s="3"/>
      <c r="Y964" s="3"/>
    </row>
    <row r="965" spans="1:25" ht="15.75" customHeight="1" x14ac:dyDescent="0.25">
      <c r="A965" s="79">
        <v>3002</v>
      </c>
      <c r="B965" s="80"/>
      <c r="C965" s="80"/>
      <c r="D965" s="80"/>
      <c r="E965" s="80"/>
      <c r="F965" s="80"/>
      <c r="G965" s="80"/>
      <c r="H965" s="80"/>
      <c r="I965" s="80"/>
      <c r="J965" s="223"/>
      <c r="K965" s="116"/>
      <c r="L965" s="235"/>
      <c r="M965" s="134"/>
      <c r="N965" s="237"/>
      <c r="O965" s="228" t="s">
        <v>80</v>
      </c>
      <c r="P965" s="102"/>
      <c r="Q965" s="103" t="str">
        <f>IF(SUM(K955:K962)=0,"",SUM(K955:K962))</f>
        <v/>
      </c>
      <c r="R965" s="230" t="s">
        <v>10</v>
      </c>
      <c r="S965" s="182"/>
      <c r="X965" s="3"/>
      <c r="Y965" s="3"/>
    </row>
    <row r="966" spans="1:25" ht="15.75" customHeight="1" x14ac:dyDescent="0.25">
      <c r="A966" s="79">
        <v>3101</v>
      </c>
      <c r="B966" s="80"/>
      <c r="C966" s="80"/>
      <c r="D966" s="80"/>
      <c r="E966" s="80"/>
      <c r="F966" s="80"/>
      <c r="G966" s="80"/>
      <c r="H966" s="80"/>
      <c r="I966" s="80"/>
      <c r="J966" s="223"/>
      <c r="K966" s="116"/>
      <c r="L966" s="235"/>
      <c r="M966" s="134"/>
      <c r="N966" s="237"/>
      <c r="O966" s="229" t="s">
        <v>81</v>
      </c>
      <c r="P966" s="104" t="str">
        <f>IF(P965/B952=0,"",P965/B952)</f>
        <v/>
      </c>
      <c r="Q966" s="105" t="e">
        <f>IF(P965/Q965=0,"",P965/Q965)</f>
        <v>#VALUE!</v>
      </c>
      <c r="R966" s="231" t="s">
        <v>82</v>
      </c>
      <c r="S966" s="182"/>
      <c r="X966" s="3"/>
      <c r="Y966" s="3"/>
    </row>
    <row r="967" spans="1:25" ht="15.75" customHeight="1" x14ac:dyDescent="0.25">
      <c r="A967" s="79">
        <v>3102</v>
      </c>
      <c r="B967" s="80"/>
      <c r="C967" s="80"/>
      <c r="D967" s="80"/>
      <c r="E967" s="80"/>
      <c r="F967" s="80"/>
      <c r="G967" s="80"/>
      <c r="H967" s="80"/>
      <c r="I967" s="80"/>
      <c r="J967" s="223"/>
      <c r="K967" s="116"/>
      <c r="L967" s="238"/>
      <c r="M967" s="239"/>
      <c r="N967" s="240"/>
      <c r="O967" s="109"/>
      <c r="P967" s="110"/>
      <c r="Q967" s="110"/>
      <c r="R967" s="111"/>
      <c r="S967" s="182"/>
      <c r="X967" s="3"/>
      <c r="Y967" s="3"/>
    </row>
    <row r="968" spans="1:25" ht="18" x14ac:dyDescent="0.25">
      <c r="A968" s="33"/>
      <c r="B968" s="327" t="s">
        <v>108</v>
      </c>
      <c r="C968" s="327"/>
      <c r="D968" s="327"/>
      <c r="E968" s="327"/>
      <c r="F968" s="327"/>
      <c r="G968" s="327"/>
      <c r="H968" s="327"/>
      <c r="I968" s="327"/>
      <c r="J968" s="327"/>
      <c r="K968" s="112">
        <f>SUM(K952:K964)</f>
        <v>0</v>
      </c>
      <c r="L968" s="113" t="str">
        <f>IF(K959=0,"",K959/B952)</f>
        <v/>
      </c>
      <c r="M968" s="113" t="str">
        <f>IF(K968=0,"",K968/B952)</f>
        <v/>
      </c>
      <c r="N968" s="113" t="e">
        <f>M968-L968</f>
        <v>#VALUE!</v>
      </c>
      <c r="O968" s="5"/>
      <c r="P968" s="25"/>
      <c r="Q968" s="24"/>
      <c r="R968" s="5"/>
      <c r="S968" s="182"/>
      <c r="X968" s="3"/>
      <c r="Y968" s="3"/>
    </row>
    <row r="969" spans="1:25" ht="12.75" customHeight="1" x14ac:dyDescent="0.25">
      <c r="A969" s="33"/>
      <c r="B969" s="25"/>
      <c r="C969" s="25"/>
      <c r="D969" s="118"/>
      <c r="E969" s="118"/>
      <c r="F969" s="118"/>
      <c r="G969" s="118"/>
      <c r="H969" s="118"/>
      <c r="I969" s="118"/>
      <c r="J969" s="222"/>
      <c r="K969" s="119"/>
      <c r="L969" s="120"/>
      <c r="M969" s="120"/>
      <c r="N969" s="120"/>
      <c r="O969" s="5"/>
      <c r="P969" s="25"/>
      <c r="Q969" s="24"/>
      <c r="R969" s="5"/>
      <c r="X969" s="3"/>
      <c r="Y969" s="3"/>
    </row>
    <row r="970" spans="1:25" ht="12.75" customHeight="1" x14ac:dyDescent="0.25">
      <c r="A970" s="33"/>
      <c r="B970" s="25"/>
      <c r="C970" s="25"/>
      <c r="D970" s="118"/>
      <c r="E970" s="118"/>
      <c r="F970" s="118"/>
      <c r="G970" s="118"/>
      <c r="H970" s="118"/>
      <c r="I970" s="118"/>
      <c r="J970" s="222"/>
      <c r="K970" s="119"/>
      <c r="L970" s="120"/>
      <c r="M970" s="120"/>
      <c r="N970" s="120"/>
      <c r="O970" s="5"/>
      <c r="P970" s="25"/>
      <c r="Q970" s="24"/>
      <c r="R970" s="5"/>
      <c r="X970" s="3"/>
      <c r="Y970" s="3"/>
    </row>
    <row r="971" spans="1:25" ht="26.25" x14ac:dyDescent="0.4">
      <c r="A971" s="185"/>
      <c r="B971" s="318" t="s">
        <v>96</v>
      </c>
      <c r="C971" s="331"/>
      <c r="D971" s="331"/>
      <c r="E971" s="331"/>
      <c r="F971" s="331"/>
      <c r="G971" s="331"/>
      <c r="H971" s="331"/>
      <c r="I971" s="331"/>
      <c r="J971" s="331"/>
      <c r="K971" s="201" t="s">
        <v>142</v>
      </c>
      <c r="L971" s="5"/>
      <c r="M971" s="5"/>
      <c r="N971" s="25"/>
      <c r="O971" s="5"/>
      <c r="P971" s="25"/>
      <c r="Q971" s="25"/>
      <c r="R971" s="25"/>
      <c r="S971" s="185"/>
      <c r="X971" s="3"/>
      <c r="Y971" s="3"/>
    </row>
    <row r="972" spans="1:25" ht="20.25" x14ac:dyDescent="0.2">
      <c r="A972" s="330" t="s">
        <v>9</v>
      </c>
      <c r="B972" s="311" t="s">
        <v>97</v>
      </c>
      <c r="C972" s="312"/>
      <c r="D972" s="312"/>
      <c r="E972" s="312"/>
      <c r="F972" s="312"/>
      <c r="G972" s="312"/>
      <c r="H972" s="312"/>
      <c r="I972" s="312"/>
      <c r="J972" s="313"/>
      <c r="K972" s="314" t="s">
        <v>10</v>
      </c>
      <c r="L972" s="307" t="s">
        <v>2</v>
      </c>
      <c r="M972" s="307" t="s">
        <v>3</v>
      </c>
      <c r="N972" s="316" t="s">
        <v>4</v>
      </c>
      <c r="O972" s="307" t="s">
        <v>5</v>
      </c>
      <c r="P972" s="317" t="s">
        <v>6</v>
      </c>
      <c r="Q972" s="317" t="s">
        <v>7</v>
      </c>
      <c r="R972" s="307" t="s">
        <v>8</v>
      </c>
      <c r="S972" s="185"/>
      <c r="X972" s="3"/>
      <c r="Y972" s="3"/>
    </row>
    <row r="973" spans="1:25" ht="15.75" x14ac:dyDescent="0.25">
      <c r="A973" s="308"/>
      <c r="B973" s="79" t="s">
        <v>98</v>
      </c>
      <c r="C973" s="79" t="s">
        <v>99</v>
      </c>
      <c r="D973" s="79" t="s">
        <v>100</v>
      </c>
      <c r="E973" s="79" t="s">
        <v>101</v>
      </c>
      <c r="F973" s="79" t="s">
        <v>102</v>
      </c>
      <c r="G973" s="79" t="s">
        <v>103</v>
      </c>
      <c r="H973" s="79" t="s">
        <v>104</v>
      </c>
      <c r="I973" s="79" t="s">
        <v>105</v>
      </c>
      <c r="J973" s="221" t="s">
        <v>106</v>
      </c>
      <c r="K973" s="315"/>
      <c r="L973" s="308"/>
      <c r="M973" s="308"/>
      <c r="N973" s="308"/>
      <c r="O973" s="308"/>
      <c r="P973" s="308"/>
      <c r="Q973" s="308"/>
      <c r="R973" s="308"/>
      <c r="S973" s="185"/>
      <c r="X973" s="3"/>
      <c r="Y973" s="3"/>
    </row>
    <row r="974" spans="1:25" ht="15.75" customHeight="1" x14ac:dyDescent="0.25">
      <c r="A974" s="79">
        <v>2402</v>
      </c>
      <c r="B974" s="80">
        <v>60</v>
      </c>
      <c r="C974" s="80"/>
      <c r="D974" s="80"/>
      <c r="E974" s="80"/>
      <c r="F974" s="80"/>
      <c r="G974" s="80"/>
      <c r="H974" s="80"/>
      <c r="I974" s="80"/>
      <c r="J974" s="223"/>
      <c r="K974" s="116"/>
      <c r="L974" s="232"/>
      <c r="M974" s="233"/>
      <c r="N974" s="234"/>
      <c r="O974" s="242"/>
      <c r="P974" s="85">
        <f>B974</f>
        <v>60</v>
      </c>
      <c r="Q974" s="243"/>
      <c r="R974" s="242"/>
      <c r="S974" s="185"/>
      <c r="X974" s="3"/>
      <c r="Y974" s="3"/>
    </row>
    <row r="975" spans="1:25" ht="15.75" customHeight="1" x14ac:dyDescent="0.25">
      <c r="A975" s="79">
        <v>2501</v>
      </c>
      <c r="B975" s="80"/>
      <c r="C975" s="80">
        <v>50</v>
      </c>
      <c r="D975" s="80"/>
      <c r="E975" s="80"/>
      <c r="F975" s="80"/>
      <c r="G975" s="80"/>
      <c r="H975" s="80"/>
      <c r="I975" s="80"/>
      <c r="J975" s="223"/>
      <c r="K975" s="116"/>
      <c r="L975" s="235"/>
      <c r="M975" s="134"/>
      <c r="N975" s="236"/>
      <c r="O975" s="90">
        <f>IF(C975=0,"",C975/B974)</f>
        <v>0.83333333333333337</v>
      </c>
      <c r="P975" s="91">
        <v>51</v>
      </c>
      <c r="Q975" s="241">
        <f t="shared" ref="Q975:Q981" si="117">IF(P975=0,"",P975/P974)</f>
        <v>0.85</v>
      </c>
      <c r="R975" s="241">
        <f t="shared" ref="R975:R981" si="118">IF(P975=0,"",100%-Q975)</f>
        <v>0.15000000000000002</v>
      </c>
      <c r="S975" s="185"/>
      <c r="X975" s="3"/>
      <c r="Y975" s="3"/>
    </row>
    <row r="976" spans="1:25" ht="15.75" customHeight="1" x14ac:dyDescent="0.25">
      <c r="A976" s="79">
        <v>2502</v>
      </c>
      <c r="B976" s="80"/>
      <c r="C976" s="80"/>
      <c r="D976" s="80">
        <v>44</v>
      </c>
      <c r="E976" s="80"/>
      <c r="F976" s="80"/>
      <c r="G976" s="80"/>
      <c r="H976" s="80"/>
      <c r="I976" s="80"/>
      <c r="J976" s="223"/>
      <c r="K976" s="116"/>
      <c r="L976" s="235"/>
      <c r="M976" s="134"/>
      <c r="N976" s="236"/>
      <c r="O976" s="90">
        <f>IF(D976=0,"",D976/C975)</f>
        <v>0.88</v>
      </c>
      <c r="P976" s="91">
        <v>46</v>
      </c>
      <c r="Q976" s="241">
        <f t="shared" si="117"/>
        <v>0.90196078431372551</v>
      </c>
      <c r="R976" s="241">
        <f t="shared" si="118"/>
        <v>9.8039215686274495E-2</v>
      </c>
      <c r="S976" s="93">
        <f>P976/P974</f>
        <v>0.76666666666666672</v>
      </c>
      <c r="X976" s="3"/>
      <c r="Y976" s="3"/>
    </row>
    <row r="977" spans="1:25" ht="15.75" customHeight="1" x14ac:dyDescent="0.25">
      <c r="A977" s="79">
        <v>2601</v>
      </c>
      <c r="B977" s="80"/>
      <c r="C977" s="80"/>
      <c r="D977" s="80"/>
      <c r="E977" s="80"/>
      <c r="F977" s="80"/>
      <c r="G977" s="80"/>
      <c r="H977" s="80"/>
      <c r="I977" s="80"/>
      <c r="J977" s="223"/>
      <c r="K977" s="116"/>
      <c r="L977" s="235"/>
      <c r="M977" s="134"/>
      <c r="N977" s="236"/>
      <c r="O977" s="90" t="str">
        <f>IF(E977=0,"",E977/D976)</f>
        <v/>
      </c>
      <c r="P977" s="91"/>
      <c r="Q977" s="241" t="str">
        <f t="shared" si="117"/>
        <v/>
      </c>
      <c r="R977" s="241" t="str">
        <f t="shared" si="118"/>
        <v/>
      </c>
      <c r="S977" s="185"/>
      <c r="X977" s="3"/>
      <c r="Y977" s="3"/>
    </row>
    <row r="978" spans="1:25" ht="15.75" customHeight="1" x14ac:dyDescent="0.25">
      <c r="A978" s="79">
        <v>2602</v>
      </c>
      <c r="B978" s="80"/>
      <c r="C978" s="80"/>
      <c r="D978" s="80"/>
      <c r="E978" s="80"/>
      <c r="F978" s="80"/>
      <c r="G978" s="80"/>
      <c r="H978" s="80"/>
      <c r="I978" s="80"/>
      <c r="J978" s="223"/>
      <c r="K978" s="116"/>
      <c r="L978" s="235"/>
      <c r="M978" s="134"/>
      <c r="N978" s="236"/>
      <c r="O978" s="90" t="str">
        <f>IF(F978=0,"",F978/E977)</f>
        <v/>
      </c>
      <c r="P978" s="91"/>
      <c r="Q978" s="241" t="str">
        <f t="shared" si="117"/>
        <v/>
      </c>
      <c r="R978" s="241" t="str">
        <f t="shared" si="118"/>
        <v/>
      </c>
      <c r="S978" s="185"/>
      <c r="X978" s="3"/>
      <c r="Y978" s="3"/>
    </row>
    <row r="979" spans="1:25" ht="15.75" customHeight="1" x14ac:dyDescent="0.25">
      <c r="A979" s="79">
        <v>2701</v>
      </c>
      <c r="B979" s="80"/>
      <c r="C979" s="80"/>
      <c r="D979" s="80"/>
      <c r="E979" s="80"/>
      <c r="F979" s="80"/>
      <c r="G979" s="80"/>
      <c r="H979" s="80"/>
      <c r="I979" s="80"/>
      <c r="J979" s="223"/>
      <c r="K979" s="116"/>
      <c r="L979" s="235"/>
      <c r="M979" s="134"/>
      <c r="N979" s="236"/>
      <c r="O979" s="90" t="str">
        <f>IF(G979=0,"",G979/F978)</f>
        <v/>
      </c>
      <c r="P979" s="91"/>
      <c r="Q979" s="241" t="str">
        <f t="shared" si="117"/>
        <v/>
      </c>
      <c r="R979" s="241" t="str">
        <f t="shared" si="118"/>
        <v/>
      </c>
      <c r="S979" s="185"/>
      <c r="X979" s="3"/>
      <c r="Y979" s="3"/>
    </row>
    <row r="980" spans="1:25" ht="15.75" customHeight="1" x14ac:dyDescent="0.25">
      <c r="A980" s="79">
        <v>2702</v>
      </c>
      <c r="B980" s="80"/>
      <c r="C980" s="80"/>
      <c r="D980" s="80"/>
      <c r="E980" s="80"/>
      <c r="F980" s="80"/>
      <c r="G980" s="80"/>
      <c r="H980" s="80"/>
      <c r="I980" s="80"/>
      <c r="J980" s="223"/>
      <c r="K980" s="116"/>
      <c r="L980" s="235"/>
      <c r="M980" s="134"/>
      <c r="N980" s="236"/>
      <c r="O980" s="90" t="str">
        <f>IF(H980=0,"",H980/G979)</f>
        <v/>
      </c>
      <c r="P980" s="91"/>
      <c r="Q980" s="241" t="str">
        <f t="shared" si="117"/>
        <v/>
      </c>
      <c r="R980" s="241" t="str">
        <f t="shared" si="118"/>
        <v/>
      </c>
      <c r="S980" s="185"/>
      <c r="X980" s="3"/>
      <c r="Y980" s="3"/>
    </row>
    <row r="981" spans="1:25" ht="15.75" customHeight="1" x14ac:dyDescent="0.25">
      <c r="A981" s="79">
        <v>2801</v>
      </c>
      <c r="B981" s="80"/>
      <c r="C981" s="80"/>
      <c r="D981" s="80"/>
      <c r="E981" s="80"/>
      <c r="F981" s="80"/>
      <c r="G981" s="80"/>
      <c r="H981" s="80"/>
      <c r="I981" s="80"/>
      <c r="J981" s="223"/>
      <c r="K981" s="116"/>
      <c r="L981" s="235"/>
      <c r="M981" s="134"/>
      <c r="N981" s="236"/>
      <c r="O981" s="90" t="str">
        <f>IF(I981=0,"",I981/H980)</f>
        <v/>
      </c>
      <c r="P981" s="91"/>
      <c r="Q981" s="241" t="str">
        <f t="shared" si="117"/>
        <v/>
      </c>
      <c r="R981" s="241" t="str">
        <f t="shared" si="118"/>
        <v/>
      </c>
      <c r="S981" s="185"/>
    </row>
    <row r="982" spans="1:25" ht="15.75" customHeight="1" x14ac:dyDescent="0.25">
      <c r="A982" s="79">
        <v>2802</v>
      </c>
      <c r="B982" s="80"/>
      <c r="C982" s="80"/>
      <c r="D982" s="80"/>
      <c r="E982" s="80"/>
      <c r="F982" s="80"/>
      <c r="G982" s="80"/>
      <c r="H982" s="80"/>
      <c r="I982" s="80"/>
      <c r="J982" s="223"/>
      <c r="K982" s="116"/>
      <c r="L982" s="235"/>
      <c r="M982" s="134"/>
      <c r="N982" s="134"/>
      <c r="O982" s="246"/>
      <c r="P982" s="91"/>
      <c r="Q982" s="247"/>
      <c r="R982" s="246"/>
      <c r="S982" s="185"/>
    </row>
    <row r="983" spans="1:25" ht="15.75" customHeight="1" x14ac:dyDescent="0.25">
      <c r="A983" s="79">
        <v>2901</v>
      </c>
      <c r="B983" s="80"/>
      <c r="C983" s="80"/>
      <c r="D983" s="80"/>
      <c r="E983" s="80"/>
      <c r="F983" s="80"/>
      <c r="G983" s="80"/>
      <c r="H983" s="80"/>
      <c r="I983" s="80"/>
      <c r="J983" s="223"/>
      <c r="K983" s="116"/>
      <c r="L983" s="235"/>
      <c r="M983" s="134"/>
      <c r="N983" s="237"/>
      <c r="O983" s="246"/>
      <c r="P983" s="91"/>
      <c r="Q983" s="247"/>
      <c r="R983" s="246"/>
      <c r="S983" s="185"/>
    </row>
    <row r="984" spans="1:25" ht="15.75" customHeight="1" x14ac:dyDescent="0.25">
      <c r="A984" s="79">
        <v>2902</v>
      </c>
      <c r="B984" s="80"/>
      <c r="C984" s="80"/>
      <c r="D984" s="80"/>
      <c r="E984" s="80"/>
      <c r="F984" s="80"/>
      <c r="G984" s="80"/>
      <c r="H984" s="80"/>
      <c r="I984" s="80"/>
      <c r="J984" s="223"/>
      <c r="K984" s="116"/>
      <c r="L984" s="235"/>
      <c r="M984" s="134"/>
      <c r="N984" s="237"/>
      <c r="O984" s="246"/>
      <c r="P984" s="96"/>
      <c r="Q984" s="247"/>
      <c r="R984" s="246"/>
      <c r="S984" s="185"/>
    </row>
    <row r="985" spans="1:25" ht="15.75" customHeight="1" x14ac:dyDescent="0.25">
      <c r="A985" s="79">
        <v>3001</v>
      </c>
      <c r="B985" s="80"/>
      <c r="C985" s="80"/>
      <c r="D985" s="80"/>
      <c r="E985" s="80"/>
      <c r="F985" s="80"/>
      <c r="G985" s="80"/>
      <c r="H985" s="80"/>
      <c r="I985" s="80"/>
      <c r="J985" s="223"/>
      <c r="K985" s="116"/>
      <c r="L985" s="235"/>
      <c r="M985" s="134"/>
      <c r="N985" s="237"/>
      <c r="O985" s="246"/>
      <c r="P985" s="96"/>
      <c r="Q985" s="247"/>
      <c r="R985" s="246"/>
      <c r="S985" s="185"/>
    </row>
    <row r="986" spans="1:25" ht="15.75" customHeight="1" x14ac:dyDescent="0.25">
      <c r="A986" s="79">
        <v>3002</v>
      </c>
      <c r="B986" s="80"/>
      <c r="C986" s="80"/>
      <c r="D986" s="80"/>
      <c r="E986" s="80"/>
      <c r="F986" s="80"/>
      <c r="G986" s="80"/>
      <c r="H986" s="80"/>
      <c r="I986" s="80"/>
      <c r="J986" s="223"/>
      <c r="K986" s="116"/>
      <c r="L986" s="235"/>
      <c r="M986" s="134"/>
      <c r="N986" s="237"/>
      <c r="O986" s="248"/>
      <c r="P986" s="251"/>
      <c r="Q986" s="249"/>
      <c r="R986" s="250"/>
      <c r="S986" s="185"/>
    </row>
    <row r="987" spans="1:25" ht="15.75" customHeight="1" x14ac:dyDescent="0.25">
      <c r="A987" s="79">
        <v>3101</v>
      </c>
      <c r="B987" s="80"/>
      <c r="C987" s="80"/>
      <c r="D987" s="80"/>
      <c r="E987" s="80"/>
      <c r="F987" s="80"/>
      <c r="G987" s="80"/>
      <c r="H987" s="80"/>
      <c r="I987" s="80"/>
      <c r="J987" s="223"/>
      <c r="K987" s="116"/>
      <c r="L987" s="235"/>
      <c r="M987" s="134"/>
      <c r="N987" s="237"/>
      <c r="O987" s="228" t="s">
        <v>80</v>
      </c>
      <c r="P987" s="102"/>
      <c r="Q987" s="103" t="str">
        <f>IF(SUM(K977:K984)=0,"",SUM(K977:K984))</f>
        <v/>
      </c>
      <c r="R987" s="230" t="s">
        <v>10</v>
      </c>
      <c r="S987" s="185"/>
    </row>
    <row r="988" spans="1:25" ht="15.75" customHeight="1" x14ac:dyDescent="0.25">
      <c r="A988" s="79">
        <v>3102</v>
      </c>
      <c r="B988" s="80"/>
      <c r="C988" s="80"/>
      <c r="D988" s="80"/>
      <c r="E988" s="80"/>
      <c r="F988" s="80"/>
      <c r="G988" s="80"/>
      <c r="H988" s="80"/>
      <c r="I988" s="80"/>
      <c r="J988" s="223"/>
      <c r="K988" s="116"/>
      <c r="L988" s="235"/>
      <c r="M988" s="134"/>
      <c r="N988" s="237"/>
      <c r="O988" s="229" t="s">
        <v>81</v>
      </c>
      <c r="P988" s="104" t="str">
        <f>IF(P987/B974=0,"",P987/B974)</f>
        <v/>
      </c>
      <c r="Q988" s="105" t="e">
        <f>IF(P987/Q987=0,"",P987/Q987)</f>
        <v>#VALUE!</v>
      </c>
      <c r="R988" s="231" t="s">
        <v>82</v>
      </c>
      <c r="S988" s="185"/>
    </row>
    <row r="989" spans="1:25" ht="15.75" customHeight="1" x14ac:dyDescent="0.25">
      <c r="A989" s="79">
        <v>3201</v>
      </c>
      <c r="B989" s="80"/>
      <c r="C989" s="80"/>
      <c r="D989" s="80"/>
      <c r="E989" s="80"/>
      <c r="F989" s="80"/>
      <c r="G989" s="80"/>
      <c r="H989" s="80"/>
      <c r="I989" s="80"/>
      <c r="J989" s="223"/>
      <c r="K989" s="116"/>
      <c r="L989" s="238"/>
      <c r="M989" s="239"/>
      <c r="N989" s="240"/>
      <c r="O989" s="109"/>
      <c r="P989" s="110"/>
      <c r="Q989" s="110"/>
      <c r="R989" s="111"/>
      <c r="S989" s="185"/>
    </row>
    <row r="990" spans="1:25" ht="18" x14ac:dyDescent="0.25">
      <c r="A990" s="33"/>
      <c r="B990" s="327" t="s">
        <v>108</v>
      </c>
      <c r="C990" s="327"/>
      <c r="D990" s="327"/>
      <c r="E990" s="327"/>
      <c r="F990" s="327"/>
      <c r="G990" s="327"/>
      <c r="H990" s="327"/>
      <c r="I990" s="327"/>
      <c r="J990" s="327"/>
      <c r="K990" s="112">
        <f>SUM(K974:K986)</f>
        <v>0</v>
      </c>
      <c r="L990" s="113" t="str">
        <f>IF(K981=0,"",K981/B974)</f>
        <v/>
      </c>
      <c r="M990" s="113" t="str">
        <f>IF(K990=0,"",K990/B974)</f>
        <v/>
      </c>
      <c r="N990" s="113" t="e">
        <f>M990-L990</f>
        <v>#VALUE!</v>
      </c>
      <c r="O990" s="5"/>
      <c r="P990" s="25"/>
      <c r="Q990" s="24"/>
      <c r="R990" s="5"/>
      <c r="S990" s="185"/>
    </row>
    <row r="991" spans="1:25" ht="12.75" x14ac:dyDescent="0.2"/>
    <row r="992" spans="1:25" ht="12.75" x14ac:dyDescent="0.2"/>
    <row r="993" spans="1:19" ht="26.25" x14ac:dyDescent="0.4">
      <c r="A993" s="190"/>
      <c r="B993" s="318" t="s">
        <v>96</v>
      </c>
      <c r="C993" s="331"/>
      <c r="D993" s="331"/>
      <c r="E993" s="331"/>
      <c r="F993" s="331"/>
      <c r="G993" s="331"/>
      <c r="H993" s="331"/>
      <c r="I993" s="331"/>
      <c r="J993" s="331"/>
      <c r="K993" s="201" t="s">
        <v>143</v>
      </c>
      <c r="L993" s="5"/>
      <c r="M993" s="5"/>
      <c r="N993" s="25"/>
      <c r="O993" s="5"/>
      <c r="P993" s="25"/>
      <c r="Q993" s="25"/>
      <c r="R993" s="25"/>
      <c r="S993" s="190"/>
    </row>
    <row r="994" spans="1:19" ht="20.25" x14ac:dyDescent="0.2">
      <c r="A994" s="330" t="s">
        <v>9</v>
      </c>
      <c r="B994" s="311" t="s">
        <v>97</v>
      </c>
      <c r="C994" s="312"/>
      <c r="D994" s="312"/>
      <c r="E994" s="312"/>
      <c r="F994" s="312"/>
      <c r="G994" s="312"/>
      <c r="H994" s="312"/>
      <c r="I994" s="312"/>
      <c r="J994" s="313"/>
      <c r="K994" s="314" t="s">
        <v>10</v>
      </c>
      <c r="L994" s="307" t="s">
        <v>2</v>
      </c>
      <c r="M994" s="307" t="s">
        <v>3</v>
      </c>
      <c r="N994" s="316" t="s">
        <v>4</v>
      </c>
      <c r="O994" s="307" t="s">
        <v>5</v>
      </c>
      <c r="P994" s="317" t="s">
        <v>6</v>
      </c>
      <c r="Q994" s="317" t="s">
        <v>7</v>
      </c>
      <c r="R994" s="307" t="s">
        <v>8</v>
      </c>
      <c r="S994" s="190"/>
    </row>
    <row r="995" spans="1:19" ht="15.75" x14ac:dyDescent="0.25">
      <c r="A995" s="308"/>
      <c r="B995" s="79" t="s">
        <v>98</v>
      </c>
      <c r="C995" s="79" t="s">
        <v>99</v>
      </c>
      <c r="D995" s="79" t="s">
        <v>100</v>
      </c>
      <c r="E995" s="79" t="s">
        <v>101</v>
      </c>
      <c r="F995" s="79" t="s">
        <v>102</v>
      </c>
      <c r="G995" s="79" t="s">
        <v>103</v>
      </c>
      <c r="H995" s="79" t="s">
        <v>104</v>
      </c>
      <c r="I995" s="79" t="s">
        <v>105</v>
      </c>
      <c r="J995" s="221" t="s">
        <v>106</v>
      </c>
      <c r="K995" s="315"/>
      <c r="L995" s="308"/>
      <c r="M995" s="308"/>
      <c r="N995" s="308"/>
      <c r="O995" s="308"/>
      <c r="P995" s="308"/>
      <c r="Q995" s="308"/>
      <c r="R995" s="308"/>
      <c r="S995" s="190"/>
    </row>
    <row r="996" spans="1:19" ht="15" customHeight="1" x14ac:dyDescent="0.25">
      <c r="A996" s="79">
        <v>2501</v>
      </c>
      <c r="B996" s="80">
        <v>23</v>
      </c>
      <c r="C996" s="80"/>
      <c r="D996" s="80"/>
      <c r="E996" s="80"/>
      <c r="F996" s="80"/>
      <c r="G996" s="80"/>
      <c r="H996" s="80"/>
      <c r="I996" s="80"/>
      <c r="J996" s="223"/>
      <c r="K996" s="116"/>
      <c r="L996" s="232"/>
      <c r="M996" s="233"/>
      <c r="N996" s="234"/>
      <c r="O996" s="242"/>
      <c r="P996" s="85">
        <f>B996</f>
        <v>23</v>
      </c>
      <c r="Q996" s="243"/>
      <c r="R996" s="242"/>
      <c r="S996" s="190"/>
    </row>
    <row r="997" spans="1:19" ht="15" customHeight="1" x14ac:dyDescent="0.25">
      <c r="A997" s="79">
        <v>2502</v>
      </c>
      <c r="B997" s="80"/>
      <c r="C997" s="80">
        <v>17</v>
      </c>
      <c r="D997" s="80"/>
      <c r="E997" s="80"/>
      <c r="F997" s="80"/>
      <c r="G997" s="80"/>
      <c r="H997" s="80"/>
      <c r="I997" s="80"/>
      <c r="J997" s="223"/>
      <c r="K997" s="116"/>
      <c r="L997" s="235"/>
      <c r="M997" s="134"/>
      <c r="N997" s="236"/>
      <c r="O997" s="90">
        <f>IF(C997=0,"",C997/B996)</f>
        <v>0.73913043478260865</v>
      </c>
      <c r="P997" s="91">
        <v>17</v>
      </c>
      <c r="Q997" s="241">
        <f t="shared" ref="Q997:Q1003" si="119">IF(P997=0,"",P997/P996)</f>
        <v>0.73913043478260865</v>
      </c>
      <c r="R997" s="241">
        <f t="shared" ref="R997:R1003" si="120">IF(P997=0,"",100%-Q997)</f>
        <v>0.26086956521739135</v>
      </c>
      <c r="S997" s="190"/>
    </row>
    <row r="998" spans="1:19" ht="15" customHeight="1" x14ac:dyDescent="0.25">
      <c r="A998" s="79">
        <v>2601</v>
      </c>
      <c r="B998" s="80"/>
      <c r="C998" s="80"/>
      <c r="D998" s="80"/>
      <c r="E998" s="80"/>
      <c r="F998" s="80"/>
      <c r="G998" s="80"/>
      <c r="H998" s="80"/>
      <c r="I998" s="80"/>
      <c r="J998" s="223"/>
      <c r="K998" s="116"/>
      <c r="L998" s="235"/>
      <c r="M998" s="134"/>
      <c r="N998" s="236"/>
      <c r="O998" s="90" t="str">
        <f>IF(D998=0,"",D998/C997)</f>
        <v/>
      </c>
      <c r="P998" s="91"/>
      <c r="Q998" s="241" t="str">
        <f t="shared" si="119"/>
        <v/>
      </c>
      <c r="R998" s="241" t="str">
        <f t="shared" si="120"/>
        <v/>
      </c>
      <c r="S998" s="93">
        <f>P998/P996</f>
        <v>0</v>
      </c>
    </row>
    <row r="999" spans="1:19" ht="15" customHeight="1" x14ac:dyDescent="0.25">
      <c r="A999" s="79">
        <v>2602</v>
      </c>
      <c r="B999" s="80"/>
      <c r="C999" s="80"/>
      <c r="D999" s="80"/>
      <c r="E999" s="80"/>
      <c r="F999" s="80"/>
      <c r="G999" s="80"/>
      <c r="H999" s="80"/>
      <c r="I999" s="80"/>
      <c r="J999" s="223"/>
      <c r="K999" s="116"/>
      <c r="L999" s="235"/>
      <c r="M999" s="134"/>
      <c r="N999" s="236"/>
      <c r="O999" s="90" t="str">
        <f>IF(E999=0,"",E999/D998)</f>
        <v/>
      </c>
      <c r="P999" s="91"/>
      <c r="Q999" s="241" t="str">
        <f t="shared" si="119"/>
        <v/>
      </c>
      <c r="R999" s="241" t="str">
        <f t="shared" si="120"/>
        <v/>
      </c>
      <c r="S999" s="190"/>
    </row>
    <row r="1000" spans="1:19" ht="15" customHeight="1" x14ac:dyDescent="0.25">
      <c r="A1000" s="79">
        <v>2701</v>
      </c>
      <c r="B1000" s="80"/>
      <c r="C1000" s="80"/>
      <c r="D1000" s="80"/>
      <c r="E1000" s="80"/>
      <c r="F1000" s="80"/>
      <c r="G1000" s="80"/>
      <c r="H1000" s="80"/>
      <c r="I1000" s="80"/>
      <c r="J1000" s="223"/>
      <c r="K1000" s="116"/>
      <c r="L1000" s="235"/>
      <c r="M1000" s="134"/>
      <c r="N1000" s="236"/>
      <c r="O1000" s="90" t="str">
        <f>IF(F1000=0,"",F1000/E999)</f>
        <v/>
      </c>
      <c r="P1000" s="91"/>
      <c r="Q1000" s="241" t="str">
        <f t="shared" si="119"/>
        <v/>
      </c>
      <c r="R1000" s="241" t="str">
        <f t="shared" si="120"/>
        <v/>
      </c>
      <c r="S1000" s="190"/>
    </row>
    <row r="1001" spans="1:19" ht="15" customHeight="1" x14ac:dyDescent="0.25">
      <c r="A1001" s="79">
        <v>2702</v>
      </c>
      <c r="B1001" s="80"/>
      <c r="C1001" s="80"/>
      <c r="D1001" s="80"/>
      <c r="E1001" s="80"/>
      <c r="F1001" s="80"/>
      <c r="G1001" s="80"/>
      <c r="H1001" s="80"/>
      <c r="I1001" s="80"/>
      <c r="J1001" s="223"/>
      <c r="K1001" s="116"/>
      <c r="L1001" s="235"/>
      <c r="M1001" s="134"/>
      <c r="N1001" s="236"/>
      <c r="O1001" s="90" t="str">
        <f>IF(G1001=0,"",G1001/F1000)</f>
        <v/>
      </c>
      <c r="P1001" s="91"/>
      <c r="Q1001" s="241" t="str">
        <f t="shared" si="119"/>
        <v/>
      </c>
      <c r="R1001" s="241" t="str">
        <f t="shared" si="120"/>
        <v/>
      </c>
      <c r="S1001" s="190"/>
    </row>
    <row r="1002" spans="1:19" ht="15" customHeight="1" x14ac:dyDescent="0.25">
      <c r="A1002" s="79">
        <v>2801</v>
      </c>
      <c r="B1002" s="80"/>
      <c r="C1002" s="80"/>
      <c r="D1002" s="80"/>
      <c r="E1002" s="80"/>
      <c r="F1002" s="80"/>
      <c r="G1002" s="80"/>
      <c r="H1002" s="80"/>
      <c r="I1002" s="80"/>
      <c r="J1002" s="223"/>
      <c r="K1002" s="116"/>
      <c r="L1002" s="235"/>
      <c r="M1002" s="134"/>
      <c r="N1002" s="236"/>
      <c r="O1002" s="90" t="str">
        <f>IF(H1002=0,"",H1002/G1001)</f>
        <v/>
      </c>
      <c r="P1002" s="91"/>
      <c r="Q1002" s="241" t="str">
        <f t="shared" si="119"/>
        <v/>
      </c>
      <c r="R1002" s="241" t="str">
        <f t="shared" si="120"/>
        <v/>
      </c>
      <c r="S1002" s="190"/>
    </row>
    <row r="1003" spans="1:19" ht="15" customHeight="1" x14ac:dyDescent="0.25">
      <c r="A1003" s="79">
        <v>2802</v>
      </c>
      <c r="B1003" s="80"/>
      <c r="C1003" s="80"/>
      <c r="D1003" s="80"/>
      <c r="E1003" s="80"/>
      <c r="F1003" s="80"/>
      <c r="G1003" s="80"/>
      <c r="H1003" s="80"/>
      <c r="I1003" s="80"/>
      <c r="J1003" s="223"/>
      <c r="K1003" s="116"/>
      <c r="L1003" s="235"/>
      <c r="M1003" s="134"/>
      <c r="N1003" s="236"/>
      <c r="O1003" s="90" t="str">
        <f>IF(I1003=0,"",I1003/H1002)</f>
        <v/>
      </c>
      <c r="P1003" s="91"/>
      <c r="Q1003" s="241" t="str">
        <f t="shared" si="119"/>
        <v/>
      </c>
      <c r="R1003" s="241" t="str">
        <f t="shared" si="120"/>
        <v/>
      </c>
      <c r="S1003" s="190"/>
    </row>
    <row r="1004" spans="1:19" ht="15" customHeight="1" x14ac:dyDescent="0.25">
      <c r="A1004" s="79">
        <v>2901</v>
      </c>
      <c r="B1004" s="80"/>
      <c r="C1004" s="80"/>
      <c r="D1004" s="80"/>
      <c r="E1004" s="80"/>
      <c r="F1004" s="80"/>
      <c r="G1004" s="80"/>
      <c r="H1004" s="80"/>
      <c r="I1004" s="80"/>
      <c r="J1004" s="223"/>
      <c r="K1004" s="116"/>
      <c r="L1004" s="235"/>
      <c r="M1004" s="134"/>
      <c r="N1004" s="134"/>
      <c r="O1004" s="246"/>
      <c r="P1004" s="91"/>
      <c r="Q1004" s="247"/>
      <c r="R1004" s="246"/>
      <c r="S1004" s="190"/>
    </row>
    <row r="1005" spans="1:19" ht="15" customHeight="1" x14ac:dyDescent="0.25">
      <c r="A1005" s="79">
        <v>2902</v>
      </c>
      <c r="B1005" s="80"/>
      <c r="C1005" s="80"/>
      <c r="D1005" s="80"/>
      <c r="E1005" s="80"/>
      <c r="F1005" s="80"/>
      <c r="G1005" s="80"/>
      <c r="H1005" s="80"/>
      <c r="I1005" s="80"/>
      <c r="J1005" s="223"/>
      <c r="K1005" s="116"/>
      <c r="L1005" s="235"/>
      <c r="M1005" s="134"/>
      <c r="N1005" s="237"/>
      <c r="O1005" s="246"/>
      <c r="P1005" s="91"/>
      <c r="Q1005" s="247"/>
      <c r="R1005" s="246"/>
      <c r="S1005" s="190"/>
    </row>
    <row r="1006" spans="1:19" ht="15" customHeight="1" x14ac:dyDescent="0.25">
      <c r="A1006" s="79">
        <v>3001</v>
      </c>
      <c r="B1006" s="80"/>
      <c r="C1006" s="80"/>
      <c r="D1006" s="80"/>
      <c r="E1006" s="80"/>
      <c r="F1006" s="80"/>
      <c r="G1006" s="80"/>
      <c r="H1006" s="80"/>
      <c r="I1006" s="80"/>
      <c r="J1006" s="223"/>
      <c r="K1006" s="116"/>
      <c r="L1006" s="235"/>
      <c r="M1006" s="134"/>
      <c r="N1006" s="237"/>
      <c r="O1006" s="246"/>
      <c r="P1006" s="96"/>
      <c r="Q1006" s="247"/>
      <c r="R1006" s="246"/>
      <c r="S1006" s="190"/>
    </row>
    <row r="1007" spans="1:19" ht="15" customHeight="1" x14ac:dyDescent="0.25">
      <c r="A1007" s="79">
        <v>3002</v>
      </c>
      <c r="B1007" s="80"/>
      <c r="C1007" s="80"/>
      <c r="D1007" s="80"/>
      <c r="E1007" s="80"/>
      <c r="F1007" s="80"/>
      <c r="G1007" s="80"/>
      <c r="H1007" s="80"/>
      <c r="I1007" s="80"/>
      <c r="J1007" s="223"/>
      <c r="K1007" s="116"/>
      <c r="L1007" s="235"/>
      <c r="M1007" s="134"/>
      <c r="N1007" s="237"/>
      <c r="O1007" s="246"/>
      <c r="P1007" s="96"/>
      <c r="Q1007" s="247"/>
      <c r="R1007" s="246"/>
      <c r="S1007" s="190"/>
    </row>
    <row r="1008" spans="1:19" ht="15" customHeight="1" x14ac:dyDescent="0.25">
      <c r="A1008" s="79">
        <v>3101</v>
      </c>
      <c r="B1008" s="80"/>
      <c r="C1008" s="80"/>
      <c r="D1008" s="80"/>
      <c r="E1008" s="80"/>
      <c r="F1008" s="80"/>
      <c r="G1008" s="80"/>
      <c r="H1008" s="80"/>
      <c r="I1008" s="80"/>
      <c r="J1008" s="223"/>
      <c r="K1008" s="116"/>
      <c r="L1008" s="235"/>
      <c r="M1008" s="134"/>
      <c r="N1008" s="237"/>
      <c r="O1008" s="248"/>
      <c r="P1008" s="251"/>
      <c r="Q1008" s="249"/>
      <c r="R1008" s="250"/>
      <c r="S1008" s="190"/>
    </row>
    <row r="1009" spans="1:19" ht="15" customHeight="1" x14ac:dyDescent="0.25">
      <c r="A1009" s="79">
        <v>3102</v>
      </c>
      <c r="B1009" s="80"/>
      <c r="C1009" s="80"/>
      <c r="D1009" s="80"/>
      <c r="E1009" s="80"/>
      <c r="F1009" s="80"/>
      <c r="G1009" s="80"/>
      <c r="H1009" s="80"/>
      <c r="I1009" s="80"/>
      <c r="J1009" s="223"/>
      <c r="K1009" s="116"/>
      <c r="L1009" s="235"/>
      <c r="M1009" s="134"/>
      <c r="N1009" s="237"/>
      <c r="O1009" s="228" t="s">
        <v>80</v>
      </c>
      <c r="P1009" s="102"/>
      <c r="Q1009" s="103" t="str">
        <f>IF(SUM(K999:K1006)=0,"",SUM(K999:K1006))</f>
        <v/>
      </c>
      <c r="R1009" s="230" t="s">
        <v>10</v>
      </c>
      <c r="S1009" s="190"/>
    </row>
    <row r="1010" spans="1:19" ht="15" customHeight="1" x14ac:dyDescent="0.25">
      <c r="A1010" s="79">
        <v>3201</v>
      </c>
      <c r="B1010" s="80"/>
      <c r="C1010" s="80"/>
      <c r="D1010" s="80"/>
      <c r="E1010" s="80"/>
      <c r="F1010" s="80"/>
      <c r="G1010" s="80"/>
      <c r="H1010" s="80"/>
      <c r="I1010" s="80"/>
      <c r="J1010" s="223"/>
      <c r="K1010" s="116"/>
      <c r="L1010" s="235"/>
      <c r="M1010" s="134"/>
      <c r="N1010" s="237"/>
      <c r="O1010" s="229" t="s">
        <v>81</v>
      </c>
      <c r="P1010" s="104" t="str">
        <f>IF(P1009/B996=0,"",P1009/B996)</f>
        <v/>
      </c>
      <c r="Q1010" s="105" t="e">
        <f>IF(P1009/Q1009=0,"",P1009/Q1009)</f>
        <v>#VALUE!</v>
      </c>
      <c r="R1010" s="231" t="s">
        <v>82</v>
      </c>
      <c r="S1010" s="190"/>
    </row>
    <row r="1011" spans="1:19" ht="15" customHeight="1" x14ac:dyDescent="0.25">
      <c r="A1011" s="79">
        <v>3202</v>
      </c>
      <c r="B1011" s="80"/>
      <c r="C1011" s="80"/>
      <c r="D1011" s="80"/>
      <c r="E1011" s="80"/>
      <c r="F1011" s="80"/>
      <c r="G1011" s="80"/>
      <c r="H1011" s="80"/>
      <c r="I1011" s="80"/>
      <c r="J1011" s="223"/>
      <c r="K1011" s="116"/>
      <c r="L1011" s="238"/>
      <c r="M1011" s="239"/>
      <c r="N1011" s="240"/>
      <c r="O1011" s="109"/>
      <c r="P1011" s="110"/>
      <c r="Q1011" s="110"/>
      <c r="R1011" s="111"/>
      <c r="S1011" s="190"/>
    </row>
    <row r="1012" spans="1:19" ht="18" customHeight="1" x14ac:dyDescent="0.25">
      <c r="A1012" s="33"/>
      <c r="B1012" s="327" t="s">
        <v>108</v>
      </c>
      <c r="C1012" s="327"/>
      <c r="D1012" s="327"/>
      <c r="E1012" s="327"/>
      <c r="F1012" s="327"/>
      <c r="G1012" s="327"/>
      <c r="H1012" s="327"/>
      <c r="I1012" s="327"/>
      <c r="J1012" s="327"/>
      <c r="K1012" s="112">
        <f>SUM(K996:K1008)</f>
        <v>0</v>
      </c>
      <c r="L1012" s="113" t="str">
        <f>IF(K1003=0,"",K1003/B996)</f>
        <v/>
      </c>
      <c r="M1012" s="113" t="str">
        <f>IF(K1012=0,"",K1012/B996)</f>
        <v/>
      </c>
      <c r="N1012" s="113" t="e">
        <f>M1012-L1012</f>
        <v>#VALUE!</v>
      </c>
      <c r="O1012" s="5"/>
      <c r="P1012" s="25"/>
      <c r="Q1012" s="24"/>
      <c r="R1012" s="5"/>
      <c r="S1012" s="190"/>
    </row>
    <row r="1013" spans="1:19" ht="12.75" customHeight="1" x14ac:dyDescent="0.2"/>
    <row r="1014" spans="1:19" ht="12.75" customHeight="1" x14ac:dyDescent="0.2"/>
    <row r="1015" spans="1:19" s="300" customFormat="1" ht="26.25" x14ac:dyDescent="0.4">
      <c r="B1015" s="318" t="s">
        <v>96</v>
      </c>
      <c r="C1015" s="331"/>
      <c r="D1015" s="331"/>
      <c r="E1015" s="331"/>
      <c r="F1015" s="331"/>
      <c r="G1015" s="331"/>
      <c r="H1015" s="331"/>
      <c r="I1015" s="331"/>
      <c r="J1015" s="331"/>
      <c r="K1015" s="201" t="s">
        <v>144</v>
      </c>
      <c r="L1015" s="5"/>
      <c r="M1015" s="5"/>
      <c r="N1015" s="25"/>
      <c r="O1015" s="5"/>
      <c r="P1015" s="25"/>
      <c r="Q1015" s="25"/>
      <c r="R1015" s="25"/>
    </row>
    <row r="1016" spans="1:19" s="300" customFormat="1" ht="20.25" x14ac:dyDescent="0.2">
      <c r="A1016" s="330" t="s">
        <v>9</v>
      </c>
      <c r="B1016" s="311" t="s">
        <v>97</v>
      </c>
      <c r="C1016" s="312"/>
      <c r="D1016" s="312"/>
      <c r="E1016" s="312"/>
      <c r="F1016" s="312"/>
      <c r="G1016" s="312"/>
      <c r="H1016" s="312"/>
      <c r="I1016" s="312"/>
      <c r="J1016" s="313"/>
      <c r="K1016" s="314" t="s">
        <v>10</v>
      </c>
      <c r="L1016" s="307" t="s">
        <v>2</v>
      </c>
      <c r="M1016" s="307" t="s">
        <v>3</v>
      </c>
      <c r="N1016" s="316" t="s">
        <v>4</v>
      </c>
      <c r="O1016" s="307" t="s">
        <v>5</v>
      </c>
      <c r="P1016" s="317" t="s">
        <v>6</v>
      </c>
      <c r="Q1016" s="317" t="s">
        <v>7</v>
      </c>
      <c r="R1016" s="307" t="s">
        <v>8</v>
      </c>
    </row>
    <row r="1017" spans="1:19" s="300" customFormat="1" ht="15.75" x14ac:dyDescent="0.25">
      <c r="A1017" s="308"/>
      <c r="B1017" s="79" t="s">
        <v>98</v>
      </c>
      <c r="C1017" s="79" t="s">
        <v>99</v>
      </c>
      <c r="D1017" s="79" t="s">
        <v>100</v>
      </c>
      <c r="E1017" s="79" t="s">
        <v>101</v>
      </c>
      <c r="F1017" s="79" t="s">
        <v>102</v>
      </c>
      <c r="G1017" s="79" t="s">
        <v>103</v>
      </c>
      <c r="H1017" s="79" t="s">
        <v>104</v>
      </c>
      <c r="I1017" s="79" t="s">
        <v>105</v>
      </c>
      <c r="J1017" s="221" t="s">
        <v>106</v>
      </c>
      <c r="K1017" s="315"/>
      <c r="L1017" s="308"/>
      <c r="M1017" s="308"/>
      <c r="N1017" s="308"/>
      <c r="O1017" s="308"/>
      <c r="P1017" s="308"/>
      <c r="Q1017" s="308"/>
      <c r="R1017" s="308"/>
    </row>
    <row r="1018" spans="1:19" s="300" customFormat="1" ht="15" customHeight="1" x14ac:dyDescent="0.25">
      <c r="A1018" s="79">
        <v>2502</v>
      </c>
      <c r="B1018" s="80">
        <v>43</v>
      </c>
      <c r="C1018" s="80"/>
      <c r="D1018" s="80"/>
      <c r="E1018" s="80"/>
      <c r="F1018" s="80"/>
      <c r="G1018" s="80"/>
      <c r="H1018" s="80"/>
      <c r="I1018" s="80"/>
      <c r="J1018" s="223"/>
      <c r="K1018" s="116"/>
      <c r="L1018" s="232"/>
      <c r="M1018" s="233"/>
      <c r="N1018" s="234"/>
      <c r="O1018" s="242"/>
      <c r="P1018" s="85">
        <f>B1018</f>
        <v>43</v>
      </c>
      <c r="Q1018" s="243"/>
      <c r="R1018" s="242"/>
    </row>
    <row r="1019" spans="1:19" s="300" customFormat="1" ht="15" customHeight="1" x14ac:dyDescent="0.25">
      <c r="A1019" s="79">
        <v>2601</v>
      </c>
      <c r="B1019" s="80"/>
      <c r="C1019" s="80"/>
      <c r="D1019" s="80"/>
      <c r="E1019" s="80"/>
      <c r="F1019" s="80"/>
      <c r="G1019" s="80"/>
      <c r="H1019" s="80"/>
      <c r="I1019" s="80"/>
      <c r="J1019" s="223"/>
      <c r="K1019" s="116"/>
      <c r="L1019" s="235"/>
      <c r="M1019" s="134"/>
      <c r="N1019" s="236"/>
      <c r="O1019" s="90" t="str">
        <f>IF(C1019=0,"",C1019/B1018)</f>
        <v/>
      </c>
      <c r="P1019" s="91"/>
      <c r="Q1019" s="241" t="str">
        <f t="shared" ref="Q1019:Q1025" si="121">IF(P1019=0,"",P1019/P1018)</f>
        <v/>
      </c>
      <c r="R1019" s="241" t="str">
        <f t="shared" ref="R1019:R1025" si="122">IF(P1019=0,"",100%-Q1019)</f>
        <v/>
      </c>
    </row>
    <row r="1020" spans="1:19" s="300" customFormat="1" ht="15" customHeight="1" x14ac:dyDescent="0.25">
      <c r="A1020" s="79">
        <v>2602</v>
      </c>
      <c r="B1020" s="80"/>
      <c r="C1020" s="80"/>
      <c r="D1020" s="80"/>
      <c r="E1020" s="80"/>
      <c r="F1020" s="80"/>
      <c r="G1020" s="80"/>
      <c r="H1020" s="80"/>
      <c r="I1020" s="80"/>
      <c r="J1020" s="223"/>
      <c r="K1020" s="116"/>
      <c r="L1020" s="235"/>
      <c r="M1020" s="134"/>
      <c r="N1020" s="236"/>
      <c r="O1020" s="90" t="str">
        <f>IF(D1020=0,"",D1020/C1019)</f>
        <v/>
      </c>
      <c r="P1020" s="91"/>
      <c r="Q1020" s="241" t="str">
        <f t="shared" si="121"/>
        <v/>
      </c>
      <c r="R1020" s="241" t="str">
        <f t="shared" si="122"/>
        <v/>
      </c>
      <c r="S1020" s="93">
        <f>P1020/P1018</f>
        <v>0</v>
      </c>
    </row>
    <row r="1021" spans="1:19" s="300" customFormat="1" ht="15" customHeight="1" x14ac:dyDescent="0.25">
      <c r="A1021" s="79">
        <v>2701</v>
      </c>
      <c r="B1021" s="80"/>
      <c r="C1021" s="80"/>
      <c r="D1021" s="80"/>
      <c r="E1021" s="80"/>
      <c r="F1021" s="80"/>
      <c r="G1021" s="80"/>
      <c r="H1021" s="80"/>
      <c r="I1021" s="80"/>
      <c r="J1021" s="223"/>
      <c r="K1021" s="116"/>
      <c r="L1021" s="235"/>
      <c r="M1021" s="134"/>
      <c r="N1021" s="236"/>
      <c r="O1021" s="90" t="str">
        <f>IF(E1021=0,"",E1021/D1020)</f>
        <v/>
      </c>
      <c r="P1021" s="91"/>
      <c r="Q1021" s="241" t="str">
        <f t="shared" si="121"/>
        <v/>
      </c>
      <c r="R1021" s="241" t="str">
        <f t="shared" si="122"/>
        <v/>
      </c>
    </row>
    <row r="1022" spans="1:19" s="300" customFormat="1" ht="15" customHeight="1" x14ac:dyDescent="0.25">
      <c r="A1022" s="79">
        <v>2702</v>
      </c>
      <c r="B1022" s="80"/>
      <c r="C1022" s="80"/>
      <c r="D1022" s="80"/>
      <c r="E1022" s="80"/>
      <c r="F1022" s="80"/>
      <c r="G1022" s="80"/>
      <c r="H1022" s="80"/>
      <c r="I1022" s="80"/>
      <c r="J1022" s="223"/>
      <c r="K1022" s="116"/>
      <c r="L1022" s="235"/>
      <c r="M1022" s="134"/>
      <c r="N1022" s="236"/>
      <c r="O1022" s="90" t="str">
        <f>IF(F1022=0,"",F1022/E1021)</f>
        <v/>
      </c>
      <c r="P1022" s="91"/>
      <c r="Q1022" s="241" t="str">
        <f t="shared" si="121"/>
        <v/>
      </c>
      <c r="R1022" s="241" t="str">
        <f t="shared" si="122"/>
        <v/>
      </c>
    </row>
    <row r="1023" spans="1:19" s="300" customFormat="1" ht="15" customHeight="1" x14ac:dyDescent="0.25">
      <c r="A1023" s="79">
        <v>2801</v>
      </c>
      <c r="B1023" s="80"/>
      <c r="C1023" s="80"/>
      <c r="D1023" s="80"/>
      <c r="E1023" s="80"/>
      <c r="F1023" s="80"/>
      <c r="G1023" s="80"/>
      <c r="H1023" s="80"/>
      <c r="I1023" s="80"/>
      <c r="J1023" s="223"/>
      <c r="K1023" s="116"/>
      <c r="L1023" s="235"/>
      <c r="M1023" s="134"/>
      <c r="N1023" s="236"/>
      <c r="O1023" s="90" t="str">
        <f>IF(G1023=0,"",G1023/F1022)</f>
        <v/>
      </c>
      <c r="P1023" s="91"/>
      <c r="Q1023" s="241" t="str">
        <f t="shared" si="121"/>
        <v/>
      </c>
      <c r="R1023" s="241" t="str">
        <f t="shared" si="122"/>
        <v/>
      </c>
    </row>
    <row r="1024" spans="1:19" s="300" customFormat="1" ht="15" customHeight="1" x14ac:dyDescent="0.25">
      <c r="A1024" s="79">
        <v>2802</v>
      </c>
      <c r="B1024" s="80"/>
      <c r="C1024" s="80"/>
      <c r="D1024" s="80"/>
      <c r="E1024" s="80"/>
      <c r="F1024" s="80"/>
      <c r="G1024" s="80"/>
      <c r="H1024" s="80"/>
      <c r="I1024" s="80"/>
      <c r="J1024" s="223"/>
      <c r="K1024" s="116"/>
      <c r="L1024" s="235"/>
      <c r="M1024" s="134"/>
      <c r="N1024" s="236"/>
      <c r="O1024" s="90" t="str">
        <f>IF(H1024=0,"",H1024/G1023)</f>
        <v/>
      </c>
      <c r="P1024" s="91"/>
      <c r="Q1024" s="241" t="str">
        <f t="shared" si="121"/>
        <v/>
      </c>
      <c r="R1024" s="241" t="str">
        <f t="shared" si="122"/>
        <v/>
      </c>
    </row>
    <row r="1025" spans="1:18" s="300" customFormat="1" ht="15" customHeight="1" x14ac:dyDescent="0.25">
      <c r="A1025" s="79">
        <v>2901</v>
      </c>
      <c r="B1025" s="80"/>
      <c r="C1025" s="80"/>
      <c r="D1025" s="80"/>
      <c r="E1025" s="80"/>
      <c r="F1025" s="80"/>
      <c r="G1025" s="80"/>
      <c r="H1025" s="80"/>
      <c r="I1025" s="80"/>
      <c r="J1025" s="223"/>
      <c r="K1025" s="116"/>
      <c r="L1025" s="235"/>
      <c r="M1025" s="134"/>
      <c r="N1025" s="236"/>
      <c r="O1025" s="90" t="str">
        <f>IF(I1025=0,"",I1025/H1024)</f>
        <v/>
      </c>
      <c r="P1025" s="91"/>
      <c r="Q1025" s="241" t="str">
        <f t="shared" si="121"/>
        <v/>
      </c>
      <c r="R1025" s="241" t="str">
        <f t="shared" si="122"/>
        <v/>
      </c>
    </row>
    <row r="1026" spans="1:18" s="300" customFormat="1" ht="15" customHeight="1" x14ac:dyDescent="0.25">
      <c r="A1026" s="79">
        <v>2902</v>
      </c>
      <c r="B1026" s="80"/>
      <c r="C1026" s="80"/>
      <c r="D1026" s="80"/>
      <c r="E1026" s="80"/>
      <c r="F1026" s="80"/>
      <c r="G1026" s="80"/>
      <c r="H1026" s="80"/>
      <c r="I1026" s="80"/>
      <c r="J1026" s="223"/>
      <c r="K1026" s="116"/>
      <c r="L1026" s="235"/>
      <c r="M1026" s="134"/>
      <c r="N1026" s="134"/>
      <c r="O1026" s="246"/>
      <c r="P1026" s="91"/>
      <c r="Q1026" s="247"/>
      <c r="R1026" s="246"/>
    </row>
    <row r="1027" spans="1:18" s="300" customFormat="1" ht="15" customHeight="1" x14ac:dyDescent="0.25">
      <c r="A1027" s="79">
        <v>3001</v>
      </c>
      <c r="B1027" s="80"/>
      <c r="C1027" s="80"/>
      <c r="D1027" s="80"/>
      <c r="E1027" s="80"/>
      <c r="F1027" s="80"/>
      <c r="G1027" s="80"/>
      <c r="H1027" s="80"/>
      <c r="I1027" s="80"/>
      <c r="J1027" s="223"/>
      <c r="K1027" s="116"/>
      <c r="L1027" s="235"/>
      <c r="M1027" s="134"/>
      <c r="N1027" s="237"/>
      <c r="O1027" s="246"/>
      <c r="P1027" s="91"/>
      <c r="Q1027" s="247"/>
      <c r="R1027" s="246"/>
    </row>
    <row r="1028" spans="1:18" s="300" customFormat="1" ht="15" customHeight="1" x14ac:dyDescent="0.25">
      <c r="A1028" s="79">
        <v>3002</v>
      </c>
      <c r="B1028" s="80"/>
      <c r="C1028" s="80"/>
      <c r="D1028" s="80"/>
      <c r="E1028" s="80"/>
      <c r="F1028" s="80"/>
      <c r="G1028" s="80"/>
      <c r="H1028" s="80"/>
      <c r="I1028" s="80"/>
      <c r="J1028" s="223"/>
      <c r="K1028" s="116"/>
      <c r="L1028" s="235"/>
      <c r="M1028" s="134"/>
      <c r="N1028" s="237"/>
      <c r="O1028" s="246"/>
      <c r="P1028" s="96"/>
      <c r="Q1028" s="247"/>
      <c r="R1028" s="246"/>
    </row>
    <row r="1029" spans="1:18" s="300" customFormat="1" ht="15" customHeight="1" x14ac:dyDescent="0.25">
      <c r="A1029" s="79">
        <v>3101</v>
      </c>
      <c r="B1029" s="80"/>
      <c r="C1029" s="80"/>
      <c r="D1029" s="80"/>
      <c r="E1029" s="80"/>
      <c r="F1029" s="80"/>
      <c r="G1029" s="80"/>
      <c r="H1029" s="80"/>
      <c r="I1029" s="80"/>
      <c r="J1029" s="223"/>
      <c r="K1029" s="116"/>
      <c r="L1029" s="235"/>
      <c r="M1029" s="134"/>
      <c r="N1029" s="237"/>
      <c r="O1029" s="246"/>
      <c r="P1029" s="96"/>
      <c r="Q1029" s="247"/>
      <c r="R1029" s="246"/>
    </row>
    <row r="1030" spans="1:18" s="300" customFormat="1" ht="15" customHeight="1" x14ac:dyDescent="0.25">
      <c r="A1030" s="79">
        <v>3102</v>
      </c>
      <c r="B1030" s="80"/>
      <c r="C1030" s="80"/>
      <c r="D1030" s="80"/>
      <c r="E1030" s="80"/>
      <c r="F1030" s="80"/>
      <c r="G1030" s="80"/>
      <c r="H1030" s="80"/>
      <c r="I1030" s="80"/>
      <c r="J1030" s="223"/>
      <c r="K1030" s="116"/>
      <c r="L1030" s="235"/>
      <c r="M1030" s="134"/>
      <c r="N1030" s="237"/>
      <c r="O1030" s="248"/>
      <c r="P1030" s="251"/>
      <c r="Q1030" s="249"/>
      <c r="R1030" s="250"/>
    </row>
    <row r="1031" spans="1:18" s="300" customFormat="1" ht="15" customHeight="1" x14ac:dyDescent="0.25">
      <c r="A1031" s="79">
        <v>3201</v>
      </c>
      <c r="B1031" s="80"/>
      <c r="C1031" s="80"/>
      <c r="D1031" s="80"/>
      <c r="E1031" s="80"/>
      <c r="F1031" s="80"/>
      <c r="G1031" s="80"/>
      <c r="H1031" s="80"/>
      <c r="I1031" s="80"/>
      <c r="J1031" s="223"/>
      <c r="K1031" s="116"/>
      <c r="L1031" s="235"/>
      <c r="M1031" s="134"/>
      <c r="N1031" s="237"/>
      <c r="O1031" s="228" t="s">
        <v>80</v>
      </c>
      <c r="P1031" s="102"/>
      <c r="Q1031" s="103" t="str">
        <f>IF(SUM(K1021:K1028)=0,"",SUM(K1021:K1028))</f>
        <v/>
      </c>
      <c r="R1031" s="230" t="s">
        <v>10</v>
      </c>
    </row>
    <row r="1032" spans="1:18" s="300" customFormat="1" ht="15" customHeight="1" x14ac:dyDescent="0.25">
      <c r="A1032" s="79">
        <v>3202</v>
      </c>
      <c r="B1032" s="80"/>
      <c r="C1032" s="80"/>
      <c r="D1032" s="80"/>
      <c r="E1032" s="80"/>
      <c r="F1032" s="80"/>
      <c r="G1032" s="80"/>
      <c r="H1032" s="80"/>
      <c r="I1032" s="80"/>
      <c r="J1032" s="223"/>
      <c r="K1032" s="116"/>
      <c r="L1032" s="235"/>
      <c r="M1032" s="134"/>
      <c r="N1032" s="237"/>
      <c r="O1032" s="229" t="s">
        <v>81</v>
      </c>
      <c r="P1032" s="104" t="str">
        <f>IF(P1031/B1018=0,"",P1031/B1018)</f>
        <v/>
      </c>
      <c r="Q1032" s="105" t="e">
        <f>IF(P1031/Q1031=0,"",P1031/Q1031)</f>
        <v>#VALUE!</v>
      </c>
      <c r="R1032" s="231" t="s">
        <v>82</v>
      </c>
    </row>
    <row r="1033" spans="1:18" s="300" customFormat="1" ht="15" customHeight="1" x14ac:dyDescent="0.25">
      <c r="A1033" s="79">
        <v>3301</v>
      </c>
      <c r="B1033" s="80"/>
      <c r="C1033" s="80"/>
      <c r="D1033" s="80"/>
      <c r="E1033" s="80"/>
      <c r="F1033" s="80"/>
      <c r="G1033" s="80"/>
      <c r="H1033" s="80"/>
      <c r="I1033" s="80"/>
      <c r="J1033" s="223"/>
      <c r="K1033" s="116"/>
      <c r="L1033" s="238"/>
      <c r="M1033" s="239"/>
      <c r="N1033" s="240"/>
      <c r="O1033" s="109"/>
      <c r="P1033" s="110"/>
      <c r="Q1033" s="110"/>
      <c r="R1033" s="111"/>
    </row>
    <row r="1034" spans="1:18" s="300" customFormat="1" ht="18" customHeight="1" x14ac:dyDescent="0.25">
      <c r="A1034" s="33"/>
      <c r="B1034" s="327" t="s">
        <v>108</v>
      </c>
      <c r="C1034" s="327"/>
      <c r="D1034" s="327"/>
      <c r="E1034" s="327"/>
      <c r="F1034" s="327"/>
      <c r="G1034" s="327"/>
      <c r="H1034" s="327"/>
      <c r="I1034" s="327"/>
      <c r="J1034" s="327"/>
      <c r="K1034" s="112">
        <f>SUM(K1018:K1030)</f>
        <v>0</v>
      </c>
      <c r="L1034" s="113" t="str">
        <f>IF(K1025=0,"",K1025/B1018)</f>
        <v/>
      </c>
      <c r="M1034" s="113" t="str">
        <f>IF(K1034=0,"",K1034/B1018)</f>
        <v/>
      </c>
      <c r="N1034" s="113" t="e">
        <f>M1034-L1034</f>
        <v>#VALUE!</v>
      </c>
      <c r="O1034" s="5"/>
      <c r="P1034" s="25"/>
      <c r="Q1034" s="24"/>
      <c r="R1034" s="5"/>
    </row>
    <row r="1035" spans="1:18" ht="12.75" customHeight="1" x14ac:dyDescent="0.2"/>
    <row r="1036" spans="1:18" ht="12.75" customHeight="1" x14ac:dyDescent="0.2"/>
    <row r="1037" spans="1:18" ht="12.75" customHeight="1" x14ac:dyDescent="0.2"/>
    <row r="1038" spans="1:18" ht="12.75" customHeight="1" x14ac:dyDescent="0.2"/>
    <row r="1039" spans="1:18" ht="12.75" customHeight="1" x14ac:dyDescent="0.2"/>
    <row r="1040" spans="1:18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</sheetData>
  <mergeCells count="402">
    <mergeCell ref="Q1016:Q1017"/>
    <mergeCell ref="R1016:R1017"/>
    <mergeCell ref="B1034:J1034"/>
    <mergeCell ref="B1015:J1015"/>
    <mergeCell ref="A1016:A1017"/>
    <mergeCell ref="B1016:J1016"/>
    <mergeCell ref="K1016:K1017"/>
    <mergeCell ref="L1016:L1017"/>
    <mergeCell ref="M1016:M1017"/>
    <mergeCell ref="N1016:N1017"/>
    <mergeCell ref="O1016:O1017"/>
    <mergeCell ref="P1016:P1017"/>
    <mergeCell ref="Q994:Q995"/>
    <mergeCell ref="R994:R995"/>
    <mergeCell ref="B993:J993"/>
    <mergeCell ref="A994:A995"/>
    <mergeCell ref="B994:J994"/>
    <mergeCell ref="K994:K995"/>
    <mergeCell ref="L994:L995"/>
    <mergeCell ref="M994:M995"/>
    <mergeCell ref="N994:N995"/>
    <mergeCell ref="O994:O995"/>
    <mergeCell ref="P994:P995"/>
    <mergeCell ref="B836:J836"/>
    <mergeCell ref="Q950:Q951"/>
    <mergeCell ref="R950:R951"/>
    <mergeCell ref="B949:J949"/>
    <mergeCell ref="A950:A951"/>
    <mergeCell ref="B950:J950"/>
    <mergeCell ref="K950:K951"/>
    <mergeCell ref="L950:L951"/>
    <mergeCell ref="M950:M951"/>
    <mergeCell ref="N950:N951"/>
    <mergeCell ref="O950:O951"/>
    <mergeCell ref="P950:P951"/>
    <mergeCell ref="N840:N841"/>
    <mergeCell ref="O840:O841"/>
    <mergeCell ref="P840:P841"/>
    <mergeCell ref="Q840:Q841"/>
    <mergeCell ref="R840:R841"/>
    <mergeCell ref="B839:J839"/>
    <mergeCell ref="A840:A841"/>
    <mergeCell ref="B840:J840"/>
    <mergeCell ref="K840:K841"/>
    <mergeCell ref="L840:L841"/>
    <mergeCell ref="M840:M841"/>
    <mergeCell ref="B880:J880"/>
    <mergeCell ref="N818:N819"/>
    <mergeCell ref="O818:O819"/>
    <mergeCell ref="P818:P819"/>
    <mergeCell ref="Q818:Q819"/>
    <mergeCell ref="R818:R819"/>
    <mergeCell ref="B817:J817"/>
    <mergeCell ref="A818:A819"/>
    <mergeCell ref="B818:J818"/>
    <mergeCell ref="K818:K819"/>
    <mergeCell ref="L818:L819"/>
    <mergeCell ref="M818:M819"/>
    <mergeCell ref="N796:N797"/>
    <mergeCell ref="O796:O797"/>
    <mergeCell ref="P796:P797"/>
    <mergeCell ref="Q796:Q797"/>
    <mergeCell ref="R796:R797"/>
    <mergeCell ref="B795:J795"/>
    <mergeCell ref="A796:A797"/>
    <mergeCell ref="B796:J796"/>
    <mergeCell ref="K796:K797"/>
    <mergeCell ref="L796:L797"/>
    <mergeCell ref="M796:M797"/>
    <mergeCell ref="N774:N775"/>
    <mergeCell ref="O774:O775"/>
    <mergeCell ref="P774:P775"/>
    <mergeCell ref="Q774:Q775"/>
    <mergeCell ref="R774:R775"/>
    <mergeCell ref="B773:J773"/>
    <mergeCell ref="A774:A775"/>
    <mergeCell ref="B774:J774"/>
    <mergeCell ref="K774:K775"/>
    <mergeCell ref="L774:L775"/>
    <mergeCell ref="M774:M775"/>
    <mergeCell ref="P730:P731"/>
    <mergeCell ref="Q730:Q731"/>
    <mergeCell ref="R730:R731"/>
    <mergeCell ref="B729:J729"/>
    <mergeCell ref="A730:A731"/>
    <mergeCell ref="B730:J730"/>
    <mergeCell ref="K730:K731"/>
    <mergeCell ref="L730:L731"/>
    <mergeCell ref="M730:M731"/>
    <mergeCell ref="N730:N731"/>
    <mergeCell ref="O730:O731"/>
    <mergeCell ref="P752:P753"/>
    <mergeCell ref="Q752:Q753"/>
    <mergeCell ref="R752:R753"/>
    <mergeCell ref="B751:J751"/>
    <mergeCell ref="A752:A753"/>
    <mergeCell ref="B752:J752"/>
    <mergeCell ref="K752:K753"/>
    <mergeCell ref="L752:L753"/>
    <mergeCell ref="M752:M753"/>
    <mergeCell ref="N752:N753"/>
    <mergeCell ref="O752:O753"/>
    <mergeCell ref="N685:N686"/>
    <mergeCell ref="O685:O686"/>
    <mergeCell ref="P685:P686"/>
    <mergeCell ref="Q685:Q686"/>
    <mergeCell ref="R685:R686"/>
    <mergeCell ref="B684:J684"/>
    <mergeCell ref="A685:A686"/>
    <mergeCell ref="B685:J685"/>
    <mergeCell ref="K685:K686"/>
    <mergeCell ref="L685:L686"/>
    <mergeCell ref="M685:M686"/>
    <mergeCell ref="N708:N709"/>
    <mergeCell ref="O708:O709"/>
    <mergeCell ref="P708:P709"/>
    <mergeCell ref="Q708:Q709"/>
    <mergeCell ref="R708:R709"/>
    <mergeCell ref="B707:J707"/>
    <mergeCell ref="A708:A709"/>
    <mergeCell ref="B708:J708"/>
    <mergeCell ref="K708:K709"/>
    <mergeCell ref="L708:L709"/>
    <mergeCell ref="M708:M709"/>
    <mergeCell ref="N884:N885"/>
    <mergeCell ref="O884:O885"/>
    <mergeCell ref="P884:P885"/>
    <mergeCell ref="Q884:Q885"/>
    <mergeCell ref="R884:R885"/>
    <mergeCell ref="B883:J883"/>
    <mergeCell ref="A884:A885"/>
    <mergeCell ref="B884:J884"/>
    <mergeCell ref="K884:K885"/>
    <mergeCell ref="L884:L885"/>
    <mergeCell ref="M884:M885"/>
    <mergeCell ref="A317:A318"/>
    <mergeCell ref="B317:J317"/>
    <mergeCell ref="N340:N341"/>
    <mergeCell ref="O340:O341"/>
    <mergeCell ref="P340:P341"/>
    <mergeCell ref="Q340:Q341"/>
    <mergeCell ref="R340:R341"/>
    <mergeCell ref="B339:J339"/>
    <mergeCell ref="A340:A341"/>
    <mergeCell ref="B340:J340"/>
    <mergeCell ref="K340:K341"/>
    <mergeCell ref="L340:L341"/>
    <mergeCell ref="M340:M341"/>
    <mergeCell ref="O317:O318"/>
    <mergeCell ref="P317:P318"/>
    <mergeCell ref="Q317:Q318"/>
    <mergeCell ref="R317:R318"/>
    <mergeCell ref="K317:K318"/>
    <mergeCell ref="L317:L318"/>
    <mergeCell ref="M317:M318"/>
    <mergeCell ref="N317:N318"/>
    <mergeCell ref="B336:J336"/>
    <mergeCell ref="B858:J858"/>
    <mergeCell ref="B16:J16"/>
    <mergeCell ref="B33:J33"/>
    <mergeCell ref="B51:J51"/>
    <mergeCell ref="B68:J68"/>
    <mergeCell ref="B85:J85"/>
    <mergeCell ref="B105:J105"/>
    <mergeCell ref="B124:J124"/>
    <mergeCell ref="B141:J141"/>
    <mergeCell ref="B157:J157"/>
    <mergeCell ref="B253:J253"/>
    <mergeCell ref="B269:J269"/>
    <mergeCell ref="B284:J284"/>
    <mergeCell ref="B300:J300"/>
    <mergeCell ref="B316:J316"/>
    <mergeCell ref="B172:J172"/>
    <mergeCell ref="B187:J187"/>
    <mergeCell ref="B203:J203"/>
    <mergeCell ref="B219:J219"/>
    <mergeCell ref="B236:J236"/>
    <mergeCell ref="B748:J748"/>
    <mergeCell ref="B770:J770"/>
    <mergeCell ref="B792:J792"/>
    <mergeCell ref="B814:J814"/>
    <mergeCell ref="N862:N863"/>
    <mergeCell ref="O862:O863"/>
    <mergeCell ref="P862:P863"/>
    <mergeCell ref="Q862:Q863"/>
    <mergeCell ref="R862:R863"/>
    <mergeCell ref="B861:J861"/>
    <mergeCell ref="A862:A863"/>
    <mergeCell ref="B862:J862"/>
    <mergeCell ref="K862:K863"/>
    <mergeCell ref="L862:L863"/>
    <mergeCell ref="M862:M863"/>
    <mergeCell ref="A639:A640"/>
    <mergeCell ref="B639:J639"/>
    <mergeCell ref="K639:K640"/>
    <mergeCell ref="L639:L640"/>
    <mergeCell ref="N662:N663"/>
    <mergeCell ref="O662:O663"/>
    <mergeCell ref="P662:P663"/>
    <mergeCell ref="Q662:Q663"/>
    <mergeCell ref="R662:R663"/>
    <mergeCell ref="B661:J661"/>
    <mergeCell ref="A662:A663"/>
    <mergeCell ref="B662:J662"/>
    <mergeCell ref="K662:K663"/>
    <mergeCell ref="L662:L663"/>
    <mergeCell ref="M662:M663"/>
    <mergeCell ref="P639:P640"/>
    <mergeCell ref="Q639:Q640"/>
    <mergeCell ref="B658:J658"/>
    <mergeCell ref="B681:J681"/>
    <mergeCell ref="B704:J704"/>
    <mergeCell ref="B726:J726"/>
    <mergeCell ref="Q616:Q617"/>
    <mergeCell ref="R616:R617"/>
    <mergeCell ref="N593:N594"/>
    <mergeCell ref="O593:O594"/>
    <mergeCell ref="P593:P594"/>
    <mergeCell ref="Q593:Q594"/>
    <mergeCell ref="R593:R594"/>
    <mergeCell ref="B615:J615"/>
    <mergeCell ref="B612:J612"/>
    <mergeCell ref="B616:J616"/>
    <mergeCell ref="K616:K617"/>
    <mergeCell ref="L616:L617"/>
    <mergeCell ref="M639:M640"/>
    <mergeCell ref="N639:N640"/>
    <mergeCell ref="O639:O640"/>
    <mergeCell ref="M616:M617"/>
    <mergeCell ref="N616:N617"/>
    <mergeCell ref="O616:O617"/>
    <mergeCell ref="B638:J638"/>
    <mergeCell ref="B635:J635"/>
    <mergeCell ref="R639:R640"/>
    <mergeCell ref="A593:A594"/>
    <mergeCell ref="B593:J593"/>
    <mergeCell ref="K593:K594"/>
    <mergeCell ref="L593:L594"/>
    <mergeCell ref="M593:M594"/>
    <mergeCell ref="N570:N571"/>
    <mergeCell ref="O570:O571"/>
    <mergeCell ref="B589:J589"/>
    <mergeCell ref="P616:P617"/>
    <mergeCell ref="A616:A617"/>
    <mergeCell ref="R570:R571"/>
    <mergeCell ref="B569:J569"/>
    <mergeCell ref="A570:A571"/>
    <mergeCell ref="B570:J570"/>
    <mergeCell ref="K570:K571"/>
    <mergeCell ref="L570:L571"/>
    <mergeCell ref="M570:M571"/>
    <mergeCell ref="B566:J566"/>
    <mergeCell ref="B592:J592"/>
    <mergeCell ref="B523:J523"/>
    <mergeCell ref="A524:A525"/>
    <mergeCell ref="K524:K525"/>
    <mergeCell ref="L524:L525"/>
    <mergeCell ref="M524:M525"/>
    <mergeCell ref="N524:N525"/>
    <mergeCell ref="B520:J520"/>
    <mergeCell ref="N547:N548"/>
    <mergeCell ref="O547:O548"/>
    <mergeCell ref="B546:J546"/>
    <mergeCell ref="A547:A548"/>
    <mergeCell ref="B547:J547"/>
    <mergeCell ref="K547:K548"/>
    <mergeCell ref="L547:L548"/>
    <mergeCell ref="M547:M548"/>
    <mergeCell ref="B543:J543"/>
    <mergeCell ref="B474:J474"/>
    <mergeCell ref="N501:N502"/>
    <mergeCell ref="O501:O502"/>
    <mergeCell ref="P501:P502"/>
    <mergeCell ref="Q501:Q502"/>
    <mergeCell ref="R501:R502"/>
    <mergeCell ref="B500:J500"/>
    <mergeCell ref="A501:A502"/>
    <mergeCell ref="B501:J501"/>
    <mergeCell ref="K501:K502"/>
    <mergeCell ref="L501:L502"/>
    <mergeCell ref="M501:M502"/>
    <mergeCell ref="B497:J497"/>
    <mergeCell ref="O478:O479"/>
    <mergeCell ref="P478:P479"/>
    <mergeCell ref="Q478:Q479"/>
    <mergeCell ref="R478:R479"/>
    <mergeCell ref="B477:J477"/>
    <mergeCell ref="A478:A479"/>
    <mergeCell ref="B478:J478"/>
    <mergeCell ref="K478:K479"/>
    <mergeCell ref="L478:L479"/>
    <mergeCell ref="M478:M479"/>
    <mergeCell ref="Q455:Q456"/>
    <mergeCell ref="R455:R456"/>
    <mergeCell ref="B454:J454"/>
    <mergeCell ref="A455:A456"/>
    <mergeCell ref="B455:J455"/>
    <mergeCell ref="K455:K456"/>
    <mergeCell ref="L455:L456"/>
    <mergeCell ref="M455:M456"/>
    <mergeCell ref="B451:J451"/>
    <mergeCell ref="Q432:Q433"/>
    <mergeCell ref="R432:R433"/>
    <mergeCell ref="B431:J431"/>
    <mergeCell ref="A432:A433"/>
    <mergeCell ref="B432:J432"/>
    <mergeCell ref="K432:K433"/>
    <mergeCell ref="L432:L433"/>
    <mergeCell ref="M432:M433"/>
    <mergeCell ref="B428:J428"/>
    <mergeCell ref="Q409:Q410"/>
    <mergeCell ref="R409:R410"/>
    <mergeCell ref="B408:J408"/>
    <mergeCell ref="A409:A410"/>
    <mergeCell ref="B409:J409"/>
    <mergeCell ref="K409:K410"/>
    <mergeCell ref="L409:L410"/>
    <mergeCell ref="M409:M410"/>
    <mergeCell ref="B405:J405"/>
    <mergeCell ref="Q386:Q387"/>
    <mergeCell ref="R386:R387"/>
    <mergeCell ref="B385:J385"/>
    <mergeCell ref="A386:A387"/>
    <mergeCell ref="B386:J386"/>
    <mergeCell ref="K386:K387"/>
    <mergeCell ref="L386:L387"/>
    <mergeCell ref="M386:M387"/>
    <mergeCell ref="B382:J382"/>
    <mergeCell ref="Q363:Q364"/>
    <mergeCell ref="R363:R364"/>
    <mergeCell ref="B362:J362"/>
    <mergeCell ref="A363:A364"/>
    <mergeCell ref="B363:J363"/>
    <mergeCell ref="K363:K364"/>
    <mergeCell ref="L363:L364"/>
    <mergeCell ref="M363:M364"/>
    <mergeCell ref="B359:J359"/>
    <mergeCell ref="A906:A907"/>
    <mergeCell ref="B906:J906"/>
    <mergeCell ref="K906:K907"/>
    <mergeCell ref="L906:L907"/>
    <mergeCell ref="M906:M907"/>
    <mergeCell ref="N906:N907"/>
    <mergeCell ref="O906:O907"/>
    <mergeCell ref="P906:P907"/>
    <mergeCell ref="N363:N364"/>
    <mergeCell ref="O363:O364"/>
    <mergeCell ref="P363:P364"/>
    <mergeCell ref="N386:N387"/>
    <mergeCell ref="O386:O387"/>
    <mergeCell ref="P386:P387"/>
    <mergeCell ref="N409:N410"/>
    <mergeCell ref="O409:O410"/>
    <mergeCell ref="P409:P410"/>
    <mergeCell ref="N432:N433"/>
    <mergeCell ref="O432:O433"/>
    <mergeCell ref="P432:P433"/>
    <mergeCell ref="N455:N456"/>
    <mergeCell ref="O455:O456"/>
    <mergeCell ref="P455:P456"/>
    <mergeCell ref="N478:N479"/>
    <mergeCell ref="A972:A973"/>
    <mergeCell ref="B972:J972"/>
    <mergeCell ref="K972:K973"/>
    <mergeCell ref="L972:L973"/>
    <mergeCell ref="M972:M973"/>
    <mergeCell ref="N972:N973"/>
    <mergeCell ref="O972:O973"/>
    <mergeCell ref="P972:P973"/>
    <mergeCell ref="Q928:Q929"/>
    <mergeCell ref="A928:A929"/>
    <mergeCell ref="B928:J928"/>
    <mergeCell ref="K928:K929"/>
    <mergeCell ref="L928:L929"/>
    <mergeCell ref="M928:M929"/>
    <mergeCell ref="N928:N929"/>
    <mergeCell ref="O928:O929"/>
    <mergeCell ref="P928:P929"/>
    <mergeCell ref="B902:J902"/>
    <mergeCell ref="B924:J924"/>
    <mergeCell ref="B946:J946"/>
    <mergeCell ref="B968:J968"/>
    <mergeCell ref="B990:J990"/>
    <mergeCell ref="B1012:J1012"/>
    <mergeCell ref="B524:J524"/>
    <mergeCell ref="Q972:Q973"/>
    <mergeCell ref="R972:R973"/>
    <mergeCell ref="B971:J971"/>
    <mergeCell ref="R928:R929"/>
    <mergeCell ref="B927:J927"/>
    <mergeCell ref="Q906:Q907"/>
    <mergeCell ref="R906:R907"/>
    <mergeCell ref="B905:J905"/>
    <mergeCell ref="O524:O525"/>
    <mergeCell ref="P524:P525"/>
    <mergeCell ref="Q524:Q525"/>
    <mergeCell ref="R524:R525"/>
    <mergeCell ref="P547:P548"/>
    <mergeCell ref="Q547:Q548"/>
    <mergeCell ref="R547:R548"/>
    <mergeCell ref="P570:P571"/>
    <mergeCell ref="Q570:Q571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8080"/>
  </sheetPr>
  <dimension ref="A1:AS20961"/>
  <sheetViews>
    <sheetView topLeftCell="A858" zoomScaleNormal="100" workbookViewId="0">
      <selection activeCell="M881" sqref="M881"/>
    </sheetView>
  </sheetViews>
  <sheetFormatPr baseColWidth="10" defaultColWidth="12.5703125" defaultRowHeight="15" customHeight="1" x14ac:dyDescent="0.2"/>
  <cols>
    <col min="1" max="1" width="8.5703125" customWidth="1"/>
    <col min="2" max="9" width="7.140625" customWidth="1"/>
    <col min="10" max="10" width="7.140625" style="213" customWidth="1"/>
    <col min="11" max="11" width="15.7109375" style="260" customWidth="1"/>
    <col min="12" max="18" width="12.85546875" customWidth="1"/>
    <col min="19" max="23" width="10" customWidth="1"/>
    <col min="24" max="25" width="11.42578125" customWidth="1"/>
    <col min="26" max="43" width="10" customWidth="1"/>
    <col min="44" max="45" width="11.42578125" customWidth="1"/>
  </cols>
  <sheetData>
    <row r="1" spans="1:45" s="297" customFormat="1" ht="15" customHeight="1" x14ac:dyDescent="0.2">
      <c r="K1" s="213"/>
      <c r="L1" s="260"/>
    </row>
    <row r="2" spans="1:45" s="297" customFormat="1" ht="15" customHeight="1" x14ac:dyDescent="0.2">
      <c r="K2" s="213"/>
      <c r="L2" s="260"/>
    </row>
    <row r="3" spans="1:45" s="297" customFormat="1" ht="15" customHeight="1" x14ac:dyDescent="0.2">
      <c r="K3" s="213"/>
      <c r="L3" s="260"/>
    </row>
    <row r="4" spans="1:45" s="297" customFormat="1" ht="15" customHeight="1" x14ac:dyDescent="0.2">
      <c r="K4" s="213"/>
      <c r="L4" s="260"/>
    </row>
    <row r="5" spans="1:45" s="297" customFormat="1" ht="15" customHeight="1" x14ac:dyDescent="0.2">
      <c r="K5" s="213"/>
      <c r="L5" s="260"/>
    </row>
    <row r="6" spans="1:45" s="297" customFormat="1" ht="15" customHeight="1" x14ac:dyDescent="0.2">
      <c r="K6" s="213"/>
      <c r="L6" s="260"/>
    </row>
    <row r="7" spans="1:45" s="297" customFormat="1" ht="15" customHeight="1" x14ac:dyDescent="0.2">
      <c r="K7" s="213"/>
      <c r="L7" s="260"/>
    </row>
    <row r="8" spans="1:45" s="297" customFormat="1" ht="15" customHeight="1" x14ac:dyDescent="0.2">
      <c r="K8" s="213"/>
      <c r="L8" s="260"/>
    </row>
    <row r="9" spans="1:45" s="297" customFormat="1" ht="15" customHeight="1" x14ac:dyDescent="0.2">
      <c r="K9" s="213"/>
      <c r="L9" s="260"/>
    </row>
    <row r="10" spans="1:45" s="297" customFormat="1" ht="15" customHeight="1" x14ac:dyDescent="0.2">
      <c r="K10" s="213"/>
      <c r="L10" s="260"/>
    </row>
    <row r="11" spans="1:45" s="297" customFormat="1" ht="15" customHeight="1" x14ac:dyDescent="0.2">
      <c r="K11" s="213"/>
      <c r="L11" s="260"/>
    </row>
    <row r="12" spans="1:45" s="297" customFormat="1" ht="15" customHeight="1" x14ac:dyDescent="0.2">
      <c r="K12" s="213"/>
      <c r="L12" s="260"/>
    </row>
    <row r="13" spans="1:45" s="297" customFormat="1" ht="15" customHeight="1" x14ac:dyDescent="0.2">
      <c r="K13" s="213"/>
      <c r="L13" s="260"/>
    </row>
    <row r="14" spans="1:45" ht="12.75" customHeight="1" x14ac:dyDescent="0.2">
      <c r="L14" s="5"/>
      <c r="M14" s="5"/>
      <c r="O14" s="5"/>
      <c r="P14" s="6"/>
      <c r="Q14" s="6"/>
      <c r="R14" s="5"/>
      <c r="T14" s="3"/>
      <c r="U14" s="3"/>
      <c r="V14" s="3"/>
      <c r="W14" s="3"/>
      <c r="AF14" s="25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</row>
    <row r="15" spans="1:45" ht="12.75" customHeight="1" x14ac:dyDescent="0.3">
      <c r="A15" s="51" t="s">
        <v>62</v>
      </c>
      <c r="L15" s="5"/>
      <c r="M15" s="5"/>
      <c r="O15" s="5"/>
      <c r="P15" s="6"/>
      <c r="Q15" s="6"/>
      <c r="R15" s="5"/>
      <c r="U15" s="11" t="s">
        <v>5</v>
      </c>
      <c r="V15" s="11"/>
      <c r="W15" s="52"/>
      <c r="X15" s="3"/>
      <c r="Y15" s="3"/>
      <c r="AF15" s="51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3"/>
      <c r="AS15" s="3"/>
    </row>
    <row r="16" spans="1:45" ht="25.5" customHeight="1" x14ac:dyDescent="0.2">
      <c r="B16" s="319" t="s">
        <v>1</v>
      </c>
      <c r="C16" s="320"/>
      <c r="D16" s="320"/>
      <c r="E16" s="320"/>
      <c r="F16" s="320"/>
      <c r="G16" s="320"/>
      <c r="H16" s="320"/>
      <c r="I16" s="320"/>
      <c r="J16" s="320"/>
      <c r="L16" s="7" t="s">
        <v>2</v>
      </c>
      <c r="M16" s="7" t="s">
        <v>3</v>
      </c>
      <c r="N16" s="8" t="s">
        <v>4</v>
      </c>
      <c r="O16" s="7" t="s">
        <v>5</v>
      </c>
      <c r="P16" s="9" t="s">
        <v>6</v>
      </c>
      <c r="Q16" s="9" t="s">
        <v>7</v>
      </c>
      <c r="R16" s="10" t="s">
        <v>8</v>
      </c>
      <c r="U16" s="121" t="s">
        <v>11</v>
      </c>
      <c r="V16" s="11"/>
      <c r="W16" s="3"/>
      <c r="X16" s="3"/>
      <c r="Y16" s="3"/>
      <c r="AF16" s="25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</row>
    <row r="17" spans="1:45" ht="12.75" customHeight="1" x14ac:dyDescent="0.2">
      <c r="A17" s="12" t="s">
        <v>9</v>
      </c>
      <c r="B17" s="13">
        <v>1</v>
      </c>
      <c r="C17" s="13">
        <v>2</v>
      </c>
      <c r="D17" s="13">
        <v>3</v>
      </c>
      <c r="E17" s="13">
        <v>4</v>
      </c>
      <c r="F17" s="13">
        <v>5</v>
      </c>
      <c r="G17" s="13">
        <v>6</v>
      </c>
      <c r="H17" s="13">
        <v>7</v>
      </c>
      <c r="I17" s="13">
        <v>8</v>
      </c>
      <c r="J17" s="215">
        <v>9</v>
      </c>
      <c r="K17" s="146" t="s">
        <v>10</v>
      </c>
      <c r="L17" s="47"/>
      <c r="M17" s="15"/>
      <c r="N17" s="16"/>
      <c r="O17" s="17"/>
      <c r="P17" s="6"/>
      <c r="Q17" s="6"/>
      <c r="R17" s="5"/>
      <c r="T17" s="21" t="s">
        <v>12</v>
      </c>
      <c r="U17" s="22" t="s">
        <v>15</v>
      </c>
      <c r="V17" s="22" t="s">
        <v>16</v>
      </c>
      <c r="W17" s="22" t="s">
        <v>17</v>
      </c>
      <c r="X17" s="22" t="s">
        <v>18</v>
      </c>
      <c r="Y17" s="18" t="s">
        <v>19</v>
      </c>
      <c r="Z17" s="18" t="s">
        <v>20</v>
      </c>
      <c r="AA17" s="22" t="s">
        <v>21</v>
      </c>
      <c r="AB17" s="22" t="s">
        <v>22</v>
      </c>
      <c r="AF17" s="4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3"/>
      <c r="AS17" s="3"/>
    </row>
    <row r="18" spans="1:45" ht="12.75" customHeight="1" x14ac:dyDescent="0.2">
      <c r="A18" s="30" t="s">
        <v>15</v>
      </c>
      <c r="B18" s="13">
        <v>45</v>
      </c>
      <c r="C18" s="13"/>
      <c r="D18" s="13"/>
      <c r="E18" s="13"/>
      <c r="F18" s="13"/>
      <c r="G18" s="13"/>
      <c r="H18" s="13"/>
      <c r="I18" s="13"/>
      <c r="J18" s="215"/>
      <c r="K18" s="265"/>
      <c r="L18" s="47"/>
      <c r="M18" s="15"/>
      <c r="N18" s="16"/>
      <c r="O18" s="17"/>
      <c r="P18" s="20">
        <f>B18</f>
        <v>45</v>
      </c>
      <c r="Q18" s="6"/>
      <c r="R18" s="5"/>
      <c r="T18" s="26" t="s">
        <v>24</v>
      </c>
      <c r="U18" s="27">
        <f t="shared" ref="U18:U25" si="0">O19</f>
        <v>0.77777777777777779</v>
      </c>
      <c r="V18" s="27">
        <f t="shared" ref="V18:V24" si="1">O36</f>
        <v>0.80808080808080807</v>
      </c>
      <c r="W18" s="34">
        <f t="shared" ref="W18:W23" si="2">O53</f>
        <v>0.8571428571428571</v>
      </c>
      <c r="X18" s="3">
        <f t="shared" ref="X18:X22" si="3">O73</f>
        <v>0.68032786885245899</v>
      </c>
      <c r="Y18" s="3">
        <f t="shared" ref="Y18:Y21" si="4">O92</f>
        <v>0.88</v>
      </c>
      <c r="Z18" s="5">
        <f t="shared" ref="Z18:Z20" si="5">O110</f>
        <v>0.93333333333333335</v>
      </c>
      <c r="AA18" s="5">
        <f t="shared" ref="AA18:AA19" si="6">O128</f>
        <v>0.93478260869565222</v>
      </c>
      <c r="AB18" s="5">
        <f>O149</f>
        <v>0.88505747126436785</v>
      </c>
      <c r="AF18" s="33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"/>
      <c r="AS18" s="3"/>
    </row>
    <row r="19" spans="1:45" ht="12.75" customHeight="1" x14ac:dyDescent="0.2">
      <c r="A19" s="30" t="s">
        <v>16</v>
      </c>
      <c r="B19" s="13"/>
      <c r="C19" s="13">
        <v>35</v>
      </c>
      <c r="D19" s="13"/>
      <c r="E19" s="13"/>
      <c r="F19" s="13"/>
      <c r="G19" s="13"/>
      <c r="H19" s="13"/>
      <c r="I19" s="13"/>
      <c r="J19" s="215"/>
      <c r="K19" s="265"/>
      <c r="L19" s="47"/>
      <c r="M19" s="15"/>
      <c r="N19" s="16"/>
      <c r="O19" s="17">
        <f>C19/B18</f>
        <v>0.77777777777777779</v>
      </c>
      <c r="P19" s="20">
        <v>35</v>
      </c>
      <c r="Q19" s="3">
        <f t="shared" ref="Q19:Q26" si="7">P19/P18</f>
        <v>0.77777777777777779</v>
      </c>
      <c r="R19" s="5">
        <f t="shared" ref="R19:R26" si="8">100%-Q19</f>
        <v>0.22222222222222221</v>
      </c>
      <c r="T19" s="26" t="s">
        <v>25</v>
      </c>
      <c r="U19" s="27">
        <f t="shared" si="0"/>
        <v>0.97142857142857142</v>
      </c>
      <c r="V19" s="27">
        <f t="shared" si="1"/>
        <v>0.88749999999999996</v>
      </c>
      <c r="W19" s="34">
        <f t="shared" si="2"/>
        <v>0.97619047619047616</v>
      </c>
      <c r="X19" s="3">
        <f t="shared" si="3"/>
        <v>0.96385542168674698</v>
      </c>
      <c r="Y19" s="3">
        <f t="shared" si="4"/>
        <v>0.93181818181818177</v>
      </c>
      <c r="Z19" s="5">
        <f t="shared" si="5"/>
        <v>0.9285714285714286</v>
      </c>
      <c r="AA19" s="5">
        <f t="shared" si="6"/>
        <v>0.95348837209302328</v>
      </c>
      <c r="AF19" s="33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"/>
      <c r="AS19" s="3"/>
    </row>
    <row r="20" spans="1:45" ht="12.75" customHeight="1" x14ac:dyDescent="0.2">
      <c r="A20" s="30" t="s">
        <v>17</v>
      </c>
      <c r="B20" s="13"/>
      <c r="C20" s="13"/>
      <c r="D20" s="13">
        <v>34</v>
      </c>
      <c r="E20" s="13"/>
      <c r="F20" s="13"/>
      <c r="G20" s="13"/>
      <c r="H20" s="13"/>
      <c r="I20" s="13"/>
      <c r="J20" s="215"/>
      <c r="K20" s="265"/>
      <c r="L20" s="47"/>
      <c r="M20" s="15"/>
      <c r="N20" s="16"/>
      <c r="O20" s="17">
        <f>D20/C19</f>
        <v>0.97142857142857142</v>
      </c>
      <c r="P20" s="20">
        <v>35</v>
      </c>
      <c r="Q20" s="3">
        <f t="shared" si="7"/>
        <v>1</v>
      </c>
      <c r="R20" s="5">
        <f t="shared" si="8"/>
        <v>0</v>
      </c>
      <c r="T20" s="26" t="s">
        <v>26</v>
      </c>
      <c r="U20" s="27">
        <f t="shared" si="0"/>
        <v>0.91176470588235292</v>
      </c>
      <c r="V20" s="27">
        <f t="shared" si="1"/>
        <v>0.9859154929577465</v>
      </c>
      <c r="W20" s="34">
        <f t="shared" si="2"/>
        <v>1</v>
      </c>
      <c r="X20" s="3">
        <f t="shared" si="3"/>
        <v>0.97499999999999998</v>
      </c>
      <c r="Y20" s="3">
        <f t="shared" si="4"/>
        <v>0.85365853658536583</v>
      </c>
      <c r="Z20" s="5">
        <f t="shared" si="5"/>
        <v>0.94871794871794868</v>
      </c>
      <c r="AF20" s="33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"/>
      <c r="AS20" s="3"/>
    </row>
    <row r="21" spans="1:45" ht="12.75" customHeight="1" x14ac:dyDescent="0.2">
      <c r="A21" s="30" t="s">
        <v>18</v>
      </c>
      <c r="B21" s="13"/>
      <c r="C21" s="13"/>
      <c r="D21" s="13"/>
      <c r="E21" s="13">
        <v>31</v>
      </c>
      <c r="F21" s="13"/>
      <c r="G21" s="13"/>
      <c r="H21" s="13"/>
      <c r="I21" s="13"/>
      <c r="J21" s="215"/>
      <c r="K21" s="265"/>
      <c r="L21" s="47"/>
      <c r="M21" s="15"/>
      <c r="N21" s="16"/>
      <c r="O21" s="17">
        <f>E21/D20</f>
        <v>0.91176470588235292</v>
      </c>
      <c r="P21" s="20">
        <v>32</v>
      </c>
      <c r="Q21" s="3">
        <f t="shared" si="7"/>
        <v>0.91428571428571426</v>
      </c>
      <c r="R21" s="5">
        <f t="shared" si="8"/>
        <v>8.5714285714285743E-2</v>
      </c>
      <c r="T21" s="26" t="s">
        <v>27</v>
      </c>
      <c r="U21" s="27">
        <f t="shared" si="0"/>
        <v>1</v>
      </c>
      <c r="V21" s="27">
        <f t="shared" si="1"/>
        <v>0.9285714285714286</v>
      </c>
      <c r="W21" s="34">
        <f t="shared" si="2"/>
        <v>0.95121951219512191</v>
      </c>
      <c r="X21" s="3">
        <f t="shared" si="3"/>
        <v>0.97435897435897434</v>
      </c>
      <c r="Y21" s="3">
        <f t="shared" si="4"/>
        <v>0.97142857142857142</v>
      </c>
      <c r="AF21" s="33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"/>
      <c r="AS21" s="3"/>
    </row>
    <row r="22" spans="1:45" ht="12.75" customHeight="1" x14ac:dyDescent="0.2">
      <c r="A22" s="30" t="s">
        <v>19</v>
      </c>
      <c r="B22" s="25"/>
      <c r="C22" s="25"/>
      <c r="D22" s="25"/>
      <c r="E22" s="25"/>
      <c r="F22" s="25">
        <v>31</v>
      </c>
      <c r="G22" s="25"/>
      <c r="H22" s="25"/>
      <c r="I22" s="25"/>
      <c r="J22" s="217"/>
      <c r="K22" s="266"/>
      <c r="L22" s="5"/>
      <c r="M22" s="5"/>
      <c r="N22" s="25"/>
      <c r="O22" s="5">
        <f>F22/E21</f>
        <v>1</v>
      </c>
      <c r="P22" s="20">
        <v>32</v>
      </c>
      <c r="Q22" s="3">
        <f t="shared" si="7"/>
        <v>1</v>
      </c>
      <c r="R22" s="5">
        <f t="shared" si="8"/>
        <v>0</v>
      </c>
      <c r="T22" s="26" t="s">
        <v>29</v>
      </c>
      <c r="U22" s="27">
        <f t="shared" si="0"/>
        <v>0.93548387096774188</v>
      </c>
      <c r="V22" s="27">
        <f t="shared" si="1"/>
        <v>1</v>
      </c>
      <c r="W22" s="34">
        <f t="shared" si="2"/>
        <v>0.97435897435897434</v>
      </c>
      <c r="X22" s="3">
        <f t="shared" si="3"/>
        <v>0.97368421052631582</v>
      </c>
      <c r="Y22" s="3" t="s">
        <v>28</v>
      </c>
      <c r="AF22" s="33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"/>
      <c r="AS22" s="3"/>
    </row>
    <row r="23" spans="1:45" ht="12.75" customHeight="1" x14ac:dyDescent="0.2">
      <c r="A23" s="30" t="s">
        <v>20</v>
      </c>
      <c r="B23" s="25"/>
      <c r="C23" s="25"/>
      <c r="D23" s="25"/>
      <c r="E23" s="25"/>
      <c r="F23" s="25"/>
      <c r="G23" s="25">
        <v>29</v>
      </c>
      <c r="H23" s="25"/>
      <c r="I23" s="25"/>
      <c r="J23" s="217"/>
      <c r="K23" s="266"/>
      <c r="L23" s="5"/>
      <c r="M23" s="5"/>
      <c r="N23" s="25"/>
      <c r="O23" s="5">
        <f>G23/F22</f>
        <v>0.93548387096774188</v>
      </c>
      <c r="P23" s="20">
        <v>30</v>
      </c>
      <c r="Q23" s="3">
        <f t="shared" si="7"/>
        <v>0.9375</v>
      </c>
      <c r="R23" s="5">
        <f t="shared" si="8"/>
        <v>6.25E-2</v>
      </c>
      <c r="T23" s="31" t="s">
        <v>30</v>
      </c>
      <c r="U23" s="27">
        <f t="shared" si="0"/>
        <v>0.96551724137931039</v>
      </c>
      <c r="V23" s="27">
        <f t="shared" si="1"/>
        <v>1</v>
      </c>
      <c r="W23" s="34">
        <f t="shared" si="2"/>
        <v>0.94736842105263153</v>
      </c>
      <c r="X23" s="3" t="s">
        <v>28</v>
      </c>
      <c r="Y23" s="3" t="s">
        <v>28</v>
      </c>
      <c r="AF23" s="33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"/>
      <c r="AS23" s="3"/>
    </row>
    <row r="24" spans="1:45" ht="12.75" customHeight="1" x14ac:dyDescent="0.2">
      <c r="A24" s="33" t="s">
        <v>21</v>
      </c>
      <c r="H24" s="25">
        <v>28</v>
      </c>
      <c r="K24" s="266"/>
      <c r="L24" s="5"/>
      <c r="M24" s="5"/>
      <c r="O24" s="5">
        <f>H24/G23</f>
        <v>0.96551724137931039</v>
      </c>
      <c r="P24" s="20">
        <v>30</v>
      </c>
      <c r="Q24" s="3">
        <f t="shared" si="7"/>
        <v>1</v>
      </c>
      <c r="R24" s="5">
        <f t="shared" si="8"/>
        <v>0</v>
      </c>
      <c r="T24" s="31" t="s">
        <v>31</v>
      </c>
      <c r="U24" s="27">
        <f t="shared" si="0"/>
        <v>1</v>
      </c>
      <c r="V24" s="27">
        <f t="shared" si="1"/>
        <v>0.96923076923076923</v>
      </c>
      <c r="W24" s="34" t="s">
        <v>28</v>
      </c>
      <c r="X24" s="3" t="s">
        <v>28</v>
      </c>
      <c r="Y24" s="3" t="s">
        <v>28</v>
      </c>
      <c r="AF24" s="25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</row>
    <row r="25" spans="1:45" ht="12.75" customHeight="1" x14ac:dyDescent="0.2">
      <c r="A25" s="33" t="s">
        <v>22</v>
      </c>
      <c r="I25" s="25">
        <v>28</v>
      </c>
      <c r="K25" s="266"/>
      <c r="L25" s="5"/>
      <c r="M25" s="5"/>
      <c r="O25" s="5">
        <f>I25/H24</f>
        <v>1</v>
      </c>
      <c r="P25" s="20">
        <v>30</v>
      </c>
      <c r="Q25" s="3">
        <f t="shared" si="7"/>
        <v>1</v>
      </c>
      <c r="R25" s="5">
        <f t="shared" si="8"/>
        <v>0</v>
      </c>
      <c r="T25" s="31" t="s">
        <v>32</v>
      </c>
      <c r="U25" s="27">
        <f t="shared" si="0"/>
        <v>1</v>
      </c>
      <c r="V25" s="27" t="s">
        <v>28</v>
      </c>
      <c r="W25" s="34" t="s">
        <v>28</v>
      </c>
      <c r="X25" s="3" t="s">
        <v>28</v>
      </c>
      <c r="Y25" s="3" t="s">
        <v>28</v>
      </c>
      <c r="AF25" s="25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</row>
    <row r="26" spans="1:45" ht="12.75" customHeight="1" x14ac:dyDescent="0.2">
      <c r="A26" s="33" t="s">
        <v>40</v>
      </c>
      <c r="J26" s="217">
        <v>28</v>
      </c>
      <c r="K26" s="266">
        <v>27</v>
      </c>
      <c r="L26" s="5"/>
      <c r="M26" s="5"/>
      <c r="O26" s="5">
        <f>J26/I25</f>
        <v>1</v>
      </c>
      <c r="P26" s="20">
        <v>30</v>
      </c>
      <c r="Q26" s="3">
        <f t="shared" si="7"/>
        <v>1</v>
      </c>
      <c r="R26" s="5">
        <f t="shared" si="8"/>
        <v>0</v>
      </c>
      <c r="U26" s="27"/>
      <c r="V26" s="27"/>
      <c r="W26" s="3"/>
      <c r="X26" s="3"/>
      <c r="Y26" s="3"/>
      <c r="AF26" s="25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</row>
    <row r="27" spans="1:45" ht="12.75" customHeight="1" x14ac:dyDescent="0.2">
      <c r="A27" s="33" t="s">
        <v>41</v>
      </c>
      <c r="J27" s="217">
        <v>2</v>
      </c>
      <c r="K27" s="266">
        <v>2</v>
      </c>
      <c r="L27" s="5"/>
      <c r="M27" s="5"/>
      <c r="O27" s="5"/>
      <c r="P27" s="20">
        <v>2</v>
      </c>
      <c r="Q27" s="3"/>
      <c r="R27" s="5"/>
      <c r="U27" s="27"/>
      <c r="V27" s="27"/>
      <c r="W27" s="3"/>
      <c r="X27" s="3"/>
      <c r="Y27" s="3"/>
      <c r="AF27" s="25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5" ht="12.75" customHeight="1" x14ac:dyDescent="0.2">
      <c r="A28" s="33" t="s">
        <v>42</v>
      </c>
      <c r="I28" s="25">
        <v>1</v>
      </c>
      <c r="K28" s="266"/>
      <c r="L28" s="5"/>
      <c r="M28" s="5"/>
      <c r="O28" s="5"/>
      <c r="P28" s="20">
        <v>1</v>
      </c>
      <c r="Q28" s="3"/>
      <c r="R28" s="5"/>
      <c r="U28" s="27"/>
      <c r="V28" s="27"/>
      <c r="W28" s="3"/>
      <c r="X28" s="3"/>
      <c r="Y28" s="3"/>
      <c r="AF28" s="25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  <row r="29" spans="1:45" ht="12.75" customHeight="1" x14ac:dyDescent="0.2">
      <c r="A29" s="33" t="s">
        <v>43</v>
      </c>
      <c r="K29" s="266"/>
      <c r="L29" s="5"/>
      <c r="M29" s="5"/>
      <c r="O29" s="5"/>
      <c r="P29" s="20"/>
      <c r="Q29" s="3"/>
      <c r="R29" s="5"/>
      <c r="U29" s="27"/>
      <c r="V29" s="27"/>
      <c r="W29" s="3"/>
      <c r="X29" s="3"/>
      <c r="Y29" s="3"/>
      <c r="AF29" s="25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</row>
    <row r="30" spans="1:45" ht="12.75" customHeight="1" x14ac:dyDescent="0.2">
      <c r="A30" s="33"/>
      <c r="K30" s="267">
        <f>SUM(K26:K27)</f>
        <v>29</v>
      </c>
      <c r="L30" s="5">
        <f>K26/B18</f>
        <v>0.6</v>
      </c>
      <c r="M30" s="5">
        <f>K30/B18</f>
        <v>0.64444444444444449</v>
      </c>
      <c r="N30" s="5">
        <f>M30-L30</f>
        <v>4.4444444444444509E-2</v>
      </c>
      <c r="O30" s="5"/>
      <c r="P30" s="20"/>
      <c r="Q30" s="3"/>
      <c r="R30" s="5"/>
      <c r="U30" s="27"/>
      <c r="V30" s="27"/>
      <c r="W30" s="3"/>
      <c r="X30" s="3"/>
      <c r="Y30" s="3"/>
      <c r="AF30" s="25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</row>
    <row r="31" spans="1:45" ht="12.75" customHeight="1" x14ac:dyDescent="0.2">
      <c r="L31" s="5"/>
      <c r="M31" s="5"/>
      <c r="O31" s="5"/>
      <c r="P31" s="6"/>
      <c r="Q31" s="6"/>
      <c r="R31" s="5"/>
      <c r="T31" s="32"/>
      <c r="U31" s="27"/>
      <c r="V31" s="27"/>
      <c r="W31" s="3"/>
      <c r="X31" s="3"/>
      <c r="Y31" s="3"/>
      <c r="AF31" s="25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</row>
    <row r="32" spans="1:45" ht="12.75" customHeight="1" x14ac:dyDescent="0.3">
      <c r="A32" s="51" t="s">
        <v>63</v>
      </c>
      <c r="L32" s="5"/>
      <c r="M32" s="5"/>
      <c r="O32" s="5"/>
      <c r="P32" s="6"/>
      <c r="Q32" s="6"/>
      <c r="R32" s="5"/>
      <c r="T32" s="33"/>
      <c r="U32" s="27"/>
      <c r="V32" s="27"/>
      <c r="W32" s="52"/>
      <c r="X32" s="3"/>
      <c r="Y32" s="3"/>
      <c r="AF32" s="51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3"/>
      <c r="AS32" s="3"/>
    </row>
    <row r="33" spans="1:45" ht="25.5" customHeight="1" x14ac:dyDescent="0.2">
      <c r="B33" s="319" t="s">
        <v>1</v>
      </c>
      <c r="C33" s="320"/>
      <c r="D33" s="320"/>
      <c r="E33" s="320"/>
      <c r="F33" s="320"/>
      <c r="G33" s="320"/>
      <c r="H33" s="320"/>
      <c r="I33" s="320"/>
      <c r="J33" s="320"/>
      <c r="L33" s="7" t="s">
        <v>2</v>
      </c>
      <c r="M33" s="7" t="s">
        <v>3</v>
      </c>
      <c r="N33" s="8" t="s">
        <v>4</v>
      </c>
      <c r="O33" s="7" t="s">
        <v>5</v>
      </c>
      <c r="P33" s="9" t="s">
        <v>6</v>
      </c>
      <c r="Q33" s="9" t="s">
        <v>7</v>
      </c>
      <c r="R33" s="10" t="s">
        <v>8</v>
      </c>
      <c r="T33" s="33"/>
      <c r="U33" s="27"/>
      <c r="V33" s="27"/>
      <c r="W33" s="3"/>
      <c r="X33" s="3"/>
      <c r="Y33" s="3"/>
      <c r="AF33" s="25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</row>
    <row r="34" spans="1:45" ht="12.75" customHeight="1" x14ac:dyDescent="0.2">
      <c r="A34" s="12" t="s">
        <v>9</v>
      </c>
      <c r="B34" s="13">
        <v>1</v>
      </c>
      <c r="C34" s="13">
        <v>2</v>
      </c>
      <c r="D34" s="13">
        <v>3</v>
      </c>
      <c r="E34" s="13">
        <v>4</v>
      </c>
      <c r="F34" s="13">
        <v>5</v>
      </c>
      <c r="G34" s="13">
        <v>6</v>
      </c>
      <c r="H34" s="13">
        <v>7</v>
      </c>
      <c r="I34" s="13">
        <v>8</v>
      </c>
      <c r="J34" s="215">
        <v>9</v>
      </c>
      <c r="K34" s="146" t="s">
        <v>10</v>
      </c>
      <c r="L34" s="47"/>
      <c r="M34" s="15"/>
      <c r="N34" s="16"/>
      <c r="O34" s="17"/>
      <c r="P34" s="6"/>
      <c r="Q34" s="6"/>
      <c r="R34" s="5"/>
      <c r="T34" s="33"/>
      <c r="U34" s="34"/>
      <c r="V34" s="34"/>
      <c r="W34" s="11"/>
      <c r="X34" s="3"/>
      <c r="Y34" s="3"/>
      <c r="AF34" s="4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3"/>
      <c r="AS34" s="3"/>
    </row>
    <row r="35" spans="1:45" ht="12.75" customHeight="1" x14ac:dyDescent="0.2">
      <c r="A35" s="30" t="s">
        <v>16</v>
      </c>
      <c r="B35" s="13">
        <v>99</v>
      </c>
      <c r="C35" s="13"/>
      <c r="D35" s="13"/>
      <c r="E35" s="13"/>
      <c r="F35" s="13"/>
      <c r="G35" s="13"/>
      <c r="H35" s="13"/>
      <c r="I35" s="13"/>
      <c r="J35" s="215"/>
      <c r="K35" s="265"/>
      <c r="L35" s="47"/>
      <c r="M35" s="15"/>
      <c r="N35" s="16"/>
      <c r="O35" s="17"/>
      <c r="P35" s="20">
        <f>B35</f>
        <v>99</v>
      </c>
      <c r="Q35" s="6"/>
      <c r="R35" s="5"/>
      <c r="T35" s="33"/>
      <c r="U35" s="34"/>
      <c r="V35" s="34"/>
      <c r="W35" s="34"/>
      <c r="X35" s="3"/>
      <c r="Y35" s="3"/>
      <c r="AF35" s="33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"/>
      <c r="AS35" s="3"/>
    </row>
    <row r="36" spans="1:45" ht="12.75" customHeight="1" x14ac:dyDescent="0.2">
      <c r="A36" s="30" t="s">
        <v>17</v>
      </c>
      <c r="B36" s="13"/>
      <c r="C36" s="13">
        <v>80</v>
      </c>
      <c r="D36" s="13"/>
      <c r="E36" s="13"/>
      <c r="F36" s="13"/>
      <c r="G36" s="13"/>
      <c r="H36" s="13"/>
      <c r="I36" s="13"/>
      <c r="J36" s="215"/>
      <c r="K36" s="265"/>
      <c r="L36" s="47"/>
      <c r="M36" s="15"/>
      <c r="N36" s="16"/>
      <c r="O36" s="17">
        <f>C36/B35</f>
        <v>0.80808080808080807</v>
      </c>
      <c r="P36" s="20">
        <v>84</v>
      </c>
      <c r="Q36" s="3">
        <f t="shared" ref="Q36:Q43" si="9">P36/P35</f>
        <v>0.84848484848484851</v>
      </c>
      <c r="R36" s="5">
        <f t="shared" ref="R36:R43" si="10">100%-Q36</f>
        <v>0.15151515151515149</v>
      </c>
      <c r="T36" s="33"/>
      <c r="U36" s="34"/>
      <c r="V36" s="34"/>
      <c r="W36" s="34"/>
      <c r="X36" s="3"/>
      <c r="Y36" s="3"/>
      <c r="AF36" s="33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"/>
      <c r="AS36" s="3"/>
    </row>
    <row r="37" spans="1:45" ht="12.75" customHeight="1" x14ac:dyDescent="0.2">
      <c r="A37" s="30" t="s">
        <v>18</v>
      </c>
      <c r="B37" s="13"/>
      <c r="C37" s="13"/>
      <c r="D37" s="13">
        <v>71</v>
      </c>
      <c r="E37" s="13"/>
      <c r="F37" s="13"/>
      <c r="G37" s="13"/>
      <c r="H37" s="13"/>
      <c r="I37" s="13"/>
      <c r="J37" s="215"/>
      <c r="K37" s="265"/>
      <c r="L37" s="47"/>
      <c r="M37" s="15"/>
      <c r="N37" s="16"/>
      <c r="O37" s="17">
        <f>D37/C36</f>
        <v>0.88749999999999996</v>
      </c>
      <c r="P37" s="20">
        <v>77</v>
      </c>
      <c r="Q37" s="3">
        <f t="shared" si="9"/>
        <v>0.91666666666666663</v>
      </c>
      <c r="R37" s="5">
        <f t="shared" si="10"/>
        <v>8.333333333333337E-2</v>
      </c>
      <c r="T37" s="33"/>
      <c r="U37" s="34"/>
      <c r="V37" s="34"/>
      <c r="W37" s="34"/>
      <c r="X37" s="3"/>
      <c r="Y37" s="3"/>
      <c r="AF37" s="33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"/>
      <c r="AS37" s="3"/>
    </row>
    <row r="38" spans="1:45" ht="12.75" customHeight="1" x14ac:dyDescent="0.2">
      <c r="A38" s="30" t="s">
        <v>19</v>
      </c>
      <c r="B38" s="25"/>
      <c r="C38" s="25"/>
      <c r="D38" s="25"/>
      <c r="E38" s="25">
        <v>70</v>
      </c>
      <c r="F38" s="25"/>
      <c r="G38" s="25"/>
      <c r="H38" s="25"/>
      <c r="I38" s="25"/>
      <c r="J38" s="217"/>
      <c r="K38" s="266"/>
      <c r="L38" s="5"/>
      <c r="M38" s="5"/>
      <c r="N38" s="25"/>
      <c r="O38" s="5">
        <f>E38/D37</f>
        <v>0.9859154929577465</v>
      </c>
      <c r="P38" s="20">
        <v>75</v>
      </c>
      <c r="Q38" s="3">
        <f t="shared" si="9"/>
        <v>0.97402597402597402</v>
      </c>
      <c r="R38" s="5">
        <f t="shared" si="10"/>
        <v>2.5974025974025983E-2</v>
      </c>
      <c r="U38" s="34"/>
      <c r="V38" s="34"/>
      <c r="W38" s="34"/>
      <c r="X38" s="3"/>
      <c r="Y38" s="3"/>
      <c r="AF38" s="33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"/>
      <c r="AS38" s="3"/>
    </row>
    <row r="39" spans="1:45" ht="12.75" customHeight="1" x14ac:dyDescent="0.2">
      <c r="A39" s="30" t="s">
        <v>20</v>
      </c>
      <c r="B39" s="25"/>
      <c r="C39" s="25"/>
      <c r="D39" s="25"/>
      <c r="E39" s="25"/>
      <c r="F39" s="25">
        <v>65</v>
      </c>
      <c r="G39" s="25"/>
      <c r="H39" s="25"/>
      <c r="I39" s="25"/>
      <c r="J39" s="217"/>
      <c r="K39" s="266"/>
      <c r="L39" s="5"/>
      <c r="M39" s="5"/>
      <c r="N39" s="25"/>
      <c r="O39" s="5">
        <f>F39/E38</f>
        <v>0.9285714285714286</v>
      </c>
      <c r="P39" s="20">
        <v>72</v>
      </c>
      <c r="Q39" s="3">
        <f t="shared" si="9"/>
        <v>0.96</v>
      </c>
      <c r="R39" s="5">
        <f t="shared" si="10"/>
        <v>4.0000000000000036E-2</v>
      </c>
      <c r="T39" s="46"/>
      <c r="U39" s="34"/>
      <c r="V39" s="34"/>
      <c r="W39" s="34"/>
      <c r="X39" s="3"/>
      <c r="Y39" s="3"/>
      <c r="AF39" s="33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"/>
      <c r="AS39" s="3"/>
    </row>
    <row r="40" spans="1:45" ht="12.75" customHeight="1" x14ac:dyDescent="0.2">
      <c r="A40" s="33" t="s">
        <v>21</v>
      </c>
      <c r="G40" s="25">
        <v>65</v>
      </c>
      <c r="K40" s="266"/>
      <c r="L40" s="5"/>
      <c r="M40" s="5"/>
      <c r="O40" s="5">
        <f>G40/F39</f>
        <v>1</v>
      </c>
      <c r="P40" s="20">
        <v>74</v>
      </c>
      <c r="Q40" s="3">
        <f t="shared" si="9"/>
        <v>1.0277777777777777</v>
      </c>
      <c r="R40" s="5">
        <f t="shared" si="10"/>
        <v>-2.7777777777777679E-2</v>
      </c>
      <c r="T40" s="46"/>
      <c r="U40" s="3"/>
      <c r="V40" s="3"/>
      <c r="W40" s="3"/>
      <c r="X40" s="3"/>
      <c r="Y40" s="3"/>
      <c r="AF40" s="25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</row>
    <row r="41" spans="1:45" ht="12.75" customHeight="1" x14ac:dyDescent="0.2">
      <c r="A41" s="33" t="s">
        <v>22</v>
      </c>
      <c r="H41" s="25">
        <v>65</v>
      </c>
      <c r="K41" s="266"/>
      <c r="L41" s="5"/>
      <c r="M41" s="5"/>
      <c r="O41" s="5">
        <f>H41/G40</f>
        <v>1</v>
      </c>
      <c r="P41" s="20">
        <v>74</v>
      </c>
      <c r="Q41" s="3">
        <f t="shared" si="9"/>
        <v>1</v>
      </c>
      <c r="R41" s="5">
        <f t="shared" si="10"/>
        <v>0</v>
      </c>
      <c r="T41" s="46"/>
      <c r="U41" s="3"/>
      <c r="V41" s="3"/>
      <c r="W41" s="3"/>
      <c r="X41" s="3"/>
      <c r="Y41" s="3"/>
      <c r="AF41" s="25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</row>
    <row r="42" spans="1:45" ht="12.75" customHeight="1" x14ac:dyDescent="0.2">
      <c r="A42" s="33" t="s">
        <v>40</v>
      </c>
      <c r="I42" s="25">
        <v>63</v>
      </c>
      <c r="K42" s="266" t="s">
        <v>28</v>
      </c>
      <c r="L42" s="5"/>
      <c r="M42" s="5"/>
      <c r="O42" s="5">
        <f>I42/H41</f>
        <v>0.96923076923076923</v>
      </c>
      <c r="P42" s="20">
        <v>71</v>
      </c>
      <c r="Q42" s="3">
        <f t="shared" si="9"/>
        <v>0.95945945945945943</v>
      </c>
      <c r="R42" s="5">
        <f t="shared" si="10"/>
        <v>4.0540540540540571E-2</v>
      </c>
      <c r="T42" s="46"/>
      <c r="U42" s="11"/>
      <c r="V42" s="11"/>
      <c r="W42" s="3"/>
      <c r="X42" s="3"/>
      <c r="Y42" s="3"/>
      <c r="AF42" s="25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</row>
    <row r="43" spans="1:45" ht="12.75" customHeight="1" x14ac:dyDescent="0.2">
      <c r="A43" s="33" t="s">
        <v>41</v>
      </c>
      <c r="J43" s="217">
        <v>62</v>
      </c>
      <c r="K43" s="266">
        <v>58</v>
      </c>
      <c r="L43" s="5"/>
      <c r="M43" s="5"/>
      <c r="O43" s="5">
        <f>J43/I42</f>
        <v>0.98412698412698407</v>
      </c>
      <c r="P43" s="20">
        <v>69</v>
      </c>
      <c r="Q43" s="3">
        <f t="shared" si="9"/>
        <v>0.971830985915493</v>
      </c>
      <c r="R43" s="5">
        <f t="shared" si="10"/>
        <v>2.8169014084507005E-2</v>
      </c>
      <c r="T43" s="46"/>
      <c r="U43" s="11"/>
      <c r="V43" s="11"/>
      <c r="W43" s="3"/>
      <c r="X43" s="3"/>
      <c r="Y43" s="3"/>
      <c r="AF43" s="25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</row>
    <row r="44" spans="1:45" ht="12.75" customHeight="1" x14ac:dyDescent="0.2">
      <c r="A44" s="33" t="s">
        <v>42</v>
      </c>
      <c r="J44" s="217">
        <v>6</v>
      </c>
      <c r="K44" s="266">
        <v>6</v>
      </c>
      <c r="L44" s="5"/>
      <c r="M44" s="5"/>
      <c r="O44" s="5"/>
      <c r="P44" s="20">
        <v>9</v>
      </c>
      <c r="Q44" s="3"/>
      <c r="R44" s="5"/>
      <c r="T44" s="46"/>
      <c r="U44" s="11"/>
      <c r="V44" s="11"/>
      <c r="W44" s="3"/>
      <c r="X44" s="3"/>
      <c r="Y44" s="3"/>
      <c r="AF44" s="25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</row>
    <row r="45" spans="1:45" ht="12.75" customHeight="1" x14ac:dyDescent="0.2">
      <c r="A45" s="33" t="s">
        <v>43</v>
      </c>
      <c r="J45" s="217">
        <v>3</v>
      </c>
      <c r="K45" s="266">
        <v>3</v>
      </c>
      <c r="L45" s="5"/>
      <c r="M45" s="5"/>
      <c r="O45" s="5"/>
      <c r="P45" s="20">
        <v>4</v>
      </c>
      <c r="Q45" s="3"/>
      <c r="R45" s="5"/>
      <c r="T45" s="46"/>
      <c r="U45" s="11"/>
      <c r="V45" s="11"/>
      <c r="W45" s="3"/>
      <c r="X45" s="3"/>
      <c r="Y45" s="3"/>
      <c r="AF45" s="25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</row>
    <row r="46" spans="1:45" ht="12.75" customHeight="1" x14ac:dyDescent="0.2">
      <c r="A46" s="33" t="s">
        <v>48</v>
      </c>
      <c r="G46" s="25">
        <v>1</v>
      </c>
      <c r="K46" s="266"/>
      <c r="L46" s="5"/>
      <c r="M46" s="5"/>
      <c r="O46" s="5"/>
      <c r="P46" s="20">
        <v>1</v>
      </c>
      <c r="Q46" s="3"/>
      <c r="R46" s="5"/>
      <c r="T46" s="46"/>
      <c r="U46" s="11"/>
      <c r="V46" s="11"/>
      <c r="W46" s="3"/>
      <c r="X46" s="3"/>
      <c r="Y46" s="3"/>
      <c r="AF46" s="25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</row>
    <row r="47" spans="1:45" ht="12.75" customHeight="1" x14ac:dyDescent="0.2">
      <c r="A47" s="33" t="s">
        <v>49</v>
      </c>
      <c r="I47" s="25">
        <v>1</v>
      </c>
      <c r="K47" s="266"/>
      <c r="L47" s="5"/>
      <c r="M47" s="5"/>
      <c r="O47" s="5"/>
      <c r="P47" s="20">
        <v>1</v>
      </c>
      <c r="Q47" s="3"/>
      <c r="R47" s="5"/>
      <c r="T47" s="46"/>
      <c r="U47" s="11"/>
      <c r="V47" s="11"/>
      <c r="W47" s="3"/>
      <c r="X47" s="3"/>
      <c r="Y47" s="3"/>
      <c r="AF47" s="25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</row>
    <row r="48" spans="1:45" ht="12.75" customHeight="1" x14ac:dyDescent="0.2">
      <c r="K48" s="267">
        <f>SUM(K43:K45)</f>
        <v>67</v>
      </c>
      <c r="L48" s="5">
        <f>K43/B35</f>
        <v>0.58585858585858586</v>
      </c>
      <c r="M48" s="5">
        <f>K48/B35</f>
        <v>0.6767676767676768</v>
      </c>
      <c r="N48" s="5">
        <f>M48-L48</f>
        <v>9.0909090909090939E-2</v>
      </c>
      <c r="O48" s="5"/>
      <c r="P48" s="6"/>
      <c r="Q48" s="6"/>
      <c r="R48" s="5"/>
      <c r="T48" s="46"/>
      <c r="U48" s="11"/>
      <c r="V48" s="11"/>
      <c r="W48" s="3"/>
      <c r="X48" s="3"/>
      <c r="Y48" s="3"/>
      <c r="AF48" s="25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</row>
    <row r="49" spans="1:45" ht="12.75" customHeight="1" x14ac:dyDescent="0.3">
      <c r="A49" s="51" t="s">
        <v>65</v>
      </c>
      <c r="L49" s="5"/>
      <c r="M49" s="5"/>
      <c r="O49" s="5"/>
      <c r="P49" s="6"/>
      <c r="Q49" s="6"/>
      <c r="R49" s="5"/>
      <c r="U49" s="3"/>
      <c r="V49" s="3"/>
      <c r="W49" s="52"/>
      <c r="X49" s="3"/>
      <c r="Y49" s="3"/>
      <c r="AF49" s="51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3"/>
      <c r="AS49" s="3"/>
    </row>
    <row r="50" spans="1:45" ht="25.5" customHeight="1" x14ac:dyDescent="0.2">
      <c r="B50" s="319" t="s">
        <v>1</v>
      </c>
      <c r="C50" s="320"/>
      <c r="D50" s="320"/>
      <c r="E50" s="320"/>
      <c r="F50" s="320"/>
      <c r="G50" s="320"/>
      <c r="H50" s="320"/>
      <c r="I50" s="320"/>
      <c r="J50" s="320"/>
      <c r="L50" s="7" t="s">
        <v>2</v>
      </c>
      <c r="M50" s="7" t="s">
        <v>3</v>
      </c>
      <c r="N50" s="8" t="s">
        <v>4</v>
      </c>
      <c r="O50" s="7" t="s">
        <v>5</v>
      </c>
      <c r="P50" s="9" t="s">
        <v>6</v>
      </c>
      <c r="Q50" s="9" t="s">
        <v>7</v>
      </c>
      <c r="R50" s="10" t="s">
        <v>8</v>
      </c>
      <c r="T50" s="4"/>
      <c r="U50" s="11" t="s">
        <v>39</v>
      </c>
      <c r="V50" s="11"/>
      <c r="W50" s="3"/>
      <c r="X50" s="3"/>
      <c r="Y50" s="3"/>
      <c r="AF50" s="2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</row>
    <row r="51" spans="1:45" ht="12.75" customHeight="1" x14ac:dyDescent="0.2">
      <c r="A51" s="12" t="s">
        <v>9</v>
      </c>
      <c r="B51" s="13">
        <v>1</v>
      </c>
      <c r="C51" s="13">
        <v>2</v>
      </c>
      <c r="D51" s="13">
        <v>3</v>
      </c>
      <c r="E51" s="13">
        <v>4</v>
      </c>
      <c r="F51" s="13">
        <v>5</v>
      </c>
      <c r="G51" s="13">
        <v>6</v>
      </c>
      <c r="H51" s="13">
        <v>7</v>
      </c>
      <c r="I51" s="13">
        <v>8</v>
      </c>
      <c r="J51" s="215">
        <v>9</v>
      </c>
      <c r="K51" s="146" t="s">
        <v>10</v>
      </c>
      <c r="L51" s="47"/>
      <c r="M51" s="15"/>
      <c r="N51" s="16"/>
      <c r="O51" s="17"/>
      <c r="P51" s="6"/>
      <c r="Q51" s="6"/>
      <c r="R51" s="5"/>
      <c r="U51" s="121" t="s">
        <v>11</v>
      </c>
      <c r="V51" s="11"/>
      <c r="W51" s="11"/>
      <c r="X51" s="3"/>
      <c r="Y51" s="3"/>
      <c r="AF51" s="4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3"/>
      <c r="AS51" s="3"/>
    </row>
    <row r="52" spans="1:45" ht="12.75" customHeight="1" x14ac:dyDescent="0.2">
      <c r="A52" s="30" t="s">
        <v>17</v>
      </c>
      <c r="B52" s="13">
        <v>49</v>
      </c>
      <c r="C52" s="13"/>
      <c r="D52" s="13"/>
      <c r="E52" s="13"/>
      <c r="F52" s="13"/>
      <c r="G52" s="13"/>
      <c r="H52" s="13"/>
      <c r="I52" s="13"/>
      <c r="J52" s="215"/>
      <c r="K52" s="265"/>
      <c r="L52" s="47"/>
      <c r="M52" s="15"/>
      <c r="N52" s="16"/>
      <c r="O52" s="17"/>
      <c r="P52" s="20">
        <f>B52</f>
        <v>49</v>
      </c>
      <c r="Q52" s="6"/>
      <c r="R52" s="5"/>
      <c r="T52" s="21" t="s">
        <v>12</v>
      </c>
      <c r="U52" s="22" t="s">
        <v>15</v>
      </c>
      <c r="V52" s="22" t="s">
        <v>16</v>
      </c>
      <c r="W52" s="22" t="s">
        <v>17</v>
      </c>
      <c r="X52" s="22" t="s">
        <v>18</v>
      </c>
      <c r="Y52" s="18" t="s">
        <v>19</v>
      </c>
      <c r="Z52" s="18" t="s">
        <v>20</v>
      </c>
      <c r="AA52" s="22" t="s">
        <v>21</v>
      </c>
      <c r="AB52" s="22" t="s">
        <v>22</v>
      </c>
      <c r="AF52" s="33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"/>
      <c r="AS52" s="3"/>
    </row>
    <row r="53" spans="1:45" ht="12.75" customHeight="1" x14ac:dyDescent="0.2">
      <c r="A53" s="30" t="s">
        <v>18</v>
      </c>
      <c r="B53" s="13"/>
      <c r="C53" s="13">
        <v>42</v>
      </c>
      <c r="D53" s="13"/>
      <c r="E53" s="13"/>
      <c r="F53" s="13"/>
      <c r="G53" s="13"/>
      <c r="H53" s="13"/>
      <c r="I53" s="13"/>
      <c r="J53" s="215"/>
      <c r="K53" s="265"/>
      <c r="L53" s="47"/>
      <c r="M53" s="15"/>
      <c r="N53" s="16"/>
      <c r="O53" s="17">
        <f>C53/B52</f>
        <v>0.8571428571428571</v>
      </c>
      <c r="P53" s="20">
        <v>43</v>
      </c>
      <c r="Q53" s="3">
        <f t="shared" ref="Q53:Q60" si="11">P53/P52</f>
        <v>0.87755102040816324</v>
      </c>
      <c r="R53" s="5">
        <f t="shared" ref="R53:R60" si="12">100%-Q53</f>
        <v>0.12244897959183676</v>
      </c>
      <c r="T53" s="26" t="s">
        <v>24</v>
      </c>
      <c r="U53" s="24">
        <f t="shared" ref="U53:U59" si="13">Q19</f>
        <v>0.77777777777777779</v>
      </c>
      <c r="V53" s="24">
        <f t="shared" ref="V53:V59" si="14">Q36</f>
        <v>0.84848484848484851</v>
      </c>
      <c r="W53" s="34">
        <f t="shared" ref="W53:W58" si="15">Q53</f>
        <v>0.87755102040816324</v>
      </c>
      <c r="X53" s="3">
        <f t="shared" ref="X53:X57" si="16">Q73</f>
        <v>0.68852459016393441</v>
      </c>
      <c r="Y53" s="3">
        <f t="shared" ref="Y53:Y56" si="17">Q92</f>
        <v>0.9</v>
      </c>
      <c r="Z53" s="3">
        <f t="shared" ref="Z53:Z55" si="18">Q110</f>
        <v>0.93333333333333335</v>
      </c>
      <c r="AA53" s="3">
        <f t="shared" ref="AA53:AA54" si="19">Q128</f>
        <v>0.95652173913043481</v>
      </c>
      <c r="AB53" s="3">
        <f>Q149</f>
        <v>0.88505747126436785</v>
      </c>
      <c r="AF53" s="33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"/>
      <c r="AS53" s="3"/>
    </row>
    <row r="54" spans="1:45" ht="12.75" customHeight="1" x14ac:dyDescent="0.2">
      <c r="A54" s="30" t="s">
        <v>19</v>
      </c>
      <c r="B54" s="25"/>
      <c r="C54" s="25"/>
      <c r="D54" s="25">
        <v>41</v>
      </c>
      <c r="E54" s="25"/>
      <c r="F54" s="25"/>
      <c r="G54" s="25"/>
      <c r="H54" s="25"/>
      <c r="I54" s="25"/>
      <c r="J54" s="217"/>
      <c r="K54" s="266"/>
      <c r="L54" s="5"/>
      <c r="M54" s="5"/>
      <c r="N54" s="25"/>
      <c r="O54" s="5">
        <f>D54/C53</f>
        <v>0.97619047619047616</v>
      </c>
      <c r="P54" s="20">
        <v>41</v>
      </c>
      <c r="Q54" s="3">
        <f t="shared" si="11"/>
        <v>0.95348837209302328</v>
      </c>
      <c r="R54" s="5">
        <f t="shared" si="12"/>
        <v>4.6511627906976716E-2</v>
      </c>
      <c r="T54" s="26" t="s">
        <v>25</v>
      </c>
      <c r="U54" s="24">
        <f t="shared" si="13"/>
        <v>1</v>
      </c>
      <c r="V54" s="24">
        <f t="shared" si="14"/>
        <v>0.91666666666666663</v>
      </c>
      <c r="W54" s="34">
        <f t="shared" si="15"/>
        <v>0.95348837209302328</v>
      </c>
      <c r="X54" s="3">
        <f t="shared" si="16"/>
        <v>1.0119047619047619</v>
      </c>
      <c r="Y54" s="3">
        <f t="shared" si="17"/>
        <v>0.97777777777777775</v>
      </c>
      <c r="Z54" s="3">
        <f t="shared" si="18"/>
        <v>0.9285714285714286</v>
      </c>
      <c r="AA54" s="3">
        <f t="shared" si="19"/>
        <v>0.95454545454545459</v>
      </c>
      <c r="AF54" s="33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"/>
      <c r="AS54" s="3"/>
    </row>
    <row r="55" spans="1:45" ht="12.75" customHeight="1" x14ac:dyDescent="0.2">
      <c r="A55" s="30" t="s">
        <v>20</v>
      </c>
      <c r="B55" s="25"/>
      <c r="C55" s="25"/>
      <c r="D55" s="25"/>
      <c r="E55" s="25">
        <v>41</v>
      </c>
      <c r="F55" s="25"/>
      <c r="G55" s="25"/>
      <c r="H55" s="25"/>
      <c r="I55" s="25"/>
      <c r="J55" s="217"/>
      <c r="K55" s="266"/>
      <c r="L55" s="5"/>
      <c r="M55" s="5"/>
      <c r="N55" s="25"/>
      <c r="O55" s="5">
        <f>E55/D54</f>
        <v>1</v>
      </c>
      <c r="P55" s="20">
        <v>42</v>
      </c>
      <c r="Q55" s="3">
        <f t="shared" si="11"/>
        <v>1.024390243902439</v>
      </c>
      <c r="R55" s="5">
        <f t="shared" si="12"/>
        <v>-2.4390243902439046E-2</v>
      </c>
      <c r="T55" s="26" t="s">
        <v>26</v>
      </c>
      <c r="U55" s="24">
        <f t="shared" si="13"/>
        <v>0.91428571428571426</v>
      </c>
      <c r="V55" s="24">
        <f t="shared" si="14"/>
        <v>0.97402597402597402</v>
      </c>
      <c r="W55" s="34">
        <f t="shared" si="15"/>
        <v>1.024390243902439</v>
      </c>
      <c r="X55" s="3">
        <f t="shared" si="16"/>
        <v>0.97647058823529409</v>
      </c>
      <c r="Y55" s="3">
        <f t="shared" si="17"/>
        <v>0.95454545454545459</v>
      </c>
      <c r="Z55" s="3">
        <f t="shared" si="18"/>
        <v>0.97435897435897434</v>
      </c>
      <c r="AF55" s="33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"/>
      <c r="AS55" s="3"/>
    </row>
    <row r="56" spans="1:45" ht="12.75" customHeight="1" x14ac:dyDescent="0.2">
      <c r="A56" s="33" t="s">
        <v>21</v>
      </c>
      <c r="F56" s="25">
        <v>39</v>
      </c>
      <c r="K56" s="266"/>
      <c r="L56" s="5"/>
      <c r="M56" s="5"/>
      <c r="O56" s="5">
        <f>F56/E55</f>
        <v>0.95121951219512191</v>
      </c>
      <c r="P56" s="20">
        <v>43</v>
      </c>
      <c r="Q56" s="3">
        <f t="shared" si="11"/>
        <v>1.0238095238095237</v>
      </c>
      <c r="R56" s="5">
        <f t="shared" si="12"/>
        <v>-2.3809523809523725E-2</v>
      </c>
      <c r="T56" s="26" t="s">
        <v>27</v>
      </c>
      <c r="U56" s="24">
        <f t="shared" si="13"/>
        <v>1</v>
      </c>
      <c r="V56" s="24">
        <f t="shared" si="14"/>
        <v>0.96</v>
      </c>
      <c r="W56" s="34">
        <f t="shared" si="15"/>
        <v>1.0238095238095237</v>
      </c>
      <c r="X56" s="3">
        <f t="shared" si="16"/>
        <v>0.98795180722891562</v>
      </c>
      <c r="Y56" s="3">
        <f t="shared" si="17"/>
        <v>1.0476190476190477</v>
      </c>
      <c r="Z56" s="3" t="s">
        <v>28</v>
      </c>
      <c r="AF56" s="25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</row>
    <row r="57" spans="1:45" ht="12.75" customHeight="1" x14ac:dyDescent="0.2">
      <c r="A57" s="33" t="s">
        <v>22</v>
      </c>
      <c r="G57" s="25">
        <v>38</v>
      </c>
      <c r="K57" s="266"/>
      <c r="L57" s="5"/>
      <c r="M57" s="5"/>
      <c r="O57" s="5">
        <f>G57/F56</f>
        <v>0.97435897435897434</v>
      </c>
      <c r="P57" s="20">
        <v>42</v>
      </c>
      <c r="Q57" s="3">
        <f t="shared" si="11"/>
        <v>0.97674418604651159</v>
      </c>
      <c r="R57" s="5">
        <f t="shared" si="12"/>
        <v>2.3255813953488413E-2</v>
      </c>
      <c r="T57" s="26" t="s">
        <v>29</v>
      </c>
      <c r="U57" s="24">
        <f t="shared" si="13"/>
        <v>0.9375</v>
      </c>
      <c r="V57" s="24">
        <f t="shared" si="14"/>
        <v>1.0277777777777777</v>
      </c>
      <c r="W57" s="34">
        <f t="shared" si="15"/>
        <v>0.97674418604651159</v>
      </c>
      <c r="X57" s="3">
        <f t="shared" si="16"/>
        <v>0.97560975609756095</v>
      </c>
      <c r="Y57" s="3" t="s">
        <v>28</v>
      </c>
      <c r="AF57" s="25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</row>
    <row r="58" spans="1:45" ht="12.75" customHeight="1" x14ac:dyDescent="0.2">
      <c r="A58" s="33" t="s">
        <v>40</v>
      </c>
      <c r="H58" s="25">
        <v>36</v>
      </c>
      <c r="K58" s="266"/>
      <c r="L58" s="5"/>
      <c r="M58" s="5"/>
      <c r="O58" s="5">
        <f>H58/G57</f>
        <v>0.94736842105263153</v>
      </c>
      <c r="P58" s="20">
        <v>41</v>
      </c>
      <c r="Q58" s="3">
        <f t="shared" si="11"/>
        <v>0.97619047619047616</v>
      </c>
      <c r="R58" s="5">
        <f t="shared" si="12"/>
        <v>2.3809523809523836E-2</v>
      </c>
      <c r="T58" s="26" t="s">
        <v>30</v>
      </c>
      <c r="U58" s="24">
        <f t="shared" si="13"/>
        <v>1</v>
      </c>
      <c r="V58" s="24">
        <f t="shared" si="14"/>
        <v>1</v>
      </c>
      <c r="W58" s="34">
        <f t="shared" si="15"/>
        <v>0.97619047619047616</v>
      </c>
      <c r="X58" s="3" t="s">
        <v>28</v>
      </c>
      <c r="Y58" s="3"/>
      <c r="AF58" s="25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</row>
    <row r="59" spans="1:45" ht="12.75" customHeight="1" x14ac:dyDescent="0.2">
      <c r="A59" s="33" t="s">
        <v>41</v>
      </c>
      <c r="I59" s="25">
        <v>35</v>
      </c>
      <c r="K59" s="266"/>
      <c r="L59" s="5"/>
      <c r="M59" s="5"/>
      <c r="O59" s="5">
        <f>I59/H58</f>
        <v>0.97222222222222221</v>
      </c>
      <c r="P59" s="20">
        <v>40</v>
      </c>
      <c r="Q59" s="3">
        <f t="shared" si="11"/>
        <v>0.97560975609756095</v>
      </c>
      <c r="R59" s="5">
        <f t="shared" si="12"/>
        <v>2.4390243902439046E-2</v>
      </c>
      <c r="T59" s="31" t="s">
        <v>31</v>
      </c>
      <c r="U59" s="24">
        <f t="shared" si="13"/>
        <v>1</v>
      </c>
      <c r="V59" s="24">
        <f t="shared" si="14"/>
        <v>0.95945945945945943</v>
      </c>
      <c r="W59" s="34" t="s">
        <v>28</v>
      </c>
      <c r="X59" s="3"/>
      <c r="Y59" s="3"/>
      <c r="AF59" s="25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</row>
    <row r="60" spans="1:45" ht="12.75" customHeight="1" x14ac:dyDescent="0.2">
      <c r="A60" s="33" t="s">
        <v>42</v>
      </c>
      <c r="J60" s="217">
        <v>35</v>
      </c>
      <c r="K60" s="266">
        <v>34</v>
      </c>
      <c r="L60" s="5"/>
      <c r="M60" s="5"/>
      <c r="O60" s="5">
        <f>J60/I59</f>
        <v>1</v>
      </c>
      <c r="P60" s="20">
        <v>40</v>
      </c>
      <c r="Q60" s="3">
        <f t="shared" si="11"/>
        <v>1</v>
      </c>
      <c r="R60" s="5">
        <f t="shared" si="12"/>
        <v>0</v>
      </c>
      <c r="T60" s="31"/>
      <c r="U60" s="24"/>
      <c r="V60" s="24"/>
      <c r="W60" s="34"/>
      <c r="X60" s="3"/>
      <c r="Y60" s="3"/>
      <c r="AF60" s="25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</row>
    <row r="61" spans="1:45" ht="12.75" customHeight="1" x14ac:dyDescent="0.2">
      <c r="A61" s="33" t="s">
        <v>43</v>
      </c>
      <c r="J61" s="217">
        <v>2</v>
      </c>
      <c r="K61" s="266">
        <v>1</v>
      </c>
      <c r="L61" s="5"/>
      <c r="M61" s="5"/>
      <c r="O61" s="5"/>
      <c r="P61" s="20">
        <v>6</v>
      </c>
      <c r="Q61" s="3"/>
      <c r="R61" s="5"/>
      <c r="T61" s="31"/>
      <c r="U61" s="24"/>
      <c r="V61" s="24"/>
      <c r="W61" s="34"/>
      <c r="X61" s="3"/>
      <c r="Y61" s="3"/>
      <c r="AF61" s="25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</row>
    <row r="62" spans="1:45" ht="12.75" customHeight="1" x14ac:dyDescent="0.2">
      <c r="A62" s="33" t="s">
        <v>48</v>
      </c>
      <c r="J62" s="217">
        <v>1</v>
      </c>
      <c r="K62" s="266"/>
      <c r="L62" s="5"/>
      <c r="M62" s="5"/>
      <c r="O62" s="5"/>
      <c r="P62" s="20">
        <v>4</v>
      </c>
      <c r="Q62" s="3"/>
      <c r="R62" s="5"/>
      <c r="T62" s="31"/>
      <c r="U62" s="24"/>
      <c r="V62" s="24"/>
      <c r="W62" s="34"/>
      <c r="X62" s="3"/>
      <c r="Y62" s="3"/>
      <c r="AF62" s="25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</row>
    <row r="63" spans="1:45" ht="12.75" customHeight="1" x14ac:dyDescent="0.2">
      <c r="A63" s="33" t="s">
        <v>49</v>
      </c>
      <c r="J63" s="217">
        <v>2</v>
      </c>
      <c r="K63" s="266">
        <v>2</v>
      </c>
      <c r="L63" s="5"/>
      <c r="M63" s="5"/>
      <c r="O63" s="5"/>
      <c r="P63" s="20">
        <v>2</v>
      </c>
      <c r="Q63" s="3"/>
      <c r="R63" s="5"/>
      <c r="T63" s="31"/>
      <c r="U63" s="24"/>
      <c r="V63" s="24"/>
      <c r="W63" s="34"/>
      <c r="X63" s="3"/>
      <c r="Y63" s="3"/>
      <c r="AF63" s="25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</row>
    <row r="64" spans="1:45" ht="12.75" customHeight="1" x14ac:dyDescent="0.2">
      <c r="A64" s="33" t="s">
        <v>50</v>
      </c>
      <c r="H64" s="25">
        <v>1</v>
      </c>
      <c r="K64" s="266"/>
      <c r="L64" s="5"/>
      <c r="M64" s="5"/>
      <c r="O64" s="5"/>
      <c r="P64" s="20">
        <v>1</v>
      </c>
      <c r="Q64" s="3"/>
      <c r="R64" s="5"/>
      <c r="T64" s="31"/>
      <c r="U64" s="24"/>
      <c r="V64" s="24"/>
      <c r="W64" s="34"/>
      <c r="X64" s="3"/>
      <c r="Y64" s="3"/>
      <c r="AF64" s="25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</row>
    <row r="65" spans="1:45" ht="12.75" customHeight="1" x14ac:dyDescent="0.2">
      <c r="A65" s="33" t="s">
        <v>51</v>
      </c>
      <c r="H65" s="25">
        <v>1</v>
      </c>
      <c r="K65" s="266"/>
      <c r="L65" s="5"/>
      <c r="M65" s="5"/>
      <c r="O65" s="5"/>
      <c r="P65" s="20">
        <v>1</v>
      </c>
      <c r="Q65" s="3"/>
      <c r="R65" s="5"/>
      <c r="T65" s="31"/>
      <c r="U65" s="24"/>
      <c r="V65" s="24"/>
      <c r="W65" s="34"/>
      <c r="X65" s="3"/>
      <c r="Y65" s="3"/>
      <c r="AF65" s="25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</row>
    <row r="66" spans="1:45" ht="12.75" customHeight="1" x14ac:dyDescent="0.2">
      <c r="A66" s="33" t="s">
        <v>52</v>
      </c>
      <c r="I66" s="25">
        <v>1</v>
      </c>
      <c r="K66" s="266"/>
      <c r="L66" s="5"/>
      <c r="M66" s="5"/>
      <c r="O66" s="5"/>
      <c r="P66" s="20">
        <v>1</v>
      </c>
      <c r="Q66" s="3"/>
      <c r="R66" s="5"/>
      <c r="T66" s="31"/>
      <c r="U66" s="24"/>
      <c r="V66" s="24"/>
      <c r="W66" s="34"/>
      <c r="X66" s="3"/>
      <c r="Y66" s="3"/>
      <c r="AF66" s="25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</row>
    <row r="67" spans="1:45" ht="12.75" customHeight="1" x14ac:dyDescent="0.2">
      <c r="A67" s="33" t="s">
        <v>53</v>
      </c>
      <c r="J67" s="217">
        <v>1</v>
      </c>
      <c r="K67" s="266">
        <v>1</v>
      </c>
      <c r="L67" s="5"/>
      <c r="M67" s="5"/>
      <c r="O67" s="5"/>
      <c r="P67" s="20"/>
      <c r="Q67" s="3"/>
      <c r="R67" s="5"/>
      <c r="T67" s="31"/>
      <c r="U67" s="24"/>
      <c r="V67" s="24"/>
      <c r="W67" s="34"/>
      <c r="X67" s="3"/>
      <c r="Y67" s="3"/>
      <c r="AF67" s="25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</row>
    <row r="68" spans="1:45" ht="12.75" customHeight="1" x14ac:dyDescent="0.2">
      <c r="K68" s="267">
        <f>SUM(K60:K67)</f>
        <v>38</v>
      </c>
      <c r="L68" s="5">
        <f>K60/B52</f>
        <v>0.69387755102040816</v>
      </c>
      <c r="M68" s="5">
        <f>K68/B52</f>
        <v>0.77551020408163263</v>
      </c>
      <c r="N68" s="5">
        <f>M68-L68</f>
        <v>8.1632653061224469E-2</v>
      </c>
      <c r="O68" s="5"/>
      <c r="P68" s="6"/>
      <c r="Q68" s="6"/>
      <c r="R68" s="5"/>
      <c r="T68" s="31" t="s">
        <v>32</v>
      </c>
      <c r="U68" s="24">
        <f>Q26</f>
        <v>1</v>
      </c>
      <c r="V68" s="24" t="s">
        <v>28</v>
      </c>
      <c r="W68" s="3"/>
      <c r="X68" s="3"/>
      <c r="Y68" s="3"/>
      <c r="AF68" s="25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</row>
    <row r="69" spans="1:45" ht="12.75" customHeight="1" x14ac:dyDescent="0.3">
      <c r="A69" s="51" t="s">
        <v>67</v>
      </c>
      <c r="L69" s="5"/>
      <c r="M69" s="5"/>
      <c r="O69" s="5"/>
      <c r="P69" s="6"/>
      <c r="Q69" s="6"/>
      <c r="R69" s="5"/>
      <c r="U69" s="24"/>
      <c r="V69" s="24"/>
      <c r="W69" s="11"/>
      <c r="X69" s="3"/>
      <c r="Y69" s="3"/>
      <c r="AF69" s="51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3"/>
      <c r="AS69" s="3"/>
    </row>
    <row r="70" spans="1:45" ht="25.5" customHeight="1" x14ac:dyDescent="0.2">
      <c r="B70" s="319" t="s">
        <v>1</v>
      </c>
      <c r="C70" s="320"/>
      <c r="D70" s="320"/>
      <c r="E70" s="320"/>
      <c r="F70" s="320"/>
      <c r="G70" s="320"/>
      <c r="H70" s="320"/>
      <c r="I70" s="320"/>
      <c r="J70" s="320"/>
      <c r="L70" s="7" t="s">
        <v>2</v>
      </c>
      <c r="M70" s="7" t="s">
        <v>3</v>
      </c>
      <c r="N70" s="8" t="s">
        <v>4</v>
      </c>
      <c r="O70" s="7" t="s">
        <v>5</v>
      </c>
      <c r="P70" s="9" t="s">
        <v>6</v>
      </c>
      <c r="Q70" s="9" t="s">
        <v>7</v>
      </c>
      <c r="R70" s="10" t="s">
        <v>8</v>
      </c>
      <c r="U70" s="24"/>
      <c r="V70" s="24"/>
      <c r="W70" s="34"/>
      <c r="X70" s="3"/>
      <c r="Y70" s="3"/>
      <c r="AF70" s="25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</row>
    <row r="71" spans="1:45" ht="12.75" customHeight="1" x14ac:dyDescent="0.2">
      <c r="A71" s="12" t="s">
        <v>9</v>
      </c>
      <c r="B71" s="13">
        <v>1</v>
      </c>
      <c r="C71" s="13">
        <v>2</v>
      </c>
      <c r="D71" s="13">
        <v>3</v>
      </c>
      <c r="E71" s="13">
        <v>4</v>
      </c>
      <c r="F71" s="13">
        <v>5</v>
      </c>
      <c r="G71" s="13">
        <v>6</v>
      </c>
      <c r="H71" s="13">
        <v>7</v>
      </c>
      <c r="I71" s="13">
        <v>8</v>
      </c>
      <c r="J71" s="215">
        <v>9</v>
      </c>
      <c r="K71" s="146" t="s">
        <v>10</v>
      </c>
      <c r="L71" s="47"/>
      <c r="M71" s="15"/>
      <c r="N71" s="16"/>
      <c r="O71" s="17"/>
      <c r="P71" s="6"/>
      <c r="Q71" s="6"/>
      <c r="R71" s="5"/>
      <c r="T71" s="25"/>
      <c r="U71" s="27"/>
      <c r="V71" s="27"/>
      <c r="W71" s="34"/>
      <c r="X71" s="3"/>
      <c r="Y71" s="3"/>
      <c r="AF71" s="4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3"/>
      <c r="AS71" s="3"/>
    </row>
    <row r="72" spans="1:45" ht="12.75" customHeight="1" x14ac:dyDescent="0.2">
      <c r="A72" s="30" t="s">
        <v>18</v>
      </c>
      <c r="B72" s="13">
        <v>122</v>
      </c>
      <c r="C72" s="13"/>
      <c r="D72" s="13"/>
      <c r="E72" s="13"/>
      <c r="F72" s="13"/>
      <c r="G72" s="13"/>
      <c r="H72" s="13"/>
      <c r="I72" s="13"/>
      <c r="J72" s="215"/>
      <c r="K72" s="265"/>
      <c r="L72" s="47"/>
      <c r="M72" s="15"/>
      <c r="N72" s="16"/>
      <c r="O72" s="17"/>
      <c r="P72" s="20">
        <f>B72</f>
        <v>122</v>
      </c>
      <c r="Q72" s="6"/>
      <c r="R72" s="5"/>
      <c r="T72" s="32"/>
      <c r="U72" s="27"/>
      <c r="V72" s="27"/>
      <c r="W72" s="34"/>
      <c r="X72" s="3"/>
      <c r="Y72" s="3"/>
      <c r="AF72" s="33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"/>
      <c r="AS72" s="3"/>
    </row>
    <row r="73" spans="1:45" ht="12.75" customHeight="1" x14ac:dyDescent="0.2">
      <c r="A73" s="30" t="s">
        <v>19</v>
      </c>
      <c r="B73" s="25"/>
      <c r="C73" s="25">
        <v>83</v>
      </c>
      <c r="D73" s="25"/>
      <c r="E73" s="25"/>
      <c r="F73" s="25"/>
      <c r="G73" s="25"/>
      <c r="H73" s="25"/>
      <c r="I73" s="25"/>
      <c r="J73" s="217"/>
      <c r="K73" s="266"/>
      <c r="L73" s="5"/>
      <c r="M73" s="5"/>
      <c r="N73" s="25"/>
      <c r="O73" s="5">
        <f>C73/B72</f>
        <v>0.68032786885245899</v>
      </c>
      <c r="P73" s="20">
        <v>84</v>
      </c>
      <c r="Q73" s="3">
        <f t="shared" ref="Q73:Q80" si="20">P73/P72</f>
        <v>0.68852459016393441</v>
      </c>
      <c r="R73" s="5">
        <f t="shared" ref="R73:R80" si="21">100%-Q73</f>
        <v>0.31147540983606559</v>
      </c>
      <c r="T73" s="32"/>
      <c r="U73" s="27"/>
      <c r="V73" s="27"/>
      <c r="W73" s="34"/>
      <c r="X73" s="3"/>
      <c r="Y73" s="3"/>
      <c r="AF73" s="33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"/>
      <c r="AS73" s="3"/>
    </row>
    <row r="74" spans="1:45" ht="12.75" customHeight="1" x14ac:dyDescent="0.2">
      <c r="A74" s="30" t="s">
        <v>20</v>
      </c>
      <c r="B74" s="25"/>
      <c r="C74" s="25"/>
      <c r="D74" s="25">
        <v>80</v>
      </c>
      <c r="E74" s="25"/>
      <c r="F74" s="25"/>
      <c r="G74" s="25"/>
      <c r="H74" s="25"/>
      <c r="I74" s="25"/>
      <c r="J74" s="217"/>
      <c r="K74" s="266"/>
      <c r="L74" s="5"/>
      <c r="M74" s="5"/>
      <c r="N74" s="25"/>
      <c r="O74" s="5">
        <f>D74/C73</f>
        <v>0.96385542168674698</v>
      </c>
      <c r="P74" s="20">
        <v>85</v>
      </c>
      <c r="Q74" s="3">
        <f t="shared" si="20"/>
        <v>1.0119047619047619</v>
      </c>
      <c r="R74" s="5">
        <f t="shared" si="21"/>
        <v>-1.1904761904761862E-2</v>
      </c>
      <c r="T74" s="32"/>
      <c r="U74" s="27"/>
      <c r="V74" s="27"/>
      <c r="AF74" s="33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"/>
      <c r="AS74" s="3"/>
    </row>
    <row r="75" spans="1:45" ht="12.75" customHeight="1" x14ac:dyDescent="0.2">
      <c r="A75" s="33" t="s">
        <v>21</v>
      </c>
      <c r="B75" s="25"/>
      <c r="C75" s="25"/>
      <c r="D75" s="25"/>
      <c r="E75" s="25">
        <v>78</v>
      </c>
      <c r="F75" s="25"/>
      <c r="G75" s="25"/>
      <c r="H75" s="25"/>
      <c r="I75" s="25"/>
      <c r="J75" s="217"/>
      <c r="K75" s="266"/>
      <c r="L75" s="5"/>
      <c r="M75" s="5"/>
      <c r="N75" s="25"/>
      <c r="O75" s="5">
        <f>E75/D74</f>
        <v>0.97499999999999998</v>
      </c>
      <c r="P75" s="20">
        <v>83</v>
      </c>
      <c r="Q75" s="3">
        <f t="shared" si="20"/>
        <v>0.97647058823529409</v>
      </c>
      <c r="R75" s="5">
        <f t="shared" si="21"/>
        <v>2.352941176470591E-2</v>
      </c>
      <c r="AF75" s="33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"/>
      <c r="AS75" s="3"/>
    </row>
    <row r="76" spans="1:45" ht="12.75" customHeight="1" x14ac:dyDescent="0.2">
      <c r="A76" s="33" t="s">
        <v>22</v>
      </c>
      <c r="B76" s="25"/>
      <c r="C76" s="25"/>
      <c r="D76" s="25"/>
      <c r="E76" s="25"/>
      <c r="F76" s="25">
        <v>76</v>
      </c>
      <c r="G76" s="25"/>
      <c r="H76" s="25"/>
      <c r="I76" s="25"/>
      <c r="J76" s="217"/>
      <c r="K76" s="266"/>
      <c r="L76" s="5"/>
      <c r="M76" s="5"/>
      <c r="N76" s="25"/>
      <c r="O76" s="5">
        <f>F76/E75</f>
        <v>0.97435897435897434</v>
      </c>
      <c r="P76" s="20">
        <v>82</v>
      </c>
      <c r="Q76" s="3">
        <f t="shared" si="20"/>
        <v>0.98795180722891562</v>
      </c>
      <c r="R76" s="5">
        <f t="shared" si="21"/>
        <v>1.2048192771084376E-2</v>
      </c>
      <c r="AF76" s="33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"/>
      <c r="AS76" s="3"/>
    </row>
    <row r="77" spans="1:45" ht="12.75" customHeight="1" x14ac:dyDescent="0.2">
      <c r="A77" s="33" t="s">
        <v>40</v>
      </c>
      <c r="B77" s="25"/>
      <c r="C77" s="25"/>
      <c r="D77" s="25"/>
      <c r="E77" s="25"/>
      <c r="F77" s="25"/>
      <c r="G77" s="25">
        <v>74</v>
      </c>
      <c r="H77" s="25"/>
      <c r="I77" s="25"/>
      <c r="J77" s="217"/>
      <c r="K77" s="266"/>
      <c r="L77" s="5"/>
      <c r="M77" s="5"/>
      <c r="N77" s="25"/>
      <c r="O77" s="5">
        <f>G77/F76</f>
        <v>0.97368421052631582</v>
      </c>
      <c r="P77" s="20">
        <v>80</v>
      </c>
      <c r="Q77" s="3">
        <f t="shared" si="20"/>
        <v>0.97560975609756095</v>
      </c>
      <c r="R77" s="5">
        <f t="shared" si="21"/>
        <v>2.4390243902439046E-2</v>
      </c>
      <c r="AF77" s="33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"/>
      <c r="AS77" s="3"/>
    </row>
    <row r="78" spans="1:45" ht="12.75" customHeight="1" x14ac:dyDescent="0.2">
      <c r="A78" s="33" t="s">
        <v>41</v>
      </c>
      <c r="B78" s="25"/>
      <c r="C78" s="25"/>
      <c r="D78" s="25"/>
      <c r="E78" s="25"/>
      <c r="F78" s="25"/>
      <c r="G78" s="25"/>
      <c r="H78" s="25">
        <v>71</v>
      </c>
      <c r="I78" s="25"/>
      <c r="J78" s="217"/>
      <c r="K78" s="266"/>
      <c r="L78" s="5"/>
      <c r="M78" s="5"/>
      <c r="N78" s="25"/>
      <c r="O78" s="5">
        <f>H78/G77</f>
        <v>0.95945945945945943</v>
      </c>
      <c r="P78" s="20">
        <v>77</v>
      </c>
      <c r="Q78" s="3">
        <f t="shared" si="20"/>
        <v>0.96250000000000002</v>
      </c>
      <c r="R78" s="5">
        <f t="shared" si="21"/>
        <v>3.7499999999999978E-2</v>
      </c>
      <c r="AF78" s="33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"/>
      <c r="AS78" s="3"/>
    </row>
    <row r="79" spans="1:45" ht="12.75" customHeight="1" x14ac:dyDescent="0.2">
      <c r="A79" s="33" t="s">
        <v>42</v>
      </c>
      <c r="B79" s="25"/>
      <c r="C79" s="25"/>
      <c r="D79" s="25"/>
      <c r="E79" s="25"/>
      <c r="F79" s="25"/>
      <c r="G79" s="25"/>
      <c r="H79" s="25"/>
      <c r="I79" s="25">
        <v>71</v>
      </c>
      <c r="J79" s="217"/>
      <c r="K79" s="266"/>
      <c r="L79" s="5"/>
      <c r="M79" s="5"/>
      <c r="N79" s="25"/>
      <c r="O79" s="5">
        <f>I79/H78</f>
        <v>1</v>
      </c>
      <c r="P79" s="20">
        <v>78</v>
      </c>
      <c r="Q79" s="3">
        <f t="shared" si="20"/>
        <v>1.0129870129870129</v>
      </c>
      <c r="R79" s="5">
        <f t="shared" si="21"/>
        <v>-1.298701298701288E-2</v>
      </c>
      <c r="AF79" s="33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"/>
      <c r="AS79" s="3"/>
    </row>
    <row r="80" spans="1:45" ht="12.75" customHeight="1" x14ac:dyDescent="0.2">
      <c r="A80" s="33" t="s">
        <v>43</v>
      </c>
      <c r="B80" s="25"/>
      <c r="C80" s="25"/>
      <c r="D80" s="25"/>
      <c r="E80" s="25"/>
      <c r="F80" s="25"/>
      <c r="G80" s="25"/>
      <c r="H80" s="25"/>
      <c r="I80" s="25"/>
      <c r="J80" s="217">
        <v>71</v>
      </c>
      <c r="K80" s="266">
        <v>70</v>
      </c>
      <c r="L80" s="5"/>
      <c r="M80" s="5"/>
      <c r="N80" s="25"/>
      <c r="O80" s="5">
        <f>J80/I79</f>
        <v>1</v>
      </c>
      <c r="P80" s="20">
        <v>77</v>
      </c>
      <c r="Q80" s="3">
        <f t="shared" si="20"/>
        <v>0.98717948717948723</v>
      </c>
      <c r="R80" s="5">
        <f t="shared" si="21"/>
        <v>1.2820512820512775E-2</v>
      </c>
      <c r="AF80" s="33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"/>
      <c r="AS80" s="3"/>
    </row>
    <row r="81" spans="1:45" ht="12.75" customHeight="1" x14ac:dyDescent="0.2">
      <c r="A81" s="33" t="s">
        <v>48</v>
      </c>
      <c r="B81" s="25"/>
      <c r="C81" s="25"/>
      <c r="D81" s="25"/>
      <c r="E81" s="25"/>
      <c r="F81" s="25"/>
      <c r="G81" s="25"/>
      <c r="H81" s="25"/>
      <c r="I81" s="25"/>
      <c r="J81" s="217">
        <v>4</v>
      </c>
      <c r="K81" s="266">
        <v>3</v>
      </c>
      <c r="L81" s="5"/>
      <c r="M81" s="5"/>
      <c r="N81" s="25"/>
      <c r="O81" s="5"/>
      <c r="P81" s="20">
        <v>6</v>
      </c>
      <c r="Q81" s="3"/>
      <c r="R81" s="5"/>
      <c r="AF81" s="33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"/>
      <c r="AS81" s="3"/>
    </row>
    <row r="82" spans="1:45" ht="12.75" customHeight="1" x14ac:dyDescent="0.2">
      <c r="A82" s="33" t="s">
        <v>49</v>
      </c>
      <c r="B82" s="25"/>
      <c r="C82" s="25"/>
      <c r="D82" s="25"/>
      <c r="E82" s="25"/>
      <c r="F82" s="25"/>
      <c r="G82" s="25"/>
      <c r="H82" s="25"/>
      <c r="I82" s="25"/>
      <c r="J82" s="217">
        <v>2</v>
      </c>
      <c r="K82" s="266">
        <v>1</v>
      </c>
      <c r="L82" s="5"/>
      <c r="M82" s="5"/>
      <c r="N82" s="25"/>
      <c r="O82" s="5"/>
      <c r="P82" s="20">
        <v>4</v>
      </c>
      <c r="Q82" s="3"/>
      <c r="R82" s="5"/>
      <c r="AF82" s="33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"/>
      <c r="AS82" s="3"/>
    </row>
    <row r="83" spans="1:45" ht="12.75" customHeight="1" x14ac:dyDescent="0.2">
      <c r="A83" s="33" t="s">
        <v>50</v>
      </c>
      <c r="B83" s="25"/>
      <c r="C83" s="25"/>
      <c r="D83" s="25"/>
      <c r="E83" s="25"/>
      <c r="F83" s="25"/>
      <c r="G83" s="25"/>
      <c r="H83" s="25"/>
      <c r="I83" s="25"/>
      <c r="J83" s="217">
        <v>2</v>
      </c>
      <c r="K83" s="266">
        <v>2</v>
      </c>
      <c r="L83" s="5"/>
      <c r="M83" s="5"/>
      <c r="N83" s="25"/>
      <c r="O83" s="5"/>
      <c r="P83" s="20">
        <v>2</v>
      </c>
      <c r="Q83" s="3"/>
      <c r="R83" s="5"/>
      <c r="AF83" s="33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"/>
      <c r="AS83" s="3"/>
    </row>
    <row r="84" spans="1:45" ht="12.75" customHeight="1" x14ac:dyDescent="0.2">
      <c r="A84" s="33" t="s">
        <v>51</v>
      </c>
      <c r="B84" s="25"/>
      <c r="C84" s="25"/>
      <c r="D84" s="25"/>
      <c r="E84" s="25"/>
      <c r="F84" s="25"/>
      <c r="G84" s="25"/>
      <c r="H84" s="25"/>
      <c r="I84" s="25"/>
      <c r="J84" s="217"/>
      <c r="K84" s="266"/>
      <c r="L84" s="5"/>
      <c r="M84" s="5"/>
      <c r="N84" s="25"/>
      <c r="O84" s="5"/>
      <c r="P84" s="20"/>
      <c r="Q84" s="3"/>
      <c r="R84" s="5"/>
      <c r="AF84" s="33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"/>
      <c r="AS84" s="3"/>
    </row>
    <row r="85" spans="1:45" ht="12.75" customHeight="1" x14ac:dyDescent="0.2">
      <c r="A85" s="33" t="s">
        <v>52</v>
      </c>
      <c r="B85" s="25"/>
      <c r="C85" s="25"/>
      <c r="D85" s="25"/>
      <c r="E85" s="25"/>
      <c r="F85" s="25"/>
      <c r="G85" s="25"/>
      <c r="H85" s="25"/>
      <c r="I85" s="25"/>
      <c r="J85" s="217"/>
      <c r="K85" s="266"/>
      <c r="L85" s="5"/>
      <c r="M85" s="5"/>
      <c r="N85" s="25"/>
      <c r="O85" s="5"/>
      <c r="P85" s="20"/>
      <c r="Q85" s="3"/>
      <c r="R85" s="5"/>
      <c r="AF85" s="33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"/>
      <c r="AS85" s="3"/>
    </row>
    <row r="86" spans="1:45" ht="12.75" customHeight="1" x14ac:dyDescent="0.2">
      <c r="A86" s="33"/>
      <c r="B86" s="25"/>
      <c r="C86" s="25"/>
      <c r="D86" s="25"/>
      <c r="E86" s="25"/>
      <c r="F86" s="25"/>
      <c r="G86" s="25"/>
      <c r="H86" s="25"/>
      <c r="I86" s="25"/>
      <c r="J86" s="217"/>
      <c r="K86" s="266"/>
      <c r="L86" s="5"/>
      <c r="M86" s="5"/>
      <c r="N86" s="25"/>
      <c r="O86" s="5"/>
      <c r="P86" s="20"/>
      <c r="Q86" s="3"/>
      <c r="R86" s="5"/>
      <c r="AF86" s="33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"/>
      <c r="AS86" s="3"/>
    </row>
    <row r="87" spans="1:45" ht="12.75" customHeight="1" x14ac:dyDescent="0.2">
      <c r="A87" s="33"/>
      <c r="B87" s="25"/>
      <c r="C87" s="25"/>
      <c r="D87" s="25"/>
      <c r="E87" s="25"/>
      <c r="F87" s="25"/>
      <c r="G87" s="25"/>
      <c r="H87" s="25"/>
      <c r="I87" s="25"/>
      <c r="J87" s="217"/>
      <c r="K87" s="267">
        <f>SUM(K80:K83)</f>
        <v>76</v>
      </c>
      <c r="L87" s="5">
        <f>K80/B72</f>
        <v>0.57377049180327866</v>
      </c>
      <c r="M87" s="5">
        <f>K87/B72</f>
        <v>0.62295081967213117</v>
      </c>
      <c r="N87" s="5">
        <f>M87-L87</f>
        <v>4.9180327868852514E-2</v>
      </c>
      <c r="O87" s="5"/>
      <c r="P87" s="148"/>
      <c r="Q87" s="6"/>
      <c r="R87" s="5"/>
      <c r="AF87" s="33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"/>
      <c r="AS87" s="3"/>
    </row>
    <row r="88" spans="1:45" ht="12.75" customHeight="1" x14ac:dyDescent="0.3">
      <c r="A88" s="51" t="s">
        <v>68</v>
      </c>
      <c r="M88" s="5"/>
      <c r="N88" s="5"/>
      <c r="P88" s="5"/>
      <c r="Q88" s="6"/>
      <c r="R88" s="6"/>
      <c r="S88" s="5"/>
      <c r="AA88" s="51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3"/>
      <c r="AN88" s="3"/>
    </row>
    <row r="89" spans="1:45" ht="25.5" customHeight="1" x14ac:dyDescent="0.2">
      <c r="B89" s="319" t="s">
        <v>1</v>
      </c>
      <c r="C89" s="320"/>
      <c r="D89" s="320"/>
      <c r="E89" s="320"/>
      <c r="F89" s="320"/>
      <c r="G89" s="320"/>
      <c r="H89" s="320"/>
      <c r="I89" s="320"/>
      <c r="J89" s="320"/>
      <c r="L89" s="7" t="s">
        <v>2</v>
      </c>
      <c r="M89" s="7" t="s">
        <v>3</v>
      </c>
      <c r="N89" s="8" t="s">
        <v>4</v>
      </c>
      <c r="O89" s="7" t="s">
        <v>5</v>
      </c>
      <c r="P89" s="9" t="s">
        <v>6</v>
      </c>
      <c r="Q89" s="9" t="s">
        <v>7</v>
      </c>
      <c r="R89" s="10" t="s">
        <v>8</v>
      </c>
      <c r="AA89" s="25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5" ht="12.75" customHeight="1" x14ac:dyDescent="0.2">
      <c r="A90" s="12" t="s">
        <v>9</v>
      </c>
      <c r="B90" s="13">
        <v>1</v>
      </c>
      <c r="C90" s="13">
        <v>2</v>
      </c>
      <c r="D90" s="13">
        <v>3</v>
      </c>
      <c r="E90" s="13">
        <v>4</v>
      </c>
      <c r="F90" s="13">
        <v>5</v>
      </c>
      <c r="G90" s="13">
        <v>6</v>
      </c>
      <c r="H90" s="13">
        <v>7</v>
      </c>
      <c r="I90" s="13">
        <v>8</v>
      </c>
      <c r="J90" s="215">
        <v>9</v>
      </c>
      <c r="K90" s="146" t="s">
        <v>10</v>
      </c>
      <c r="L90" s="47"/>
      <c r="M90" s="15"/>
      <c r="N90" s="16"/>
      <c r="O90" s="17"/>
      <c r="P90" s="6"/>
      <c r="Q90" s="6"/>
      <c r="R90" s="5"/>
      <c r="T90" s="25"/>
      <c r="AA90" s="4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3"/>
      <c r="AN90" s="3"/>
    </row>
    <row r="91" spans="1:45" ht="12.75" customHeight="1" x14ac:dyDescent="0.2">
      <c r="A91" s="30" t="s">
        <v>19</v>
      </c>
      <c r="B91" s="13">
        <v>50</v>
      </c>
      <c r="C91" s="13"/>
      <c r="D91" s="13"/>
      <c r="E91" s="13"/>
      <c r="F91" s="13"/>
      <c r="G91" s="13"/>
      <c r="H91" s="13"/>
      <c r="I91" s="13"/>
      <c r="J91" s="215"/>
      <c r="K91" s="265"/>
      <c r="L91" s="47"/>
      <c r="M91" s="15"/>
      <c r="N91" s="16"/>
      <c r="O91" s="17"/>
      <c r="P91" s="20">
        <f>B91</f>
        <v>50</v>
      </c>
      <c r="Q91" s="6"/>
      <c r="R91" s="6"/>
      <c r="S91" s="5"/>
      <c r="T91" s="25"/>
      <c r="W91" s="34"/>
      <c r="X91" s="3"/>
      <c r="Y91" s="3"/>
      <c r="AA91" s="33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"/>
      <c r="AN91" s="3"/>
    </row>
    <row r="92" spans="1:45" ht="12.75" customHeight="1" x14ac:dyDescent="0.2">
      <c r="A92" s="30" t="s">
        <v>20</v>
      </c>
      <c r="C92" s="25">
        <v>44</v>
      </c>
      <c r="K92" s="266"/>
      <c r="M92" s="5"/>
      <c r="N92" s="5"/>
      <c r="O92" s="3">
        <f>C92/B91</f>
        <v>0.88</v>
      </c>
      <c r="P92" s="20">
        <v>45</v>
      </c>
      <c r="Q92" s="3">
        <f t="shared" ref="Q92:Q99" si="22">P92/P91</f>
        <v>0.9</v>
      </c>
      <c r="R92" s="5">
        <f t="shared" ref="R92:R99" si="23">100%-Q92</f>
        <v>9.9999999999999978E-2</v>
      </c>
      <c r="S92" s="5"/>
      <c r="T92" s="32"/>
      <c r="U92" s="27"/>
      <c r="V92" s="27"/>
      <c r="W92" s="34"/>
      <c r="X92" s="3"/>
      <c r="Y92" s="3"/>
      <c r="AA92" s="25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1:45" ht="12.75" customHeight="1" x14ac:dyDescent="0.2">
      <c r="A93" s="33" t="s">
        <v>21</v>
      </c>
      <c r="B93" s="25"/>
      <c r="C93" s="25"/>
      <c r="D93" s="25">
        <v>41</v>
      </c>
      <c r="E93" s="25"/>
      <c r="F93" s="25"/>
      <c r="G93" s="25"/>
      <c r="H93" s="25"/>
      <c r="I93" s="25"/>
      <c r="J93" s="217"/>
      <c r="K93" s="266"/>
      <c r="L93" s="5"/>
      <c r="M93" s="5"/>
      <c r="N93" s="25"/>
      <c r="O93" s="5">
        <f>D93/C92</f>
        <v>0.93181818181818177</v>
      </c>
      <c r="P93" s="20">
        <v>44</v>
      </c>
      <c r="Q93" s="3">
        <f t="shared" si="22"/>
        <v>0.97777777777777775</v>
      </c>
      <c r="R93" s="5">
        <f t="shared" si="23"/>
        <v>2.2222222222222254E-2</v>
      </c>
      <c r="T93" s="32"/>
      <c r="U93" s="27"/>
      <c r="V93" s="27"/>
      <c r="W93" s="3"/>
      <c r="X93" s="3"/>
      <c r="Y93" s="3"/>
      <c r="AF93" s="33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"/>
      <c r="AS93" s="3"/>
    </row>
    <row r="94" spans="1:45" ht="12.75" customHeight="1" x14ac:dyDescent="0.2">
      <c r="A94" s="33" t="s">
        <v>22</v>
      </c>
      <c r="B94" s="25"/>
      <c r="C94" s="25"/>
      <c r="D94" s="25"/>
      <c r="E94" s="25">
        <v>35</v>
      </c>
      <c r="F94" s="25"/>
      <c r="G94" s="25"/>
      <c r="H94" s="25"/>
      <c r="I94" s="25"/>
      <c r="J94" s="217"/>
      <c r="K94" s="266"/>
      <c r="L94" s="5"/>
      <c r="M94" s="5"/>
      <c r="N94" s="25"/>
      <c r="O94" s="5">
        <f>E94/D93</f>
        <v>0.85365853658536583</v>
      </c>
      <c r="P94" s="20">
        <v>42</v>
      </c>
      <c r="Q94" s="3">
        <f t="shared" si="22"/>
        <v>0.95454545454545459</v>
      </c>
      <c r="R94" s="5">
        <f t="shared" si="23"/>
        <v>4.5454545454545414E-2</v>
      </c>
      <c r="T94" s="32"/>
      <c r="U94" s="27"/>
      <c r="V94" s="27"/>
      <c r="W94" s="3"/>
      <c r="X94" s="3"/>
      <c r="Y94" s="3"/>
      <c r="AF94" s="33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"/>
      <c r="AS94" s="3"/>
    </row>
    <row r="95" spans="1:45" ht="12.75" customHeight="1" x14ac:dyDescent="0.2">
      <c r="A95" s="33" t="s">
        <v>40</v>
      </c>
      <c r="B95" s="25"/>
      <c r="C95" s="25"/>
      <c r="D95" s="25"/>
      <c r="E95" s="25"/>
      <c r="F95" s="25">
        <v>34</v>
      </c>
      <c r="G95" s="25"/>
      <c r="H95" s="25"/>
      <c r="I95" s="25"/>
      <c r="J95" s="217"/>
      <c r="K95" s="266"/>
      <c r="L95" s="5"/>
      <c r="M95" s="5"/>
      <c r="N95" s="25"/>
      <c r="O95" s="5">
        <f>F95/E94</f>
        <v>0.97142857142857142</v>
      </c>
      <c r="P95" s="20">
        <v>44</v>
      </c>
      <c r="Q95" s="3">
        <f t="shared" si="22"/>
        <v>1.0476190476190477</v>
      </c>
      <c r="R95" s="5">
        <f t="shared" si="23"/>
        <v>-4.7619047619047672E-2</v>
      </c>
      <c r="T95" s="32"/>
      <c r="U95" s="27"/>
      <c r="V95" s="27"/>
      <c r="W95" s="3"/>
      <c r="X95" s="3"/>
      <c r="Y95" s="3"/>
      <c r="AF95" s="33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"/>
      <c r="AS95" s="3"/>
    </row>
    <row r="96" spans="1:45" ht="12.75" customHeight="1" x14ac:dyDescent="0.2">
      <c r="A96" s="33" t="s">
        <v>41</v>
      </c>
      <c r="B96" s="25"/>
      <c r="C96" s="25"/>
      <c r="D96" s="25"/>
      <c r="E96" s="25"/>
      <c r="F96" s="25"/>
      <c r="G96" s="25">
        <v>34</v>
      </c>
      <c r="H96" s="25"/>
      <c r="I96" s="25"/>
      <c r="J96" s="217"/>
      <c r="K96" s="266"/>
      <c r="L96" s="5"/>
      <c r="M96" s="5"/>
      <c r="N96" s="25"/>
      <c r="O96" s="5">
        <f>G96/F95</f>
        <v>1</v>
      </c>
      <c r="P96" s="20">
        <v>44</v>
      </c>
      <c r="Q96" s="3">
        <f t="shared" si="22"/>
        <v>1</v>
      </c>
      <c r="R96" s="5">
        <f t="shared" si="23"/>
        <v>0</v>
      </c>
      <c r="T96" s="32"/>
      <c r="U96" s="27"/>
      <c r="V96" s="27"/>
      <c r="W96" s="3"/>
      <c r="X96" s="3"/>
      <c r="Y96" s="3"/>
      <c r="AF96" s="33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"/>
      <c r="AS96" s="3"/>
    </row>
    <row r="97" spans="1:45" ht="12.75" customHeight="1" x14ac:dyDescent="0.2">
      <c r="A97" s="33" t="s">
        <v>42</v>
      </c>
      <c r="B97" s="25"/>
      <c r="C97" s="25"/>
      <c r="D97" s="25"/>
      <c r="E97" s="25"/>
      <c r="F97" s="25"/>
      <c r="G97" s="25"/>
      <c r="H97" s="25">
        <v>34</v>
      </c>
      <c r="I97" s="25"/>
      <c r="J97" s="217"/>
      <c r="K97" s="266"/>
      <c r="L97" s="5"/>
      <c r="M97" s="5"/>
      <c r="N97" s="25"/>
      <c r="O97" s="5">
        <f>H97/G96</f>
        <v>1</v>
      </c>
      <c r="P97" s="20">
        <v>44</v>
      </c>
      <c r="Q97" s="3">
        <f t="shared" si="22"/>
        <v>1</v>
      </c>
      <c r="R97" s="5">
        <f t="shared" si="23"/>
        <v>0</v>
      </c>
      <c r="T97" s="32"/>
      <c r="U97" s="27"/>
      <c r="V97" s="27"/>
      <c r="W97" s="3"/>
      <c r="X97" s="3"/>
      <c r="Y97" s="3"/>
      <c r="AF97" s="33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"/>
      <c r="AS97" s="3"/>
    </row>
    <row r="98" spans="1:45" ht="12.75" customHeight="1" x14ac:dyDescent="0.2">
      <c r="A98" s="33" t="s">
        <v>43</v>
      </c>
      <c r="B98" s="25"/>
      <c r="C98" s="25"/>
      <c r="D98" s="25"/>
      <c r="E98" s="25"/>
      <c r="F98" s="25"/>
      <c r="G98" s="25"/>
      <c r="H98" s="25"/>
      <c r="I98" s="25">
        <v>34</v>
      </c>
      <c r="J98" s="217"/>
      <c r="K98" s="266"/>
      <c r="L98" s="5"/>
      <c r="M98" s="5"/>
      <c r="N98" s="25"/>
      <c r="O98" s="5">
        <f>I98/H97</f>
        <v>1</v>
      </c>
      <c r="P98" s="20">
        <v>43</v>
      </c>
      <c r="Q98" s="3">
        <f t="shared" si="22"/>
        <v>0.97727272727272729</v>
      </c>
      <c r="R98" s="5">
        <f t="shared" si="23"/>
        <v>2.2727272727272707E-2</v>
      </c>
      <c r="T98" s="32"/>
      <c r="U98" s="27"/>
      <c r="V98" s="27"/>
      <c r="W98" s="3"/>
      <c r="X98" s="3"/>
      <c r="Y98" s="3"/>
      <c r="AF98" s="33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"/>
      <c r="AS98" s="3"/>
    </row>
    <row r="99" spans="1:45" ht="12.75" customHeight="1" x14ac:dyDescent="0.2">
      <c r="A99" s="33" t="s">
        <v>48</v>
      </c>
      <c r="B99" s="25"/>
      <c r="C99" s="25"/>
      <c r="D99" s="25"/>
      <c r="E99" s="25"/>
      <c r="F99" s="25"/>
      <c r="G99" s="25"/>
      <c r="H99" s="25"/>
      <c r="I99" s="25"/>
      <c r="J99" s="217">
        <v>34</v>
      </c>
      <c r="K99" s="266">
        <v>32</v>
      </c>
      <c r="L99" s="5"/>
      <c r="M99" s="5"/>
      <c r="N99" s="25"/>
      <c r="O99" s="5">
        <f>J99/I98</f>
        <v>1</v>
      </c>
      <c r="P99" s="20">
        <v>43</v>
      </c>
      <c r="Q99" s="3">
        <f t="shared" si="22"/>
        <v>1</v>
      </c>
      <c r="R99" s="5">
        <f t="shared" si="23"/>
        <v>0</v>
      </c>
      <c r="T99" s="32"/>
      <c r="U99" s="27"/>
      <c r="V99" s="27"/>
      <c r="W99" s="3"/>
      <c r="X99" s="3"/>
      <c r="Y99" s="3"/>
      <c r="AF99" s="33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"/>
      <c r="AS99" s="3"/>
    </row>
    <row r="100" spans="1:45" ht="12.75" customHeight="1" x14ac:dyDescent="0.2">
      <c r="A100" s="33" t="s">
        <v>49</v>
      </c>
      <c r="B100" s="25"/>
      <c r="C100" s="25"/>
      <c r="D100" s="25"/>
      <c r="E100" s="25"/>
      <c r="F100" s="25"/>
      <c r="G100" s="25"/>
      <c r="H100" s="25"/>
      <c r="I100" s="25"/>
      <c r="J100" s="217">
        <v>9</v>
      </c>
      <c r="K100" s="266">
        <v>5</v>
      </c>
      <c r="L100" s="5"/>
      <c r="M100" s="5"/>
      <c r="N100" s="25"/>
      <c r="O100" s="5"/>
      <c r="P100" s="20">
        <v>11</v>
      </c>
      <c r="Q100" s="3"/>
      <c r="R100" s="5"/>
      <c r="T100" s="32"/>
      <c r="U100" s="27"/>
      <c r="V100" s="27"/>
      <c r="W100" s="3"/>
      <c r="X100" s="3"/>
      <c r="Y100" s="3"/>
      <c r="AF100" s="33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"/>
      <c r="AS100" s="3"/>
    </row>
    <row r="101" spans="1:45" ht="12.75" customHeight="1" x14ac:dyDescent="0.2">
      <c r="A101" s="33" t="s">
        <v>50</v>
      </c>
      <c r="B101" s="25"/>
      <c r="C101" s="25"/>
      <c r="D101" s="25"/>
      <c r="E101" s="25"/>
      <c r="F101" s="25"/>
      <c r="G101" s="25"/>
      <c r="H101" s="25"/>
      <c r="I101" s="25"/>
      <c r="J101" s="217">
        <v>5</v>
      </c>
      <c r="K101" s="266">
        <v>4</v>
      </c>
      <c r="L101" s="5"/>
      <c r="M101" s="5"/>
      <c r="N101" s="25"/>
      <c r="O101" s="5"/>
      <c r="P101" s="20">
        <v>6</v>
      </c>
      <c r="Q101" s="3"/>
      <c r="R101" s="5"/>
      <c r="T101" s="32"/>
      <c r="U101" s="27"/>
      <c r="V101" s="27"/>
      <c r="W101" s="3"/>
      <c r="X101" s="3"/>
      <c r="Y101" s="3"/>
      <c r="AF101" s="33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"/>
      <c r="AS101" s="3"/>
    </row>
    <row r="102" spans="1:45" ht="12.75" customHeight="1" x14ac:dyDescent="0.2">
      <c r="A102" s="33" t="s">
        <v>51</v>
      </c>
      <c r="B102" s="25"/>
      <c r="C102" s="25"/>
      <c r="D102" s="25"/>
      <c r="E102" s="25"/>
      <c r="F102" s="25"/>
      <c r="G102" s="25"/>
      <c r="H102" s="25"/>
      <c r="I102" s="25"/>
      <c r="J102" s="217">
        <v>1</v>
      </c>
      <c r="K102" s="266">
        <v>1</v>
      </c>
      <c r="L102" s="5"/>
      <c r="M102" s="5"/>
      <c r="N102" s="25"/>
      <c r="O102" s="5"/>
      <c r="P102" s="20">
        <v>1</v>
      </c>
      <c r="Q102" s="3"/>
      <c r="R102" s="5"/>
      <c r="T102" s="32"/>
      <c r="U102" s="27"/>
      <c r="V102" s="27"/>
      <c r="W102" s="3"/>
      <c r="X102" s="3"/>
      <c r="Y102" s="3"/>
      <c r="AF102" s="33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"/>
      <c r="AS102" s="3"/>
    </row>
    <row r="103" spans="1:45" ht="12.75" customHeight="1" x14ac:dyDescent="0.2">
      <c r="A103" s="33" t="s">
        <v>52</v>
      </c>
      <c r="B103" s="25"/>
      <c r="C103" s="25"/>
      <c r="D103" s="25"/>
      <c r="E103" s="25"/>
      <c r="F103" s="25"/>
      <c r="G103" s="25"/>
      <c r="H103" s="25"/>
      <c r="I103" s="25"/>
      <c r="J103" s="217"/>
      <c r="K103" s="266"/>
      <c r="L103" s="5"/>
      <c r="M103" s="5"/>
      <c r="N103" s="25"/>
      <c r="O103" s="5"/>
      <c r="P103" s="20"/>
      <c r="Q103" s="3"/>
      <c r="R103" s="5"/>
      <c r="T103" s="32"/>
      <c r="U103" s="27"/>
      <c r="V103" s="27"/>
      <c r="W103" s="3"/>
      <c r="X103" s="3"/>
      <c r="Y103" s="3"/>
      <c r="AF103" s="33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"/>
      <c r="AS103" s="3"/>
    </row>
    <row r="104" spans="1:45" ht="12.75" customHeight="1" x14ac:dyDescent="0.2">
      <c r="A104" s="33"/>
      <c r="B104" s="25"/>
      <c r="C104" s="25"/>
      <c r="D104" s="25"/>
      <c r="E104" s="25"/>
      <c r="F104" s="25"/>
      <c r="G104" s="25"/>
      <c r="H104" s="25"/>
      <c r="I104" s="25"/>
      <c r="J104" s="217"/>
      <c r="K104" s="266"/>
      <c r="L104" s="5"/>
      <c r="M104" s="5"/>
      <c r="N104" s="25"/>
      <c r="O104" s="5"/>
      <c r="P104" s="20"/>
      <c r="Q104" s="3"/>
      <c r="R104" s="5"/>
      <c r="T104" s="32"/>
      <c r="U104" s="27"/>
      <c r="V104" s="27"/>
      <c r="W104" s="3"/>
      <c r="X104" s="3"/>
      <c r="Y104" s="3"/>
      <c r="AF104" s="33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"/>
      <c r="AS104" s="3"/>
    </row>
    <row r="105" spans="1:45" ht="12.75" customHeight="1" x14ac:dyDescent="0.2">
      <c r="A105" s="33"/>
      <c r="B105" s="25"/>
      <c r="C105" s="25"/>
      <c r="D105" s="25"/>
      <c r="E105" s="25"/>
      <c r="F105" s="25"/>
      <c r="G105" s="25"/>
      <c r="H105" s="25"/>
      <c r="I105" s="25"/>
      <c r="J105" s="217"/>
      <c r="K105" s="267">
        <f>SUM(K99:K102)</f>
        <v>42</v>
      </c>
      <c r="L105" s="5">
        <f>K99/B91</f>
        <v>0.64</v>
      </c>
      <c r="M105" s="5">
        <f>K105/B91</f>
        <v>0.84</v>
      </c>
      <c r="N105" s="5">
        <f>M105-L105</f>
        <v>0.19999999999999996</v>
      </c>
      <c r="O105" s="5"/>
      <c r="P105" s="148"/>
      <c r="Q105" s="6"/>
      <c r="R105" s="5"/>
      <c r="T105" s="32"/>
      <c r="U105" s="27"/>
      <c r="V105" s="27"/>
      <c r="W105" s="3"/>
      <c r="X105" s="3"/>
      <c r="Y105" s="3"/>
      <c r="AF105" s="33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"/>
      <c r="AS105" s="3"/>
    </row>
    <row r="106" spans="1:45" ht="12.75" customHeight="1" x14ac:dyDescent="0.3">
      <c r="A106" s="51" t="s">
        <v>69</v>
      </c>
      <c r="M106" s="5"/>
      <c r="N106" s="5"/>
      <c r="P106" s="5"/>
      <c r="Q106" s="6"/>
      <c r="R106" s="6"/>
      <c r="T106" s="33"/>
      <c r="U106" s="27"/>
      <c r="V106" s="27"/>
      <c r="X106" s="3"/>
      <c r="Y106" s="3"/>
      <c r="AF106" s="33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"/>
      <c r="AS106" s="3"/>
    </row>
    <row r="107" spans="1:45" ht="25.5" customHeight="1" x14ac:dyDescent="0.2">
      <c r="B107" s="319" t="s">
        <v>1</v>
      </c>
      <c r="C107" s="320"/>
      <c r="D107" s="320"/>
      <c r="E107" s="320"/>
      <c r="F107" s="320"/>
      <c r="G107" s="320"/>
      <c r="H107" s="320"/>
      <c r="I107" s="320"/>
      <c r="J107" s="320"/>
      <c r="L107" s="7" t="s">
        <v>2</v>
      </c>
      <c r="M107" s="7" t="s">
        <v>3</v>
      </c>
      <c r="N107" s="8" t="s">
        <v>4</v>
      </c>
      <c r="O107" s="7" t="s">
        <v>5</v>
      </c>
      <c r="P107" s="9" t="s">
        <v>6</v>
      </c>
      <c r="Q107" s="9" t="s">
        <v>7</v>
      </c>
      <c r="R107" s="10" t="s">
        <v>8</v>
      </c>
      <c r="T107" s="33"/>
      <c r="U107" s="34"/>
      <c r="V107" s="34"/>
      <c r="X107" s="3"/>
      <c r="Y107" s="3"/>
      <c r="AF107" s="25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</row>
    <row r="108" spans="1:45" ht="12.75" customHeight="1" x14ac:dyDescent="0.2">
      <c r="A108" s="12" t="s">
        <v>9</v>
      </c>
      <c r="B108" s="13">
        <v>1</v>
      </c>
      <c r="C108" s="13">
        <v>2</v>
      </c>
      <c r="D108" s="13">
        <v>3</v>
      </c>
      <c r="E108" s="13">
        <v>4</v>
      </c>
      <c r="F108" s="13">
        <v>5</v>
      </c>
      <c r="G108" s="13">
        <v>6</v>
      </c>
      <c r="H108" s="13">
        <v>7</v>
      </c>
      <c r="I108" s="13">
        <v>8</v>
      </c>
      <c r="J108" s="215">
        <v>9</v>
      </c>
      <c r="K108" s="146" t="s">
        <v>10</v>
      </c>
      <c r="L108" s="47"/>
      <c r="M108" s="15"/>
      <c r="N108" s="16"/>
      <c r="O108" s="17"/>
      <c r="P108" s="6"/>
      <c r="Q108" s="6"/>
      <c r="R108" s="5"/>
      <c r="T108" s="33"/>
      <c r="U108" s="34"/>
      <c r="V108" s="34"/>
      <c r="X108" s="3"/>
      <c r="Y108" s="3"/>
      <c r="AF108" s="25"/>
      <c r="AR108" s="3"/>
      <c r="AS108" s="3"/>
    </row>
    <row r="109" spans="1:45" ht="12.75" customHeight="1" x14ac:dyDescent="0.2">
      <c r="A109" s="30" t="s">
        <v>20</v>
      </c>
      <c r="B109" s="25">
        <v>45</v>
      </c>
      <c r="K109" s="266"/>
      <c r="M109" s="5"/>
      <c r="N109" s="5"/>
      <c r="O109" s="3"/>
      <c r="P109" s="20">
        <v>45</v>
      </c>
      <c r="Q109" s="3"/>
      <c r="R109" s="5"/>
      <c r="T109" s="33"/>
      <c r="U109" s="34"/>
      <c r="V109" s="34"/>
      <c r="X109" s="3"/>
      <c r="Y109" s="3"/>
      <c r="AF109" s="25"/>
      <c r="AR109" s="3"/>
      <c r="AS109" s="3"/>
    </row>
    <row r="110" spans="1:45" ht="12.75" customHeight="1" x14ac:dyDescent="0.2">
      <c r="A110" s="33" t="s">
        <v>21</v>
      </c>
      <c r="C110" s="25">
        <v>42</v>
      </c>
      <c r="K110" s="266"/>
      <c r="L110" s="5"/>
      <c r="M110" s="5"/>
      <c r="O110" s="5">
        <f>C110/B109</f>
        <v>0.93333333333333335</v>
      </c>
      <c r="P110" s="20">
        <v>42</v>
      </c>
      <c r="Q110" s="3">
        <f t="shared" ref="Q110:Q117" si="24">P110/P109</f>
        <v>0.93333333333333335</v>
      </c>
      <c r="R110" s="5">
        <f t="shared" ref="R110:R117" si="25">100%-Q110</f>
        <v>6.6666666666666652E-2</v>
      </c>
      <c r="T110" s="25"/>
      <c r="U110" s="3"/>
      <c r="V110" s="3"/>
      <c r="X110" s="3"/>
      <c r="Y110" s="3"/>
      <c r="AF110" s="25"/>
      <c r="AR110" s="3"/>
      <c r="AS110" s="3"/>
    </row>
    <row r="111" spans="1:45" ht="12.75" customHeight="1" x14ac:dyDescent="0.2">
      <c r="A111" s="33" t="s">
        <v>22</v>
      </c>
      <c r="D111" s="25">
        <v>39</v>
      </c>
      <c r="K111" s="266"/>
      <c r="L111" s="5"/>
      <c r="M111" s="5"/>
      <c r="O111" s="5">
        <f>D111/C110</f>
        <v>0.9285714285714286</v>
      </c>
      <c r="P111" s="20">
        <v>39</v>
      </c>
      <c r="Q111" s="3">
        <f t="shared" si="24"/>
        <v>0.9285714285714286</v>
      </c>
      <c r="R111" s="5">
        <f t="shared" si="25"/>
        <v>7.1428571428571397E-2</v>
      </c>
      <c r="T111" s="25"/>
      <c r="U111" s="3"/>
      <c r="V111" s="3"/>
      <c r="X111" s="3"/>
      <c r="Y111" s="3"/>
      <c r="AF111" s="25"/>
      <c r="AR111" s="3"/>
      <c r="AS111" s="3"/>
    </row>
    <row r="112" spans="1:45" ht="12.75" customHeight="1" x14ac:dyDescent="0.2">
      <c r="A112" s="33" t="s">
        <v>40</v>
      </c>
      <c r="B112" s="4"/>
      <c r="C112" s="4"/>
      <c r="D112" s="4"/>
      <c r="E112" s="4">
        <v>37</v>
      </c>
      <c r="K112" s="266"/>
      <c r="L112" s="5"/>
      <c r="M112" s="5"/>
      <c r="O112" s="5">
        <f>E112/D111</f>
        <v>0.94871794871794868</v>
      </c>
      <c r="P112" s="20">
        <v>38</v>
      </c>
      <c r="Q112" s="3">
        <f t="shared" si="24"/>
        <v>0.97435897435897434</v>
      </c>
      <c r="R112" s="5">
        <f t="shared" si="25"/>
        <v>2.5641025641025661E-2</v>
      </c>
      <c r="T112" s="25"/>
      <c r="U112" s="3"/>
      <c r="V112" s="3"/>
      <c r="X112" s="3"/>
      <c r="Y112" s="3"/>
      <c r="AF112" s="25"/>
      <c r="AR112" s="3"/>
      <c r="AS112" s="3"/>
    </row>
    <row r="113" spans="1:45" ht="12.75" customHeight="1" x14ac:dyDescent="0.2">
      <c r="A113" s="33" t="s">
        <v>41</v>
      </c>
      <c r="B113" s="4"/>
      <c r="C113" s="4"/>
      <c r="D113" s="4"/>
      <c r="E113" s="4"/>
      <c r="F113" s="25">
        <v>37</v>
      </c>
      <c r="K113" s="266"/>
      <c r="L113" s="5"/>
      <c r="M113" s="5"/>
      <c r="O113" s="5">
        <f>F113/E112</f>
        <v>1</v>
      </c>
      <c r="P113" s="20">
        <v>39</v>
      </c>
      <c r="Q113" s="3">
        <f t="shared" si="24"/>
        <v>1.0263157894736843</v>
      </c>
      <c r="R113" s="5">
        <f t="shared" si="25"/>
        <v>-2.6315789473684292E-2</v>
      </c>
      <c r="T113" s="25"/>
      <c r="U113" s="3"/>
      <c r="V113" s="3"/>
      <c r="X113" s="3"/>
      <c r="Y113" s="3"/>
      <c r="AF113" s="25"/>
      <c r="AR113" s="3"/>
      <c r="AS113" s="3"/>
    </row>
    <row r="114" spans="1:45" ht="12.75" customHeight="1" x14ac:dyDescent="0.2">
      <c r="A114" s="33" t="s">
        <v>42</v>
      </c>
      <c r="B114" s="4"/>
      <c r="C114" s="4"/>
      <c r="D114" s="4"/>
      <c r="E114" s="4"/>
      <c r="G114" s="25">
        <v>36</v>
      </c>
      <c r="K114" s="266"/>
      <c r="L114" s="5"/>
      <c r="M114" s="5"/>
      <c r="O114" s="5">
        <f>G114/F113</f>
        <v>0.97297297297297303</v>
      </c>
      <c r="P114" s="20">
        <v>37</v>
      </c>
      <c r="Q114" s="3">
        <f t="shared" si="24"/>
        <v>0.94871794871794868</v>
      </c>
      <c r="R114" s="5">
        <f t="shared" si="25"/>
        <v>5.1282051282051322E-2</v>
      </c>
      <c r="T114" s="25"/>
      <c r="U114" s="3"/>
      <c r="V114" s="3"/>
      <c r="X114" s="3"/>
      <c r="Y114" s="3"/>
      <c r="AF114" s="25"/>
      <c r="AR114" s="3"/>
      <c r="AS114" s="3"/>
    </row>
    <row r="115" spans="1:45" ht="12.75" customHeight="1" x14ac:dyDescent="0.2">
      <c r="A115" s="33" t="s">
        <v>43</v>
      </c>
      <c r="B115" s="4"/>
      <c r="C115" s="4"/>
      <c r="D115" s="4"/>
      <c r="E115" s="4"/>
      <c r="H115" s="25">
        <v>36</v>
      </c>
      <c r="K115" s="266"/>
      <c r="L115" s="5"/>
      <c r="M115" s="5"/>
      <c r="O115" s="5">
        <f>H115/G114</f>
        <v>1</v>
      </c>
      <c r="P115" s="20">
        <v>37</v>
      </c>
      <c r="Q115" s="3">
        <f t="shared" si="24"/>
        <v>1</v>
      </c>
      <c r="R115" s="5">
        <f t="shared" si="25"/>
        <v>0</v>
      </c>
      <c r="T115" s="25"/>
      <c r="U115" s="3"/>
      <c r="V115" s="3"/>
      <c r="X115" s="3"/>
      <c r="Y115" s="3"/>
      <c r="AF115" s="25"/>
      <c r="AR115" s="3"/>
      <c r="AS115" s="3"/>
    </row>
    <row r="116" spans="1:45" ht="12.75" customHeight="1" x14ac:dyDescent="0.2">
      <c r="A116" s="33" t="s">
        <v>48</v>
      </c>
      <c r="B116" s="4"/>
      <c r="C116" s="4"/>
      <c r="D116" s="4"/>
      <c r="E116" s="4"/>
      <c r="I116" s="25">
        <v>35</v>
      </c>
      <c r="K116" s="266"/>
      <c r="L116" s="5"/>
      <c r="M116" s="5"/>
      <c r="O116" s="5">
        <f>I116/H115</f>
        <v>0.97222222222222221</v>
      </c>
      <c r="P116" s="20">
        <v>37</v>
      </c>
      <c r="Q116" s="3">
        <f t="shared" si="24"/>
        <v>1</v>
      </c>
      <c r="R116" s="5">
        <f t="shared" si="25"/>
        <v>0</v>
      </c>
      <c r="T116" s="25"/>
      <c r="U116" s="3"/>
      <c r="V116" s="3"/>
      <c r="X116" s="3"/>
      <c r="Y116" s="3"/>
      <c r="AF116" s="25"/>
      <c r="AR116" s="3"/>
      <c r="AS116" s="3"/>
    </row>
    <row r="117" spans="1:45" ht="12.75" customHeight="1" x14ac:dyDescent="0.2">
      <c r="A117" s="33" t="s">
        <v>49</v>
      </c>
      <c r="B117" s="4"/>
      <c r="C117" s="4"/>
      <c r="D117" s="4"/>
      <c r="E117" s="4"/>
      <c r="J117" s="217">
        <v>35</v>
      </c>
      <c r="K117" s="266">
        <v>33</v>
      </c>
      <c r="L117" s="5"/>
      <c r="M117" s="5"/>
      <c r="O117" s="5">
        <f>J117/I116</f>
        <v>1</v>
      </c>
      <c r="P117" s="20">
        <v>37</v>
      </c>
      <c r="Q117" s="3">
        <f t="shared" si="24"/>
        <v>1</v>
      </c>
      <c r="R117" s="5">
        <f t="shared" si="25"/>
        <v>0</v>
      </c>
      <c r="T117" s="25"/>
      <c r="U117" s="3"/>
      <c r="V117" s="3"/>
      <c r="X117" s="3"/>
      <c r="Y117" s="3"/>
      <c r="AF117" s="25"/>
      <c r="AR117" s="3"/>
      <c r="AS117" s="3"/>
    </row>
    <row r="118" spans="1:45" ht="12.75" customHeight="1" x14ac:dyDescent="0.2">
      <c r="A118" s="33" t="s">
        <v>50</v>
      </c>
      <c r="B118" s="4"/>
      <c r="C118" s="4"/>
      <c r="D118" s="4"/>
      <c r="E118" s="4"/>
      <c r="J118" s="217">
        <v>1</v>
      </c>
      <c r="K118" s="266">
        <v>1</v>
      </c>
      <c r="L118" s="5"/>
      <c r="M118" s="5"/>
      <c r="O118" s="5"/>
      <c r="P118" s="20">
        <v>4</v>
      </c>
      <c r="Q118" s="3"/>
      <c r="R118" s="5"/>
      <c r="T118" s="25"/>
      <c r="U118" s="3"/>
      <c r="V118" s="3"/>
      <c r="X118" s="3"/>
      <c r="Y118" s="3"/>
      <c r="AF118" s="25"/>
      <c r="AR118" s="3"/>
      <c r="AS118" s="3"/>
    </row>
    <row r="119" spans="1:45" ht="12.75" customHeight="1" x14ac:dyDescent="0.2">
      <c r="A119" s="33" t="s">
        <v>51</v>
      </c>
      <c r="B119" s="4"/>
      <c r="C119" s="4"/>
      <c r="D119" s="4"/>
      <c r="E119" s="4"/>
      <c r="J119" s="217">
        <v>2</v>
      </c>
      <c r="K119" s="266"/>
      <c r="L119" s="5"/>
      <c r="M119" s="5"/>
      <c r="O119" s="5"/>
      <c r="P119" s="20">
        <v>2</v>
      </c>
      <c r="Q119" s="3"/>
      <c r="R119" s="5"/>
      <c r="T119" s="25"/>
      <c r="U119" s="3"/>
      <c r="V119" s="3"/>
      <c r="X119" s="3"/>
      <c r="Y119" s="3"/>
      <c r="AF119" s="25"/>
      <c r="AR119" s="3"/>
      <c r="AS119" s="3"/>
    </row>
    <row r="120" spans="1:45" ht="12.75" customHeight="1" x14ac:dyDescent="0.2">
      <c r="A120" s="33" t="s">
        <v>52</v>
      </c>
      <c r="B120" s="4"/>
      <c r="C120" s="4"/>
      <c r="D120" s="4"/>
      <c r="E120" s="4"/>
      <c r="I120" s="25">
        <v>2</v>
      </c>
      <c r="K120" s="266"/>
      <c r="L120" s="5"/>
      <c r="M120" s="5"/>
      <c r="O120" s="5"/>
      <c r="P120" s="20">
        <v>2</v>
      </c>
      <c r="Q120" s="3"/>
      <c r="R120" s="5"/>
      <c r="T120" s="25"/>
      <c r="U120" s="3"/>
      <c r="V120" s="3"/>
      <c r="X120" s="3"/>
      <c r="Y120" s="3"/>
      <c r="AF120" s="25"/>
      <c r="AR120" s="3"/>
      <c r="AS120" s="3"/>
    </row>
    <row r="121" spans="1:45" ht="12.75" customHeight="1" x14ac:dyDescent="0.2">
      <c r="A121" s="33" t="s">
        <v>53</v>
      </c>
      <c r="B121" s="4"/>
      <c r="C121" s="4"/>
      <c r="D121" s="4"/>
      <c r="E121" s="4"/>
      <c r="J121" s="217">
        <v>1</v>
      </c>
      <c r="K121" s="266">
        <v>1</v>
      </c>
      <c r="L121" s="5"/>
      <c r="M121" s="5"/>
      <c r="O121" s="5"/>
      <c r="P121" s="20">
        <v>1</v>
      </c>
      <c r="Q121" s="3"/>
      <c r="R121" s="5"/>
      <c r="T121" s="25"/>
      <c r="U121" s="3"/>
      <c r="V121" s="3"/>
      <c r="X121" s="3"/>
      <c r="Y121" s="3"/>
      <c r="AF121" s="25"/>
      <c r="AR121" s="3"/>
      <c r="AS121" s="3"/>
    </row>
    <row r="122" spans="1:45" ht="12.75" customHeight="1" x14ac:dyDescent="0.2">
      <c r="A122" s="33" t="s">
        <v>64</v>
      </c>
      <c r="B122" s="4"/>
      <c r="C122" s="4"/>
      <c r="D122" s="4"/>
      <c r="E122" s="4"/>
      <c r="J122" s="217">
        <v>1</v>
      </c>
      <c r="K122" s="266">
        <v>1</v>
      </c>
      <c r="L122" s="5"/>
      <c r="M122" s="5"/>
      <c r="O122" s="5"/>
      <c r="P122" s="20">
        <v>1</v>
      </c>
      <c r="Q122" s="3"/>
      <c r="R122" s="5"/>
      <c r="T122" s="25"/>
      <c r="U122" s="3"/>
      <c r="V122" s="3"/>
      <c r="X122" s="3"/>
      <c r="Y122" s="3"/>
      <c r="AF122" s="25"/>
      <c r="AR122" s="3"/>
      <c r="AS122" s="3"/>
    </row>
    <row r="123" spans="1:45" ht="12.75" customHeight="1" x14ac:dyDescent="0.2">
      <c r="A123" s="4"/>
      <c r="B123" s="4"/>
      <c r="C123" s="4"/>
      <c r="D123" s="4"/>
      <c r="E123" s="4"/>
      <c r="K123" s="267">
        <f>SUM(K117:K122)</f>
        <v>36</v>
      </c>
      <c r="L123" s="5">
        <f>K117/B109</f>
        <v>0.73333333333333328</v>
      </c>
      <c r="M123" s="5">
        <f>K123/B109</f>
        <v>0.8</v>
      </c>
      <c r="N123" s="5">
        <f>M123-L123</f>
        <v>6.6666666666666763E-2</v>
      </c>
      <c r="O123" s="5"/>
      <c r="P123" s="6"/>
      <c r="Q123" s="6"/>
      <c r="R123" s="5"/>
      <c r="T123" s="25"/>
      <c r="U123" s="3"/>
      <c r="V123" s="3"/>
      <c r="X123" s="3"/>
      <c r="Y123" s="3"/>
      <c r="AF123" s="25"/>
      <c r="AR123" s="3"/>
      <c r="AS123" s="3"/>
    </row>
    <row r="124" spans="1:45" ht="12.75" customHeight="1" x14ac:dyDescent="0.3">
      <c r="A124" s="51" t="s">
        <v>70</v>
      </c>
      <c r="L124" s="5"/>
      <c r="M124" s="5"/>
      <c r="O124" s="5"/>
      <c r="T124" s="46"/>
      <c r="U124" s="11"/>
      <c r="V124" s="11"/>
      <c r="X124" s="3"/>
      <c r="Y124" s="3"/>
      <c r="AF124" s="25"/>
      <c r="AR124" s="3"/>
      <c r="AS124" s="3"/>
    </row>
    <row r="125" spans="1:45" ht="25.5" customHeight="1" x14ac:dyDescent="0.2">
      <c r="B125" s="68" t="s">
        <v>1</v>
      </c>
      <c r="C125" s="68"/>
      <c r="D125" s="68"/>
      <c r="E125" s="68"/>
      <c r="F125" s="68"/>
      <c r="G125" s="68"/>
      <c r="H125" s="68"/>
      <c r="I125" s="68"/>
      <c r="J125" s="271"/>
      <c r="L125" s="10" t="s">
        <v>2</v>
      </c>
      <c r="M125" s="10" t="s">
        <v>3</v>
      </c>
      <c r="N125" s="69" t="s">
        <v>4</v>
      </c>
      <c r="O125" s="10" t="s">
        <v>5</v>
      </c>
      <c r="P125" s="9" t="s">
        <v>6</v>
      </c>
      <c r="Q125" s="9" t="s">
        <v>7</v>
      </c>
      <c r="R125" s="10" t="s">
        <v>8</v>
      </c>
      <c r="U125" s="3"/>
      <c r="V125" s="3"/>
      <c r="X125" s="3"/>
      <c r="Y125" s="3"/>
      <c r="AF125" s="25"/>
      <c r="AR125" s="3"/>
      <c r="AS125" s="3"/>
    </row>
    <row r="126" spans="1:45" ht="12.75" customHeight="1" x14ac:dyDescent="0.2">
      <c r="A126" s="70" t="s">
        <v>9</v>
      </c>
      <c r="B126" s="71">
        <v>1</v>
      </c>
      <c r="C126" s="71">
        <v>2</v>
      </c>
      <c r="D126" s="71">
        <v>3</v>
      </c>
      <c r="E126" s="71">
        <v>4</v>
      </c>
      <c r="F126" s="71">
        <v>5</v>
      </c>
      <c r="G126" s="71">
        <v>6</v>
      </c>
      <c r="H126" s="71">
        <v>7</v>
      </c>
      <c r="I126" s="71">
        <v>8</v>
      </c>
      <c r="J126" s="269">
        <v>9</v>
      </c>
      <c r="K126" s="268" t="s">
        <v>10</v>
      </c>
      <c r="L126" s="5"/>
      <c r="M126" s="5"/>
      <c r="O126" s="5"/>
      <c r="P126" s="6"/>
      <c r="Q126" s="6"/>
      <c r="R126" s="5"/>
      <c r="T126" s="4"/>
      <c r="U126" s="11" t="s">
        <v>45</v>
      </c>
      <c r="V126" s="11"/>
      <c r="X126" s="3"/>
      <c r="Y126" s="3"/>
      <c r="AF126" s="25"/>
      <c r="AR126" s="3"/>
      <c r="AS126" s="3"/>
    </row>
    <row r="127" spans="1:45" ht="12.75" customHeight="1" x14ac:dyDescent="0.2">
      <c r="A127" s="33" t="s">
        <v>21</v>
      </c>
      <c r="B127" s="25">
        <v>46</v>
      </c>
      <c r="K127" s="266"/>
      <c r="L127" s="5"/>
      <c r="M127" s="5"/>
      <c r="O127" s="5"/>
      <c r="P127" s="20">
        <f>B127</f>
        <v>46</v>
      </c>
      <c r="Q127" s="6"/>
      <c r="R127" s="5"/>
      <c r="U127" s="121" t="s">
        <v>11</v>
      </c>
      <c r="V127" s="11"/>
      <c r="X127" s="3"/>
      <c r="Y127" s="3"/>
      <c r="AF127" s="25"/>
      <c r="AR127" s="3"/>
      <c r="AS127" s="3"/>
    </row>
    <row r="128" spans="1:45" ht="12.75" customHeight="1" x14ac:dyDescent="0.2">
      <c r="A128" s="33" t="s">
        <v>22</v>
      </c>
      <c r="C128" s="25">
        <v>43</v>
      </c>
      <c r="K128" s="266"/>
      <c r="L128" s="5"/>
      <c r="M128" s="5"/>
      <c r="O128" s="5">
        <f>C128/B127</f>
        <v>0.93478260869565222</v>
      </c>
      <c r="P128" s="20">
        <v>44</v>
      </c>
      <c r="Q128" s="3">
        <f t="shared" ref="Q128:Q135" si="26">P128/P127</f>
        <v>0.95652173913043481</v>
      </c>
      <c r="R128" s="5">
        <f t="shared" ref="R128:R135" si="27">100%-Q128</f>
        <v>4.3478260869565188E-2</v>
      </c>
      <c r="T128" s="21" t="s">
        <v>12</v>
      </c>
      <c r="U128" s="22" t="s">
        <v>15</v>
      </c>
      <c r="V128" s="22" t="s">
        <v>16</v>
      </c>
      <c r="W128" s="22" t="s">
        <v>17</v>
      </c>
      <c r="X128" s="22" t="s">
        <v>18</v>
      </c>
      <c r="Y128" s="18" t="s">
        <v>19</v>
      </c>
      <c r="Z128" s="18" t="s">
        <v>20</v>
      </c>
      <c r="AA128" s="22" t="s">
        <v>21</v>
      </c>
      <c r="AB128" s="22" t="s">
        <v>22</v>
      </c>
      <c r="AF128" s="25"/>
      <c r="AR128" s="3"/>
      <c r="AS128" s="3"/>
    </row>
    <row r="129" spans="1:45" ht="12.75" customHeight="1" x14ac:dyDescent="0.2">
      <c r="A129" s="33" t="s">
        <v>40</v>
      </c>
      <c r="D129" s="25">
        <v>41</v>
      </c>
      <c r="K129" s="266"/>
      <c r="L129" s="5"/>
      <c r="M129" s="5"/>
      <c r="N129" s="5"/>
      <c r="O129" s="5">
        <f>D129/C128</f>
        <v>0.95348837209302328</v>
      </c>
      <c r="P129" s="73">
        <v>42</v>
      </c>
      <c r="Q129" s="3">
        <f t="shared" si="26"/>
        <v>0.95454545454545459</v>
      </c>
      <c r="R129" s="5">
        <f t="shared" si="27"/>
        <v>4.5454545454545414E-2</v>
      </c>
      <c r="T129" s="21"/>
      <c r="U129" s="22"/>
      <c r="V129" s="22"/>
      <c r="W129" s="22"/>
      <c r="X129" s="22"/>
      <c r="Y129" s="18"/>
      <c r="AF129" s="25"/>
      <c r="AR129" s="3"/>
      <c r="AS129" s="3"/>
    </row>
    <row r="130" spans="1:45" ht="12.75" customHeight="1" x14ac:dyDescent="0.2">
      <c r="A130" s="33" t="s">
        <v>41</v>
      </c>
      <c r="E130" s="25">
        <v>40</v>
      </c>
      <c r="K130" s="266"/>
      <c r="L130" s="5"/>
      <c r="M130" s="5"/>
      <c r="O130" s="5">
        <f>E130/D129</f>
        <v>0.97560975609756095</v>
      </c>
      <c r="P130" s="20">
        <v>42</v>
      </c>
      <c r="Q130" s="3">
        <f t="shared" si="26"/>
        <v>1</v>
      </c>
      <c r="R130" s="5">
        <f t="shared" si="27"/>
        <v>0</v>
      </c>
      <c r="T130" s="26" t="s">
        <v>24</v>
      </c>
      <c r="U130" s="24">
        <f>R19</f>
        <v>0.22222222222222221</v>
      </c>
      <c r="V130" s="24">
        <f>R36</f>
        <v>0.15151515151515149</v>
      </c>
      <c r="W130" s="5">
        <f>R53</f>
        <v>0.12244897959183676</v>
      </c>
      <c r="X130" s="3">
        <f>R73</f>
        <v>0.31147540983606559</v>
      </c>
      <c r="Y130" s="3">
        <f>R92</f>
        <v>9.9999999999999978E-2</v>
      </c>
      <c r="Z130" s="5">
        <f>R110</f>
        <v>6.6666666666666652E-2</v>
      </c>
      <c r="AA130" s="5">
        <f>R128</f>
        <v>4.3478260869565188E-2</v>
      </c>
      <c r="AB130" s="5">
        <f>R149</f>
        <v>0.11494252873563215</v>
      </c>
      <c r="AF130" s="25"/>
      <c r="AR130" s="3"/>
      <c r="AS130" s="3"/>
    </row>
    <row r="131" spans="1:45" ht="12.75" customHeight="1" x14ac:dyDescent="0.2">
      <c r="A131" s="33" t="s">
        <v>42</v>
      </c>
      <c r="F131" s="25">
        <v>40</v>
      </c>
      <c r="K131" s="266"/>
      <c r="L131" s="5"/>
      <c r="M131" s="5"/>
      <c r="O131" s="5">
        <f>F131/E130</f>
        <v>1</v>
      </c>
      <c r="P131" s="20">
        <v>42</v>
      </c>
      <c r="Q131" s="3">
        <f t="shared" si="26"/>
        <v>1</v>
      </c>
      <c r="R131" s="5">
        <f t="shared" si="27"/>
        <v>0</v>
      </c>
      <c r="T131" s="26"/>
      <c r="U131" s="24"/>
      <c r="V131" s="24"/>
      <c r="W131" s="5"/>
      <c r="X131" s="3"/>
      <c r="Y131" s="3"/>
      <c r="Z131" s="5"/>
      <c r="AA131" s="5"/>
      <c r="AB131" s="5"/>
      <c r="AF131" s="25"/>
      <c r="AR131" s="3"/>
      <c r="AS131" s="3"/>
    </row>
    <row r="132" spans="1:45" ht="12.75" customHeight="1" x14ac:dyDescent="0.2">
      <c r="A132" s="33" t="s">
        <v>43</v>
      </c>
      <c r="G132" s="25">
        <v>39</v>
      </c>
      <c r="K132" s="266"/>
      <c r="L132" s="5"/>
      <c r="M132" s="5"/>
      <c r="O132" s="5">
        <f>G132/F131</f>
        <v>0.97499999999999998</v>
      </c>
      <c r="P132" s="20">
        <v>41</v>
      </c>
      <c r="Q132" s="3">
        <f t="shared" si="26"/>
        <v>0.97619047619047616</v>
      </c>
      <c r="R132" s="5">
        <f t="shared" si="27"/>
        <v>2.3809523809523836E-2</v>
      </c>
      <c r="T132" s="26"/>
      <c r="U132" s="24"/>
      <c r="V132" s="24"/>
      <c r="W132" s="5"/>
      <c r="X132" s="3"/>
      <c r="Y132" s="3"/>
      <c r="Z132" s="5"/>
      <c r="AA132" s="5"/>
      <c r="AB132" s="5"/>
      <c r="AF132" s="25"/>
      <c r="AR132" s="3"/>
      <c r="AS132" s="3"/>
    </row>
    <row r="133" spans="1:45" ht="12.75" customHeight="1" x14ac:dyDescent="0.2">
      <c r="A133" s="33" t="s">
        <v>48</v>
      </c>
      <c r="H133" s="25">
        <v>34</v>
      </c>
      <c r="K133" s="266"/>
      <c r="L133" s="5"/>
      <c r="M133" s="5"/>
      <c r="O133" s="5">
        <f>H133/G132</f>
        <v>0.87179487179487181</v>
      </c>
      <c r="P133" s="20">
        <v>40</v>
      </c>
      <c r="Q133" s="3">
        <f t="shared" si="26"/>
        <v>0.97560975609756095</v>
      </c>
      <c r="R133" s="5">
        <f t="shared" si="27"/>
        <v>2.4390243902439046E-2</v>
      </c>
      <c r="T133" s="26"/>
      <c r="U133" s="24"/>
      <c r="V133" s="24"/>
      <c r="W133" s="5"/>
      <c r="X133" s="3"/>
      <c r="Y133" s="3"/>
      <c r="Z133" s="5"/>
      <c r="AA133" s="5"/>
      <c r="AB133" s="5"/>
      <c r="AF133" s="25"/>
      <c r="AR133" s="3"/>
      <c r="AS133" s="3"/>
    </row>
    <row r="134" spans="1:45" ht="12.75" customHeight="1" x14ac:dyDescent="0.2">
      <c r="A134" s="33" t="s">
        <v>49</v>
      </c>
      <c r="I134" s="25">
        <v>24</v>
      </c>
      <c r="K134" s="266"/>
      <c r="L134" s="5"/>
      <c r="M134" s="5"/>
      <c r="O134" s="5">
        <f>I134/H133</f>
        <v>0.70588235294117652</v>
      </c>
      <c r="P134" s="20">
        <v>38</v>
      </c>
      <c r="Q134" s="3">
        <f t="shared" si="26"/>
        <v>0.95</v>
      </c>
      <c r="R134" s="5">
        <f t="shared" si="27"/>
        <v>5.0000000000000044E-2</v>
      </c>
      <c r="T134" s="26"/>
      <c r="U134" s="24"/>
      <c r="V134" s="24"/>
      <c r="W134" s="5"/>
      <c r="X134" s="3"/>
      <c r="Y134" s="3"/>
      <c r="Z134" s="5"/>
      <c r="AA134" s="5"/>
      <c r="AB134" s="5"/>
      <c r="AF134" s="25"/>
      <c r="AR134" s="3"/>
      <c r="AS134" s="3"/>
    </row>
    <row r="135" spans="1:45" ht="12.75" customHeight="1" x14ac:dyDescent="0.2">
      <c r="A135" s="33" t="s">
        <v>50</v>
      </c>
      <c r="J135" s="217">
        <v>24</v>
      </c>
      <c r="K135" s="266">
        <v>30</v>
      </c>
      <c r="L135" s="5"/>
      <c r="M135" s="5"/>
      <c r="O135" s="5">
        <f>J135/I134</f>
        <v>1</v>
      </c>
      <c r="P135" s="20">
        <v>39</v>
      </c>
      <c r="Q135" s="3">
        <f t="shared" si="26"/>
        <v>1.0263157894736843</v>
      </c>
      <c r="R135" s="5">
        <f t="shared" si="27"/>
        <v>-2.6315789473684292E-2</v>
      </c>
      <c r="T135" s="26"/>
      <c r="U135" s="24"/>
      <c r="V135" s="24"/>
      <c r="W135" s="5"/>
      <c r="X135" s="3"/>
      <c r="Y135" s="3"/>
      <c r="Z135" s="5"/>
      <c r="AA135" s="5"/>
      <c r="AB135" s="5"/>
      <c r="AF135" s="25"/>
      <c r="AR135" s="3"/>
      <c r="AS135" s="3"/>
    </row>
    <row r="136" spans="1:45" ht="12.75" customHeight="1" x14ac:dyDescent="0.2">
      <c r="A136" s="33" t="s">
        <v>51</v>
      </c>
      <c r="J136" s="217">
        <v>3</v>
      </c>
      <c r="K136" s="266">
        <v>2</v>
      </c>
      <c r="L136" s="5"/>
      <c r="M136" s="5"/>
      <c r="O136" s="5"/>
      <c r="P136" s="20">
        <v>7</v>
      </c>
      <c r="Q136" s="3"/>
      <c r="R136" s="5"/>
      <c r="T136" s="26"/>
      <c r="U136" s="24"/>
      <c r="V136" s="24"/>
      <c r="W136" s="5"/>
      <c r="X136" s="3"/>
      <c r="Y136" s="3"/>
      <c r="Z136" s="5"/>
      <c r="AA136" s="5"/>
      <c r="AB136" s="5"/>
      <c r="AF136" s="25"/>
      <c r="AR136" s="3"/>
      <c r="AS136" s="3"/>
    </row>
    <row r="137" spans="1:45" ht="12.75" customHeight="1" x14ac:dyDescent="0.2">
      <c r="A137" s="33" t="s">
        <v>52</v>
      </c>
      <c r="J137" s="217">
        <v>2</v>
      </c>
      <c r="K137" s="266">
        <v>1</v>
      </c>
      <c r="L137" s="5"/>
      <c r="M137" s="5"/>
      <c r="O137" s="5"/>
      <c r="P137" s="20">
        <v>6</v>
      </c>
      <c r="Q137" s="3"/>
      <c r="R137" s="5"/>
      <c r="T137" s="26"/>
      <c r="U137" s="24"/>
      <c r="V137" s="24"/>
      <c r="W137" s="5"/>
      <c r="X137" s="3"/>
      <c r="Y137" s="3"/>
      <c r="Z137" s="5"/>
      <c r="AA137" s="5"/>
      <c r="AB137" s="5"/>
      <c r="AF137" s="25"/>
      <c r="AR137" s="3"/>
      <c r="AS137" s="3"/>
    </row>
    <row r="138" spans="1:45" ht="12.75" customHeight="1" x14ac:dyDescent="0.2">
      <c r="A138" s="33" t="s">
        <v>53</v>
      </c>
      <c r="J138" s="217">
        <v>3</v>
      </c>
      <c r="K138" s="266">
        <v>2</v>
      </c>
      <c r="L138" s="5"/>
      <c r="M138" s="5"/>
      <c r="O138" s="5"/>
      <c r="P138" s="20">
        <v>4</v>
      </c>
      <c r="Q138" s="3"/>
      <c r="R138" s="5"/>
      <c r="T138" s="26"/>
      <c r="U138" s="24"/>
      <c r="V138" s="24"/>
      <c r="W138" s="5"/>
      <c r="X138" s="3"/>
      <c r="Y138" s="3"/>
      <c r="Z138" s="5"/>
      <c r="AA138" s="5"/>
      <c r="AB138" s="5"/>
      <c r="AF138" s="25"/>
      <c r="AR138" s="3"/>
      <c r="AS138" s="3"/>
    </row>
    <row r="139" spans="1:45" ht="12.75" customHeight="1" x14ac:dyDescent="0.2">
      <c r="A139" s="33" t="s">
        <v>64</v>
      </c>
      <c r="J139" s="217">
        <v>1</v>
      </c>
      <c r="K139" s="266">
        <v>1</v>
      </c>
      <c r="L139" s="5"/>
      <c r="M139" s="5"/>
      <c r="O139" s="5"/>
      <c r="P139" s="20">
        <v>1</v>
      </c>
      <c r="Q139" s="3"/>
      <c r="R139" s="5"/>
      <c r="T139" s="26"/>
      <c r="U139" s="24"/>
      <c r="V139" s="24"/>
      <c r="W139" s="5"/>
      <c r="X139" s="3"/>
      <c r="Y139" s="3"/>
      <c r="Z139" s="5"/>
      <c r="AA139" s="5"/>
      <c r="AB139" s="5"/>
      <c r="AF139" s="25"/>
      <c r="AR139" s="3"/>
      <c r="AS139" s="3"/>
    </row>
    <row r="140" spans="1:45" ht="12.75" customHeight="1" x14ac:dyDescent="0.2">
      <c r="A140" s="33" t="s">
        <v>66</v>
      </c>
      <c r="J140" s="217">
        <v>1</v>
      </c>
      <c r="K140" s="266"/>
      <c r="L140" s="5"/>
      <c r="M140" s="5"/>
      <c r="O140" s="5"/>
      <c r="P140" s="20">
        <v>1</v>
      </c>
      <c r="Q140" s="3"/>
      <c r="R140" s="5"/>
      <c r="T140" s="26"/>
      <c r="U140" s="24"/>
      <c r="V140" s="24"/>
      <c r="W140" s="5"/>
      <c r="X140" s="3"/>
      <c r="Y140" s="3"/>
      <c r="Z140" s="5"/>
      <c r="AA140" s="5"/>
      <c r="AB140" s="5"/>
      <c r="AF140" s="25"/>
      <c r="AR140" s="3"/>
      <c r="AS140" s="3"/>
    </row>
    <row r="141" spans="1:45" ht="12.75" customHeight="1" x14ac:dyDescent="0.2">
      <c r="A141" s="33" t="s">
        <v>71</v>
      </c>
      <c r="J141" s="217">
        <v>1</v>
      </c>
      <c r="K141" s="266"/>
      <c r="L141" s="5"/>
      <c r="M141" s="5"/>
      <c r="O141" s="5"/>
      <c r="P141" s="20">
        <v>1</v>
      </c>
      <c r="Q141" s="3"/>
      <c r="R141" s="5"/>
      <c r="T141" s="26"/>
      <c r="U141" s="24"/>
      <c r="V141" s="24"/>
      <c r="W141" s="5"/>
      <c r="X141" s="3"/>
      <c r="Y141" s="3"/>
      <c r="Z141" s="5"/>
      <c r="AA141" s="5"/>
      <c r="AB141" s="5"/>
      <c r="AF141" s="25"/>
      <c r="AR141" s="3"/>
      <c r="AS141" s="3"/>
    </row>
    <row r="142" spans="1:45" ht="12.75" customHeight="1" x14ac:dyDescent="0.2">
      <c r="A142" s="33" t="s">
        <v>72</v>
      </c>
      <c r="J142" s="217">
        <v>1</v>
      </c>
      <c r="K142" s="266"/>
      <c r="L142" s="5"/>
      <c r="M142" s="5"/>
      <c r="O142" s="5"/>
      <c r="P142" s="20"/>
      <c r="Q142" s="3"/>
      <c r="R142" s="5"/>
      <c r="T142" s="26"/>
      <c r="U142" s="24"/>
      <c r="V142" s="24"/>
      <c r="W142" s="5"/>
      <c r="X142" s="3"/>
      <c r="Y142" s="3"/>
      <c r="Z142" s="5"/>
      <c r="AA142" s="5"/>
      <c r="AB142" s="5"/>
      <c r="AF142" s="25"/>
      <c r="AR142" s="3"/>
      <c r="AS142" s="3"/>
    </row>
    <row r="143" spans="1:45" ht="12.75" customHeight="1" x14ac:dyDescent="0.2">
      <c r="A143" s="33" t="s">
        <v>75</v>
      </c>
      <c r="J143" s="217">
        <v>1</v>
      </c>
      <c r="K143" s="266"/>
      <c r="L143" s="5"/>
      <c r="M143" s="5"/>
      <c r="O143" s="5"/>
      <c r="P143" s="20">
        <v>1</v>
      </c>
      <c r="Q143" s="3"/>
      <c r="R143" s="5"/>
      <c r="T143" s="26"/>
      <c r="U143" s="24"/>
      <c r="V143" s="24"/>
      <c r="W143" s="5"/>
      <c r="X143" s="3"/>
      <c r="Y143" s="3"/>
      <c r="Z143" s="5"/>
      <c r="AA143" s="5"/>
      <c r="AB143" s="5"/>
      <c r="AF143" s="25"/>
      <c r="AR143" s="3"/>
      <c r="AS143" s="3"/>
    </row>
    <row r="144" spans="1:45" ht="12.75" customHeight="1" x14ac:dyDescent="0.2">
      <c r="K144" s="267">
        <f>SUM(K135:K139)</f>
        <v>36</v>
      </c>
      <c r="L144" s="5">
        <f>K135/B127</f>
        <v>0.65217391304347827</v>
      </c>
      <c r="M144" s="5">
        <f>K144/B127</f>
        <v>0.78260869565217395</v>
      </c>
      <c r="N144" s="5">
        <f>M144-L144</f>
        <v>0.13043478260869568</v>
      </c>
      <c r="O144" s="5"/>
      <c r="P144" s="6"/>
      <c r="Q144" s="6"/>
      <c r="R144" s="5"/>
      <c r="T144" s="26" t="s">
        <v>25</v>
      </c>
      <c r="U144" s="24">
        <f t="shared" ref="U144:U150" si="28">R20</f>
        <v>0</v>
      </c>
      <c r="V144" s="24">
        <f t="shared" ref="V144:V149" si="29">R37</f>
        <v>8.333333333333337E-2</v>
      </c>
      <c r="W144" s="5">
        <f t="shared" ref="W144:W148" si="30">R54</f>
        <v>4.6511627906976716E-2</v>
      </c>
      <c r="X144" s="3">
        <f t="shared" ref="X144:X147" si="31">R74</f>
        <v>-1.1904761904761862E-2</v>
      </c>
      <c r="Y144" s="3">
        <f t="shared" ref="Y144:Y146" si="32">R93</f>
        <v>2.2222222222222254E-2</v>
      </c>
      <c r="Z144" s="5">
        <f t="shared" ref="Z144:Z145" si="33">R111</f>
        <v>7.1428571428571397E-2</v>
      </c>
      <c r="AA144" s="5">
        <f>R129</f>
        <v>4.5454545454545414E-2</v>
      </c>
      <c r="AF144" s="25"/>
      <c r="AR144" s="3"/>
      <c r="AS144" s="3"/>
    </row>
    <row r="145" spans="1:45" ht="12.75" customHeight="1" x14ac:dyDescent="0.3">
      <c r="A145" s="51" t="s">
        <v>73</v>
      </c>
      <c r="L145" s="5"/>
      <c r="M145" s="5"/>
      <c r="O145" s="5"/>
      <c r="T145" s="26" t="s">
        <v>26</v>
      </c>
      <c r="U145" s="24">
        <f t="shared" si="28"/>
        <v>8.5714285714285743E-2</v>
      </c>
      <c r="V145" s="24">
        <f t="shared" si="29"/>
        <v>2.5974025974025983E-2</v>
      </c>
      <c r="W145" s="5">
        <f t="shared" si="30"/>
        <v>-2.4390243902439046E-2</v>
      </c>
      <c r="X145" s="3">
        <f t="shared" si="31"/>
        <v>2.352941176470591E-2</v>
      </c>
      <c r="Y145" s="3">
        <f t="shared" si="32"/>
        <v>4.5454545454545414E-2</v>
      </c>
      <c r="Z145" s="5">
        <f t="shared" si="33"/>
        <v>2.5641025641025661E-2</v>
      </c>
      <c r="AF145" s="25"/>
      <c r="AR145" s="3"/>
      <c r="AS145" s="3"/>
    </row>
    <row r="146" spans="1:45" ht="25.5" customHeight="1" x14ac:dyDescent="0.2">
      <c r="B146" s="324" t="s">
        <v>1</v>
      </c>
      <c r="C146" s="325"/>
      <c r="D146" s="325"/>
      <c r="E146" s="325"/>
      <c r="F146" s="325"/>
      <c r="G146" s="325"/>
      <c r="H146" s="325"/>
      <c r="I146" s="325"/>
      <c r="J146" s="325"/>
      <c r="L146" s="10" t="s">
        <v>2</v>
      </c>
      <c r="M146" s="10" t="s">
        <v>3</v>
      </c>
      <c r="N146" s="69" t="s">
        <v>4</v>
      </c>
      <c r="O146" s="10" t="s">
        <v>5</v>
      </c>
      <c r="P146" s="9" t="s">
        <v>6</v>
      </c>
      <c r="Q146" s="9" t="s">
        <v>7</v>
      </c>
      <c r="R146" s="10" t="s">
        <v>8</v>
      </c>
      <c r="T146" s="151" t="s">
        <v>27</v>
      </c>
      <c r="U146" s="24">
        <f t="shared" si="28"/>
        <v>0</v>
      </c>
      <c r="V146" s="24">
        <f t="shared" si="29"/>
        <v>4.0000000000000036E-2</v>
      </c>
      <c r="W146" s="5">
        <f t="shared" si="30"/>
        <v>-2.3809523809523725E-2</v>
      </c>
      <c r="X146" s="3">
        <f t="shared" si="31"/>
        <v>1.2048192771084376E-2</v>
      </c>
      <c r="Y146" s="3">
        <f t="shared" si="32"/>
        <v>-4.7619047619047672E-2</v>
      </c>
      <c r="AF146" s="25"/>
      <c r="AR146" s="3"/>
      <c r="AS146" s="3"/>
    </row>
    <row r="147" spans="1:45" ht="12.75" customHeight="1" x14ac:dyDescent="0.2">
      <c r="A147" s="70" t="s">
        <v>9</v>
      </c>
      <c r="B147" s="71">
        <v>1</v>
      </c>
      <c r="C147" s="71">
        <v>2</v>
      </c>
      <c r="D147" s="71">
        <v>3</v>
      </c>
      <c r="E147" s="71">
        <v>4</v>
      </c>
      <c r="F147" s="71">
        <v>5</v>
      </c>
      <c r="G147" s="71">
        <v>6</v>
      </c>
      <c r="H147" s="71">
        <v>7</v>
      </c>
      <c r="I147" s="71">
        <v>8</v>
      </c>
      <c r="J147" s="269">
        <v>9</v>
      </c>
      <c r="K147" s="268" t="s">
        <v>10</v>
      </c>
      <c r="L147" s="5"/>
      <c r="M147" s="5"/>
      <c r="O147" s="5"/>
      <c r="P147" s="6"/>
      <c r="Q147" s="6"/>
      <c r="R147" s="5"/>
      <c r="T147" s="26" t="s">
        <v>29</v>
      </c>
      <c r="U147" s="24">
        <f t="shared" si="28"/>
        <v>6.25E-2</v>
      </c>
      <c r="V147" s="24">
        <f t="shared" si="29"/>
        <v>-2.7777777777777679E-2</v>
      </c>
      <c r="W147" s="5">
        <f t="shared" si="30"/>
        <v>2.3255813953488413E-2</v>
      </c>
      <c r="X147" s="3">
        <f t="shared" si="31"/>
        <v>2.4390243902439046E-2</v>
      </c>
      <c r="Y147" s="3" t="s">
        <v>28</v>
      </c>
      <c r="AF147" s="25"/>
      <c r="AR147" s="3"/>
      <c r="AS147" s="3"/>
    </row>
    <row r="148" spans="1:45" ht="12.75" customHeight="1" x14ac:dyDescent="0.2">
      <c r="A148" s="33" t="s">
        <v>22</v>
      </c>
      <c r="B148" s="25">
        <v>87</v>
      </c>
      <c r="K148" s="266"/>
      <c r="L148" s="5"/>
      <c r="M148" s="5"/>
      <c r="O148" s="5"/>
      <c r="P148" s="20">
        <f>B148</f>
        <v>87</v>
      </c>
      <c r="Q148" s="6"/>
      <c r="R148" s="5"/>
      <c r="T148" s="26" t="s">
        <v>30</v>
      </c>
      <c r="U148" s="24">
        <f t="shared" si="28"/>
        <v>0</v>
      </c>
      <c r="V148" s="24">
        <f t="shared" si="29"/>
        <v>0</v>
      </c>
      <c r="W148" s="5">
        <f t="shared" si="30"/>
        <v>2.3809523809523836E-2</v>
      </c>
      <c r="X148" s="3" t="s">
        <v>28</v>
      </c>
      <c r="Y148" s="3" t="s">
        <v>28</v>
      </c>
      <c r="AF148" s="25"/>
      <c r="AR148" s="3"/>
      <c r="AS148" s="3"/>
    </row>
    <row r="149" spans="1:45" ht="12.75" customHeight="1" x14ac:dyDescent="0.2">
      <c r="A149" s="33" t="s">
        <v>40</v>
      </c>
      <c r="C149" s="25">
        <v>77</v>
      </c>
      <c r="K149" s="266"/>
      <c r="L149" s="5"/>
      <c r="M149" s="5"/>
      <c r="O149" s="5">
        <f>C149/B148</f>
        <v>0.88505747126436785</v>
      </c>
      <c r="P149" s="20">
        <v>77</v>
      </c>
      <c r="Q149" s="3">
        <f t="shared" ref="Q149:Q156" si="34">P149/P148</f>
        <v>0.88505747126436785</v>
      </c>
      <c r="R149" s="5">
        <f t="shared" ref="R149:R156" si="35">100%-Q149</f>
        <v>0.11494252873563215</v>
      </c>
      <c r="T149" s="31" t="s">
        <v>31</v>
      </c>
      <c r="U149" s="24">
        <f t="shared" si="28"/>
        <v>0</v>
      </c>
      <c r="V149" s="24">
        <f t="shared" si="29"/>
        <v>4.0540540540540571E-2</v>
      </c>
      <c r="W149" s="5" t="s">
        <v>28</v>
      </c>
      <c r="X149" s="3" t="s">
        <v>28</v>
      </c>
      <c r="Y149" s="3" t="s">
        <v>28</v>
      </c>
      <c r="AF149" s="25"/>
      <c r="AR149" s="3"/>
      <c r="AS149" s="3"/>
    </row>
    <row r="150" spans="1:45" ht="12.75" customHeight="1" x14ac:dyDescent="0.2">
      <c r="A150" s="33" t="s">
        <v>41</v>
      </c>
      <c r="D150" s="25">
        <v>70</v>
      </c>
      <c r="K150" s="266"/>
      <c r="L150" s="5"/>
      <c r="M150" s="5"/>
      <c r="N150" s="5"/>
      <c r="O150" s="5">
        <f>D150/C149</f>
        <v>0.90909090909090906</v>
      </c>
      <c r="P150" s="73">
        <v>71</v>
      </c>
      <c r="Q150" s="3">
        <f t="shared" si="34"/>
        <v>0.92207792207792205</v>
      </c>
      <c r="R150" s="5">
        <f t="shared" si="35"/>
        <v>7.7922077922077948E-2</v>
      </c>
      <c r="T150" s="31" t="s">
        <v>32</v>
      </c>
      <c r="U150" s="24">
        <f t="shared" si="28"/>
        <v>0</v>
      </c>
      <c r="V150" s="24" t="s">
        <v>28</v>
      </c>
      <c r="W150" s="5" t="s">
        <v>28</v>
      </c>
      <c r="X150" s="3" t="s">
        <v>28</v>
      </c>
      <c r="Y150" s="3" t="s">
        <v>28</v>
      </c>
      <c r="AF150" s="25"/>
      <c r="AR150" s="3"/>
      <c r="AS150" s="3"/>
    </row>
    <row r="151" spans="1:45" ht="12.75" customHeight="1" x14ac:dyDescent="0.2">
      <c r="A151" s="33" t="s">
        <v>42</v>
      </c>
      <c r="E151" s="25">
        <v>67</v>
      </c>
      <c r="K151" s="266"/>
      <c r="L151" s="5"/>
      <c r="M151" s="5"/>
      <c r="O151" s="5">
        <f>E151/D150</f>
        <v>0.95714285714285718</v>
      </c>
      <c r="P151" s="73">
        <v>68</v>
      </c>
      <c r="Q151" s="3">
        <f t="shared" si="34"/>
        <v>0.95774647887323938</v>
      </c>
      <c r="R151" s="5">
        <f t="shared" si="35"/>
        <v>4.2253521126760618E-2</v>
      </c>
      <c r="T151" s="30"/>
      <c r="V151" s="27"/>
      <c r="X151" s="3"/>
      <c r="Y151" s="3"/>
      <c r="AF151" s="25"/>
      <c r="AR151" s="3"/>
      <c r="AS151" s="3"/>
    </row>
    <row r="152" spans="1:45" ht="12.75" customHeight="1" x14ac:dyDescent="0.2">
      <c r="A152" s="33" t="s">
        <v>43</v>
      </c>
      <c r="F152" s="25">
        <v>67</v>
      </c>
      <c r="K152" s="266"/>
      <c r="L152" s="5"/>
      <c r="M152" s="5"/>
      <c r="O152" s="5">
        <f>F152/E151</f>
        <v>1</v>
      </c>
      <c r="P152" s="73">
        <v>69</v>
      </c>
      <c r="Q152" s="3">
        <f t="shared" si="34"/>
        <v>1.0147058823529411</v>
      </c>
      <c r="R152" s="5">
        <f t="shared" si="35"/>
        <v>-1.4705882352941124E-2</v>
      </c>
      <c r="U152" s="27"/>
      <c r="V152" s="27"/>
      <c r="X152" s="3"/>
      <c r="Y152" s="3"/>
      <c r="AF152" s="25"/>
      <c r="AR152" s="3"/>
      <c r="AS152" s="3"/>
    </row>
    <row r="153" spans="1:45" ht="12.75" customHeight="1" x14ac:dyDescent="0.2">
      <c r="A153" s="33" t="s">
        <v>48</v>
      </c>
      <c r="G153" s="25">
        <v>67</v>
      </c>
      <c r="K153" s="266"/>
      <c r="L153" s="5"/>
      <c r="M153" s="5"/>
      <c r="O153" s="5">
        <f>G153/F152</f>
        <v>1</v>
      </c>
      <c r="P153" s="73">
        <v>71</v>
      </c>
      <c r="Q153" s="3">
        <f t="shared" si="34"/>
        <v>1.0289855072463767</v>
      </c>
      <c r="R153" s="5">
        <f t="shared" si="35"/>
        <v>-2.8985507246376718E-2</v>
      </c>
      <c r="U153" s="27"/>
      <c r="V153" s="27"/>
      <c r="X153" s="3"/>
      <c r="Y153" s="3"/>
      <c r="AF153" s="25"/>
      <c r="AR153" s="3"/>
      <c r="AS153" s="3"/>
    </row>
    <row r="154" spans="1:45" ht="12.75" customHeight="1" x14ac:dyDescent="0.2">
      <c r="A154" s="33" t="s">
        <v>49</v>
      </c>
      <c r="H154" s="25">
        <v>67</v>
      </c>
      <c r="K154" s="266"/>
      <c r="L154" s="5"/>
      <c r="M154" s="5"/>
      <c r="O154" s="5">
        <f>H154/G153</f>
        <v>1</v>
      </c>
      <c r="P154" s="73">
        <v>70</v>
      </c>
      <c r="Q154" s="3">
        <f t="shared" si="34"/>
        <v>0.9859154929577465</v>
      </c>
      <c r="R154" s="5">
        <f t="shared" si="35"/>
        <v>1.4084507042253502E-2</v>
      </c>
      <c r="U154" s="27"/>
      <c r="V154" s="27"/>
      <c r="X154" s="3"/>
      <c r="Y154" s="3"/>
      <c r="AF154" s="25"/>
      <c r="AR154" s="3"/>
      <c r="AS154" s="3"/>
    </row>
    <row r="155" spans="1:45" ht="12.75" customHeight="1" x14ac:dyDescent="0.2">
      <c r="A155" s="33" t="s">
        <v>50</v>
      </c>
      <c r="I155" s="25">
        <v>67</v>
      </c>
      <c r="K155" s="266"/>
      <c r="L155" s="5"/>
      <c r="M155" s="5"/>
      <c r="O155" s="5">
        <f>I155/H154</f>
        <v>1</v>
      </c>
      <c r="P155" s="73">
        <v>69</v>
      </c>
      <c r="Q155" s="3">
        <f t="shared" si="34"/>
        <v>0.98571428571428577</v>
      </c>
      <c r="R155" s="5">
        <f t="shared" si="35"/>
        <v>1.4285714285714235E-2</v>
      </c>
      <c r="U155" s="27"/>
      <c r="V155" s="27"/>
      <c r="X155" s="3"/>
      <c r="Y155" s="3"/>
      <c r="AF155" s="25"/>
      <c r="AR155" s="3"/>
      <c r="AS155" s="3"/>
    </row>
    <row r="156" spans="1:45" ht="12.75" customHeight="1" x14ac:dyDescent="0.2">
      <c r="A156" s="33" t="s">
        <v>51</v>
      </c>
      <c r="J156" s="217">
        <v>64</v>
      </c>
      <c r="K156" s="266">
        <v>63</v>
      </c>
      <c r="L156" s="5"/>
      <c r="M156" s="5"/>
      <c r="O156" s="5">
        <f>J156/I155</f>
        <v>0.95522388059701491</v>
      </c>
      <c r="P156" s="73">
        <v>69</v>
      </c>
      <c r="Q156" s="3">
        <f t="shared" si="34"/>
        <v>1</v>
      </c>
      <c r="R156" s="5">
        <f t="shared" si="35"/>
        <v>0</v>
      </c>
      <c r="U156" s="27"/>
      <c r="V156" s="27"/>
      <c r="X156" s="3"/>
      <c r="Y156" s="3"/>
      <c r="AF156" s="25"/>
      <c r="AR156" s="3"/>
      <c r="AS156" s="3"/>
    </row>
    <row r="157" spans="1:45" ht="12.75" customHeight="1" x14ac:dyDescent="0.2">
      <c r="A157" s="33" t="s">
        <v>52</v>
      </c>
      <c r="J157" s="217">
        <v>2</v>
      </c>
      <c r="K157" s="266">
        <v>1</v>
      </c>
      <c r="L157" s="5"/>
      <c r="M157" s="5"/>
      <c r="O157" s="5"/>
      <c r="P157" s="73">
        <v>4</v>
      </c>
      <c r="Q157" s="3"/>
      <c r="R157" s="5"/>
      <c r="U157" s="27"/>
      <c r="V157" s="27"/>
      <c r="X157" s="3"/>
      <c r="Y157" s="3"/>
      <c r="AF157" s="25"/>
      <c r="AR157" s="3"/>
      <c r="AS157" s="3"/>
    </row>
    <row r="158" spans="1:45" ht="12.75" customHeight="1" x14ac:dyDescent="0.2">
      <c r="A158" s="33" t="s">
        <v>53</v>
      </c>
      <c r="J158" s="217">
        <v>4</v>
      </c>
      <c r="K158" s="266"/>
      <c r="L158" s="5"/>
      <c r="M158" s="5"/>
      <c r="O158" s="5"/>
      <c r="P158" s="73">
        <v>4</v>
      </c>
      <c r="Q158" s="3"/>
      <c r="R158" s="5"/>
      <c r="U158" s="27"/>
      <c r="V158" s="27"/>
      <c r="X158" s="3"/>
      <c r="Y158" s="3"/>
      <c r="AF158" s="25"/>
      <c r="AR158" s="3"/>
      <c r="AS158" s="3"/>
    </row>
    <row r="159" spans="1:45" ht="12.75" customHeight="1" x14ac:dyDescent="0.2">
      <c r="A159" s="33" t="s">
        <v>64</v>
      </c>
      <c r="J159" s="217">
        <v>2</v>
      </c>
      <c r="K159" s="266">
        <v>2</v>
      </c>
      <c r="L159" s="5"/>
      <c r="M159" s="5"/>
      <c r="O159" s="5"/>
      <c r="P159" s="73">
        <v>2</v>
      </c>
      <c r="Q159" s="3"/>
      <c r="R159" s="5"/>
      <c r="U159" s="27"/>
      <c r="V159" s="27"/>
      <c r="X159" s="3"/>
      <c r="Y159" s="3"/>
      <c r="AF159" s="25"/>
      <c r="AR159" s="3"/>
      <c r="AS159" s="3"/>
    </row>
    <row r="160" spans="1:45" ht="12.75" customHeight="1" x14ac:dyDescent="0.2">
      <c r="A160" s="33" t="s">
        <v>66</v>
      </c>
      <c r="J160" s="217">
        <v>1</v>
      </c>
      <c r="K160" s="266"/>
      <c r="L160" s="5"/>
      <c r="M160" s="5"/>
      <c r="O160" s="5"/>
      <c r="P160" s="73">
        <v>1</v>
      </c>
      <c r="Q160" s="3"/>
      <c r="R160" s="5"/>
      <c r="U160" s="27"/>
      <c r="V160" s="27"/>
      <c r="X160" s="3"/>
      <c r="Y160" s="3"/>
      <c r="AF160" s="25"/>
      <c r="AR160" s="3"/>
      <c r="AS160" s="3"/>
    </row>
    <row r="161" spans="1:45" ht="12.75" customHeight="1" x14ac:dyDescent="0.2">
      <c r="A161" s="33" t="s">
        <v>71</v>
      </c>
      <c r="J161" s="217">
        <v>1</v>
      </c>
      <c r="K161" s="266"/>
      <c r="L161" s="5"/>
      <c r="M161" s="5"/>
      <c r="O161" s="5"/>
      <c r="P161" s="73">
        <v>1</v>
      </c>
      <c r="Q161" s="3"/>
      <c r="R161" s="5"/>
      <c r="U161" s="27"/>
      <c r="V161" s="27"/>
      <c r="X161" s="3"/>
      <c r="Y161" s="3"/>
      <c r="AF161" s="25"/>
      <c r="AR161" s="3"/>
      <c r="AS161" s="3"/>
    </row>
    <row r="162" spans="1:45" ht="12.75" customHeight="1" x14ac:dyDescent="0.2">
      <c r="A162" s="33" t="s">
        <v>72</v>
      </c>
      <c r="K162" s="266"/>
      <c r="L162" s="5"/>
      <c r="M162" s="5"/>
      <c r="O162" s="5"/>
      <c r="P162" s="73"/>
      <c r="Q162" s="3"/>
      <c r="R162" s="5"/>
      <c r="U162" s="27"/>
      <c r="V162" s="27"/>
      <c r="X162" s="3"/>
      <c r="Y162" s="3"/>
      <c r="AF162" s="25"/>
      <c r="AR162" s="3"/>
      <c r="AS162" s="3"/>
    </row>
    <row r="163" spans="1:45" ht="12.75" customHeight="1" x14ac:dyDescent="0.2">
      <c r="K163" s="267">
        <f>SUM(K156:K159)</f>
        <v>66</v>
      </c>
      <c r="L163" s="5">
        <f>K156/B148</f>
        <v>0.72413793103448276</v>
      </c>
      <c r="M163" s="5">
        <f>K163/B148</f>
        <v>0.75862068965517238</v>
      </c>
      <c r="N163" s="5">
        <f>M163-L163</f>
        <v>3.4482758620689613E-2</v>
      </c>
      <c r="O163" s="5"/>
      <c r="P163" s="6"/>
      <c r="Q163" s="6"/>
      <c r="R163" s="5"/>
      <c r="T163" s="33"/>
      <c r="U163" s="34"/>
      <c r="V163" s="34"/>
      <c r="W163" s="3"/>
      <c r="X163" s="3"/>
      <c r="Y163" s="3"/>
      <c r="AF163" s="25"/>
      <c r="AR163" s="3"/>
      <c r="AS163" s="3"/>
    </row>
    <row r="164" spans="1:45" ht="12.75" customHeight="1" x14ac:dyDescent="0.3">
      <c r="A164" s="51" t="s">
        <v>74</v>
      </c>
      <c r="L164" s="5"/>
      <c r="M164" s="5"/>
      <c r="O164" s="5"/>
      <c r="T164" s="33"/>
      <c r="U164" s="34"/>
      <c r="V164" s="34"/>
      <c r="X164" s="3"/>
      <c r="Y164" s="3"/>
      <c r="AF164" s="25"/>
      <c r="AR164" s="3"/>
      <c r="AS164" s="3"/>
    </row>
    <row r="165" spans="1:45" ht="25.5" customHeight="1" x14ac:dyDescent="0.2">
      <c r="B165" s="324" t="s">
        <v>1</v>
      </c>
      <c r="C165" s="325"/>
      <c r="D165" s="325"/>
      <c r="E165" s="325"/>
      <c r="F165" s="325"/>
      <c r="G165" s="325"/>
      <c r="H165" s="325"/>
      <c r="I165" s="325"/>
      <c r="J165" s="325"/>
      <c r="L165" s="10" t="s">
        <v>2</v>
      </c>
      <c r="M165" s="10" t="s">
        <v>3</v>
      </c>
      <c r="N165" s="69" t="s">
        <v>4</v>
      </c>
      <c r="O165" s="10" t="s">
        <v>5</v>
      </c>
      <c r="P165" s="9" t="s">
        <v>6</v>
      </c>
      <c r="Q165" s="9" t="s">
        <v>7</v>
      </c>
      <c r="R165" s="10" t="s">
        <v>8</v>
      </c>
      <c r="T165" s="33"/>
      <c r="U165" s="34"/>
      <c r="V165" s="34"/>
      <c r="X165" s="3"/>
      <c r="Y165" s="3"/>
      <c r="AF165" s="25"/>
      <c r="AR165" s="3"/>
      <c r="AS165" s="3"/>
    </row>
    <row r="166" spans="1:45" ht="12.75" customHeight="1" x14ac:dyDescent="0.2">
      <c r="A166" s="70" t="s">
        <v>9</v>
      </c>
      <c r="B166" s="71">
        <v>1</v>
      </c>
      <c r="C166" s="71">
        <v>2</v>
      </c>
      <c r="D166" s="71">
        <v>3</v>
      </c>
      <c r="E166" s="71">
        <v>4</v>
      </c>
      <c r="F166" s="71">
        <v>5</v>
      </c>
      <c r="G166" s="71">
        <v>6</v>
      </c>
      <c r="H166" s="71">
        <v>7</v>
      </c>
      <c r="I166" s="71">
        <v>8</v>
      </c>
      <c r="J166" s="269">
        <v>9</v>
      </c>
      <c r="K166" s="268" t="s">
        <v>10</v>
      </c>
      <c r="L166" s="5"/>
      <c r="M166" s="5"/>
      <c r="O166" s="5"/>
      <c r="P166" s="6"/>
      <c r="Q166" s="6"/>
      <c r="R166" s="5"/>
      <c r="T166" s="25"/>
      <c r="U166" s="3"/>
      <c r="V166" s="3"/>
      <c r="X166" s="3"/>
      <c r="Y166" s="3"/>
      <c r="AF166" s="25"/>
      <c r="AR166" s="3"/>
      <c r="AS166" s="3"/>
    </row>
    <row r="167" spans="1:45" ht="12.75" customHeight="1" x14ac:dyDescent="0.2">
      <c r="A167" s="33" t="s">
        <v>40</v>
      </c>
      <c r="B167" s="25">
        <v>48</v>
      </c>
      <c r="K167" s="266"/>
      <c r="L167" s="5"/>
      <c r="M167" s="5"/>
      <c r="O167" s="5"/>
      <c r="P167" s="20">
        <f>B167</f>
        <v>48</v>
      </c>
      <c r="Q167" s="6"/>
      <c r="R167" s="5"/>
      <c r="T167" s="25"/>
      <c r="U167" s="3"/>
      <c r="V167" s="3"/>
      <c r="X167" s="3"/>
      <c r="Y167" s="3"/>
      <c r="AF167" s="25"/>
      <c r="AR167" s="3"/>
      <c r="AS167" s="3"/>
    </row>
    <row r="168" spans="1:45" ht="12.75" customHeight="1" x14ac:dyDescent="0.2">
      <c r="A168" s="33" t="s">
        <v>41</v>
      </c>
      <c r="C168" s="25">
        <v>47</v>
      </c>
      <c r="K168" s="266"/>
      <c r="L168" s="5"/>
      <c r="M168" s="5"/>
      <c r="O168" s="5">
        <f>C168/B167</f>
        <v>0.97916666666666663</v>
      </c>
      <c r="P168" s="20">
        <v>47</v>
      </c>
      <c r="Q168" s="3">
        <f t="shared" ref="Q168:Q175" si="36">P168/P167</f>
        <v>0.97916666666666663</v>
      </c>
      <c r="R168" s="5">
        <f t="shared" ref="R168:R175" si="37">100%-Q168</f>
        <v>2.083333333333337E-2</v>
      </c>
      <c r="T168" s="57" t="s">
        <v>12</v>
      </c>
      <c r="U168" s="60" t="s">
        <v>15</v>
      </c>
      <c r="V168" s="60" t="s">
        <v>16</v>
      </c>
      <c r="W168" s="60" t="s">
        <v>17</v>
      </c>
      <c r="X168" s="60" t="s">
        <v>18</v>
      </c>
      <c r="Y168" s="60" t="s">
        <v>19</v>
      </c>
      <c r="Z168" s="60" t="s">
        <v>20</v>
      </c>
      <c r="AA168" s="60" t="s">
        <v>21</v>
      </c>
      <c r="AB168" s="60" t="s">
        <v>22</v>
      </c>
      <c r="AC168" s="60" t="s">
        <v>40</v>
      </c>
      <c r="AD168" s="60" t="s">
        <v>41</v>
      </c>
      <c r="AE168" s="60" t="s">
        <v>42</v>
      </c>
      <c r="AF168" s="60" t="s">
        <v>43</v>
      </c>
      <c r="AG168" s="60" t="s">
        <v>48</v>
      </c>
      <c r="AH168" s="60" t="s">
        <v>49</v>
      </c>
      <c r="AI168" s="60" t="s">
        <v>50</v>
      </c>
      <c r="AJ168" s="60" t="s">
        <v>51</v>
      </c>
      <c r="AK168" s="60" t="s">
        <v>52</v>
      </c>
      <c r="AL168" s="60" t="s">
        <v>53</v>
      </c>
      <c r="AR168" s="3"/>
      <c r="AS168" s="3"/>
    </row>
    <row r="169" spans="1:45" ht="12.75" customHeight="1" x14ac:dyDescent="0.3">
      <c r="A169" s="33" t="s">
        <v>42</v>
      </c>
      <c r="D169" s="25">
        <v>42</v>
      </c>
      <c r="K169" s="266"/>
      <c r="L169" s="5"/>
      <c r="M169" s="5"/>
      <c r="N169" s="5"/>
      <c r="O169" s="5">
        <f>D169/C168</f>
        <v>0.8936170212765957</v>
      </c>
      <c r="P169" s="20">
        <v>45</v>
      </c>
      <c r="Q169" s="3">
        <f t="shared" si="36"/>
        <v>0.95744680851063835</v>
      </c>
      <c r="R169" s="5">
        <f t="shared" si="37"/>
        <v>4.2553191489361653E-2</v>
      </c>
      <c r="T169" s="62" t="s">
        <v>24</v>
      </c>
      <c r="U169" s="63">
        <f>P20/P18</f>
        <v>0.77777777777777779</v>
      </c>
      <c r="V169" s="63">
        <f>P37/P35</f>
        <v>0.77777777777777779</v>
      </c>
      <c r="W169" s="63">
        <f>P54/P52</f>
        <v>0.83673469387755106</v>
      </c>
      <c r="X169" s="63">
        <f>P74/P72</f>
        <v>0.69672131147540983</v>
      </c>
      <c r="Y169" s="63">
        <f>P93/P91</f>
        <v>0.88</v>
      </c>
      <c r="Z169" s="63">
        <f>P111/P109</f>
        <v>0.8666666666666667</v>
      </c>
      <c r="AA169" s="63">
        <f>P129/P127</f>
        <v>0.91304347826086951</v>
      </c>
      <c r="AB169" s="63">
        <f>P150/P148</f>
        <v>0.81609195402298851</v>
      </c>
      <c r="AC169" s="63">
        <f>P169/P167</f>
        <v>0.9375</v>
      </c>
      <c r="AD169" s="63">
        <f>P187/P185</f>
        <v>0.88372093023255816</v>
      </c>
      <c r="AE169" s="63">
        <f>P204/P202</f>
        <v>0.89795918367346939</v>
      </c>
      <c r="AF169" s="63">
        <f>P223/P221</f>
        <v>0.88636363636363635</v>
      </c>
      <c r="AG169" s="63">
        <f>P241/P239</f>
        <v>0.92105263157894735</v>
      </c>
      <c r="AH169" s="63">
        <f>P259/P257</f>
        <v>0.91891891891891897</v>
      </c>
      <c r="AI169" s="63">
        <f>P277/P275</f>
        <v>0.8</v>
      </c>
      <c r="AJ169" s="63">
        <f>P296/P294</f>
        <v>0.81944444444444442</v>
      </c>
      <c r="AK169" s="63">
        <f>P314/P312</f>
        <v>0.78378378378378377</v>
      </c>
      <c r="AL169" s="63">
        <f>P329/P327</f>
        <v>0.90277777777777779</v>
      </c>
      <c r="AR169" s="3"/>
      <c r="AS169" s="3"/>
    </row>
    <row r="170" spans="1:45" ht="12.75" customHeight="1" x14ac:dyDescent="0.2">
      <c r="A170" s="33" t="s">
        <v>43</v>
      </c>
      <c r="E170" s="25">
        <v>39</v>
      </c>
      <c r="K170" s="266"/>
      <c r="L170" s="5"/>
      <c r="M170" s="5"/>
      <c r="O170" s="5">
        <f>E170/D169</f>
        <v>0.9285714285714286</v>
      </c>
      <c r="P170" s="20">
        <v>42</v>
      </c>
      <c r="Q170" s="3">
        <f t="shared" si="36"/>
        <v>0.93333333333333335</v>
      </c>
      <c r="R170" s="5">
        <f t="shared" si="37"/>
        <v>6.6666666666666652E-2</v>
      </c>
      <c r="T170" s="4" t="s">
        <v>56</v>
      </c>
      <c r="U170" s="3"/>
      <c r="V170" s="3"/>
      <c r="X170" s="3"/>
      <c r="Y170" s="3"/>
      <c r="AF170" s="25"/>
      <c r="AR170" s="3"/>
      <c r="AS170" s="3"/>
    </row>
    <row r="171" spans="1:45" ht="12.75" customHeight="1" x14ac:dyDescent="0.2">
      <c r="A171" s="33" t="s">
        <v>48</v>
      </c>
      <c r="F171" s="25">
        <v>38</v>
      </c>
      <c r="K171" s="266"/>
      <c r="L171" s="5"/>
      <c r="M171" s="5"/>
      <c r="O171" s="5">
        <f>F171/E170</f>
        <v>0.97435897435897434</v>
      </c>
      <c r="P171" s="20">
        <v>41</v>
      </c>
      <c r="Q171" s="3">
        <f t="shared" si="36"/>
        <v>0.97619047619047616</v>
      </c>
      <c r="R171" s="5">
        <f t="shared" si="37"/>
        <v>2.3809523809523836E-2</v>
      </c>
      <c r="T171" s="4"/>
      <c r="U171" s="3"/>
      <c r="V171" s="3"/>
      <c r="X171" s="3"/>
      <c r="Y171" s="3"/>
      <c r="AF171" s="25"/>
      <c r="AR171" s="3"/>
      <c r="AS171" s="3"/>
    </row>
    <row r="172" spans="1:45" ht="12.75" customHeight="1" x14ac:dyDescent="0.2">
      <c r="A172" s="33" t="s">
        <v>49</v>
      </c>
      <c r="G172" s="25">
        <v>38</v>
      </c>
      <c r="K172" s="266"/>
      <c r="L172" s="5"/>
      <c r="M172" s="5"/>
      <c r="O172" s="5">
        <f>G172/F171</f>
        <v>1</v>
      </c>
      <c r="P172" s="20">
        <v>40</v>
      </c>
      <c r="Q172" s="3">
        <f t="shared" si="36"/>
        <v>0.97560975609756095</v>
      </c>
      <c r="R172" s="5">
        <f t="shared" si="37"/>
        <v>2.4390243902439046E-2</v>
      </c>
      <c r="T172" s="4"/>
      <c r="U172" s="3"/>
      <c r="V172" s="3"/>
      <c r="X172" s="3"/>
      <c r="Y172" s="3"/>
      <c r="AF172" s="25"/>
      <c r="AR172" s="3"/>
      <c r="AS172" s="3"/>
    </row>
    <row r="173" spans="1:45" ht="12.75" customHeight="1" x14ac:dyDescent="0.2">
      <c r="A173" s="33" t="s">
        <v>50</v>
      </c>
      <c r="H173" s="25">
        <v>38</v>
      </c>
      <c r="K173" s="266"/>
      <c r="L173" s="5"/>
      <c r="M173" s="5"/>
      <c r="O173" s="5">
        <f>H173/G172</f>
        <v>1</v>
      </c>
      <c r="P173" s="20">
        <v>40</v>
      </c>
      <c r="Q173" s="3">
        <f t="shared" si="36"/>
        <v>1</v>
      </c>
      <c r="R173" s="5">
        <f t="shared" si="37"/>
        <v>0</v>
      </c>
      <c r="T173" s="4"/>
      <c r="U173" s="3"/>
      <c r="V173" s="3"/>
      <c r="X173" s="3"/>
      <c r="Y173" s="3"/>
      <c r="AF173" s="25"/>
      <c r="AR173" s="3"/>
      <c r="AS173" s="3"/>
    </row>
    <row r="174" spans="1:45" ht="12.75" customHeight="1" x14ac:dyDescent="0.2">
      <c r="A174" s="33" t="s">
        <v>51</v>
      </c>
      <c r="I174" s="25">
        <v>38</v>
      </c>
      <c r="K174" s="266"/>
      <c r="L174" s="5"/>
      <c r="M174" s="5"/>
      <c r="O174" s="5">
        <f>I174/H173</f>
        <v>1</v>
      </c>
      <c r="P174" s="20">
        <v>39</v>
      </c>
      <c r="Q174" s="3">
        <f t="shared" si="36"/>
        <v>0.97499999999999998</v>
      </c>
      <c r="R174" s="5">
        <f t="shared" si="37"/>
        <v>2.5000000000000022E-2</v>
      </c>
      <c r="T174" s="4"/>
      <c r="U174" s="3"/>
      <c r="V174" s="3"/>
      <c r="X174" s="3"/>
      <c r="Y174" s="3"/>
      <c r="AF174" s="25"/>
      <c r="AR174" s="3"/>
      <c r="AS174" s="3"/>
    </row>
    <row r="175" spans="1:45" ht="12.75" customHeight="1" x14ac:dyDescent="0.2">
      <c r="A175" s="33" t="s">
        <v>52</v>
      </c>
      <c r="J175" s="217">
        <v>36</v>
      </c>
      <c r="K175" s="266">
        <v>35</v>
      </c>
      <c r="L175" s="5"/>
      <c r="M175" s="5"/>
      <c r="O175" s="5">
        <f>J175/I174</f>
        <v>0.94736842105263153</v>
      </c>
      <c r="P175" s="20">
        <v>39</v>
      </c>
      <c r="Q175" s="3">
        <f t="shared" si="36"/>
        <v>1</v>
      </c>
      <c r="R175" s="5">
        <f t="shared" si="37"/>
        <v>0</v>
      </c>
      <c r="T175" s="4"/>
      <c r="U175" s="3"/>
      <c r="V175" s="3"/>
      <c r="X175" s="3"/>
      <c r="Y175" s="3"/>
      <c r="AF175" s="25"/>
      <c r="AR175" s="3"/>
      <c r="AS175" s="3"/>
    </row>
    <row r="176" spans="1:45" ht="12.75" customHeight="1" x14ac:dyDescent="0.2">
      <c r="A176" s="33" t="s">
        <v>53</v>
      </c>
      <c r="J176" s="217">
        <v>3</v>
      </c>
      <c r="K176" s="266">
        <v>2</v>
      </c>
      <c r="L176" s="5"/>
      <c r="M176" s="5"/>
      <c r="O176" s="5"/>
      <c r="P176" s="20">
        <v>4</v>
      </c>
      <c r="Q176" s="3"/>
      <c r="R176" s="5"/>
      <c r="T176" s="4"/>
      <c r="U176" s="3"/>
      <c r="V176" s="3"/>
      <c r="X176" s="3"/>
      <c r="Y176" s="3"/>
      <c r="AF176" s="25"/>
      <c r="AR176" s="3"/>
      <c r="AS176" s="3"/>
    </row>
    <row r="177" spans="1:45" ht="12.75" customHeight="1" x14ac:dyDescent="0.2">
      <c r="A177" s="33" t="s">
        <v>64</v>
      </c>
      <c r="J177" s="217">
        <v>1</v>
      </c>
      <c r="K177" s="266"/>
      <c r="L177" s="5"/>
      <c r="M177" s="5"/>
      <c r="O177" s="5"/>
      <c r="P177" s="20">
        <v>2</v>
      </c>
      <c r="Q177" s="3"/>
      <c r="R177" s="5"/>
      <c r="T177" s="4"/>
      <c r="U177" s="3"/>
      <c r="V177" s="3"/>
      <c r="X177" s="3"/>
      <c r="Y177" s="3"/>
      <c r="AF177" s="25"/>
      <c r="AR177" s="3"/>
      <c r="AS177" s="3"/>
    </row>
    <row r="178" spans="1:45" ht="12.75" customHeight="1" x14ac:dyDescent="0.2">
      <c r="A178" s="33" t="s">
        <v>66</v>
      </c>
      <c r="J178" s="217">
        <v>1</v>
      </c>
      <c r="K178" s="266"/>
      <c r="L178" s="5"/>
      <c r="M178" s="5"/>
      <c r="O178" s="5"/>
      <c r="P178" s="20">
        <v>1</v>
      </c>
      <c r="Q178" s="3"/>
      <c r="R178" s="5"/>
      <c r="T178" s="4"/>
      <c r="U178" s="3"/>
      <c r="V178" s="3"/>
      <c r="X178" s="3"/>
      <c r="Y178" s="3"/>
      <c r="AF178" s="25"/>
      <c r="AR178" s="3"/>
      <c r="AS178" s="3"/>
    </row>
    <row r="179" spans="1:45" ht="12.75" customHeight="1" x14ac:dyDescent="0.2">
      <c r="A179" s="33" t="s">
        <v>71</v>
      </c>
      <c r="J179" s="217">
        <v>1</v>
      </c>
      <c r="K179" s="266"/>
      <c r="L179" s="5"/>
      <c r="M179" s="5"/>
      <c r="O179" s="5"/>
      <c r="P179" s="20">
        <v>1</v>
      </c>
      <c r="Q179" s="3"/>
      <c r="R179" s="5"/>
      <c r="T179" s="4"/>
      <c r="U179" s="3"/>
      <c r="V179" s="3"/>
      <c r="X179" s="3"/>
      <c r="Y179" s="3"/>
      <c r="AF179" s="25"/>
      <c r="AR179" s="3"/>
      <c r="AS179" s="3"/>
    </row>
    <row r="180" spans="1:45" ht="12.75" customHeight="1" x14ac:dyDescent="0.2">
      <c r="A180" s="33" t="s">
        <v>72</v>
      </c>
      <c r="J180" s="217">
        <v>1</v>
      </c>
      <c r="K180" s="266"/>
      <c r="L180" s="5"/>
      <c r="M180" s="5"/>
      <c r="O180" s="5"/>
      <c r="P180" s="20">
        <v>1</v>
      </c>
      <c r="Q180" s="3"/>
      <c r="R180" s="5"/>
      <c r="T180" s="4"/>
      <c r="U180" s="3"/>
      <c r="V180" s="3"/>
      <c r="X180" s="3"/>
      <c r="Y180" s="3"/>
      <c r="AF180" s="25"/>
      <c r="AR180" s="3"/>
      <c r="AS180" s="3"/>
    </row>
    <row r="181" spans="1:45" ht="12.75" customHeight="1" x14ac:dyDescent="0.2">
      <c r="K181" s="267">
        <f>SUM(K175:K176)</f>
        <v>37</v>
      </c>
      <c r="L181" s="5">
        <f>K175/B167</f>
        <v>0.72916666666666663</v>
      </c>
      <c r="M181" s="5">
        <f>K181/B167</f>
        <v>0.77083333333333337</v>
      </c>
      <c r="N181" s="5">
        <f>M181-L181</f>
        <v>4.1666666666666741E-2</v>
      </c>
      <c r="O181" s="5"/>
      <c r="P181" s="6"/>
      <c r="Q181" s="6"/>
      <c r="R181" s="5"/>
      <c r="T181" s="4"/>
      <c r="U181" s="11"/>
      <c r="V181" s="11"/>
      <c r="X181" s="3"/>
      <c r="Y181" s="3"/>
      <c r="AF181" s="25"/>
      <c r="AR181" s="3"/>
      <c r="AS181" s="3"/>
    </row>
    <row r="182" spans="1:45" ht="12.75" customHeight="1" x14ac:dyDescent="0.3">
      <c r="A182" s="51" t="s">
        <v>76</v>
      </c>
      <c r="L182" s="5"/>
      <c r="M182" s="5"/>
      <c r="O182" s="5"/>
      <c r="T182" s="25"/>
      <c r="X182" s="3"/>
      <c r="Y182" s="3"/>
      <c r="AF182" s="25"/>
      <c r="AR182" s="3"/>
      <c r="AS182" s="3"/>
    </row>
    <row r="183" spans="1:45" ht="25.5" customHeight="1" x14ac:dyDescent="0.2">
      <c r="B183" s="324" t="s">
        <v>1</v>
      </c>
      <c r="C183" s="325"/>
      <c r="D183" s="325"/>
      <c r="E183" s="325"/>
      <c r="F183" s="325"/>
      <c r="G183" s="325"/>
      <c r="H183" s="325"/>
      <c r="I183" s="325"/>
      <c r="J183" s="325"/>
      <c r="L183" s="10" t="s">
        <v>2</v>
      </c>
      <c r="M183" s="10" t="s">
        <v>3</v>
      </c>
      <c r="N183" s="69" t="s">
        <v>4</v>
      </c>
      <c r="O183" s="10" t="s">
        <v>5</v>
      </c>
      <c r="P183" s="9" t="s">
        <v>6</v>
      </c>
      <c r="Q183" s="9" t="s">
        <v>7</v>
      </c>
      <c r="R183" s="10" t="s">
        <v>8</v>
      </c>
      <c r="T183" s="25"/>
      <c r="X183" s="3"/>
      <c r="Y183" s="3"/>
      <c r="AF183" s="25"/>
      <c r="AR183" s="3"/>
      <c r="AS183" s="3"/>
    </row>
    <row r="184" spans="1:45" ht="12.75" customHeight="1" x14ac:dyDescent="0.2">
      <c r="A184" s="70" t="s">
        <v>9</v>
      </c>
      <c r="B184" s="71">
        <v>1</v>
      </c>
      <c r="C184" s="71">
        <v>2</v>
      </c>
      <c r="D184" s="71">
        <v>3</v>
      </c>
      <c r="E184" s="71">
        <v>4</v>
      </c>
      <c r="F184" s="71">
        <v>5</v>
      </c>
      <c r="G184" s="71">
        <v>6</v>
      </c>
      <c r="H184" s="71">
        <v>7</v>
      </c>
      <c r="I184" s="71">
        <v>8</v>
      </c>
      <c r="J184" s="269">
        <v>9</v>
      </c>
      <c r="K184" s="268" t="s">
        <v>10</v>
      </c>
      <c r="L184" s="5"/>
      <c r="M184" s="5"/>
      <c r="O184" s="5"/>
      <c r="P184" s="6"/>
      <c r="Q184" s="6"/>
      <c r="R184" s="5"/>
      <c r="T184" s="25"/>
      <c r="X184" s="3"/>
      <c r="Y184" s="3"/>
      <c r="AF184" s="25"/>
      <c r="AR184" s="3"/>
      <c r="AS184" s="3"/>
    </row>
    <row r="185" spans="1:45" ht="12.75" customHeight="1" x14ac:dyDescent="0.2">
      <c r="A185" s="33" t="s">
        <v>41</v>
      </c>
      <c r="B185" s="25">
        <v>43</v>
      </c>
      <c r="K185" s="266"/>
      <c r="L185" s="5"/>
      <c r="M185" s="5"/>
      <c r="O185" s="5"/>
      <c r="P185" s="20">
        <f>B185</f>
        <v>43</v>
      </c>
      <c r="Q185" s="6"/>
      <c r="R185" s="5"/>
      <c r="T185" s="25"/>
      <c r="X185" s="3"/>
      <c r="Y185" s="3"/>
      <c r="AF185" s="25"/>
      <c r="AR185" s="3"/>
      <c r="AS185" s="3"/>
    </row>
    <row r="186" spans="1:45" ht="12.75" customHeight="1" x14ac:dyDescent="0.2">
      <c r="A186" s="33" t="s">
        <v>42</v>
      </c>
      <c r="C186" s="25">
        <v>40</v>
      </c>
      <c r="K186" s="266"/>
      <c r="L186" s="5"/>
      <c r="M186" s="5"/>
      <c r="O186" s="5">
        <f>C186/B185</f>
        <v>0.93023255813953487</v>
      </c>
      <c r="P186" s="20">
        <v>40</v>
      </c>
      <c r="Q186" s="3">
        <f t="shared" ref="Q186:Q193" si="38">P186/P185</f>
        <v>0.93023255813953487</v>
      </c>
      <c r="R186" s="5">
        <f t="shared" ref="R186:R193" si="39">100%-Q186</f>
        <v>6.9767441860465129E-2</v>
      </c>
      <c r="T186" s="25"/>
      <c r="X186" s="3"/>
      <c r="Y186" s="3"/>
      <c r="AF186" s="25"/>
      <c r="AR186" s="3"/>
      <c r="AS186" s="3"/>
    </row>
    <row r="187" spans="1:45" ht="12.75" customHeight="1" x14ac:dyDescent="0.2">
      <c r="A187" s="33" t="s">
        <v>43</v>
      </c>
      <c r="D187" s="25">
        <v>38</v>
      </c>
      <c r="K187" s="266"/>
      <c r="L187" s="5"/>
      <c r="M187" s="5"/>
      <c r="N187" s="5"/>
      <c r="O187" s="5">
        <f>D187/C186</f>
        <v>0.95</v>
      </c>
      <c r="P187" s="73">
        <v>38</v>
      </c>
      <c r="Q187" s="3">
        <f t="shared" si="38"/>
        <v>0.95</v>
      </c>
      <c r="R187" s="5">
        <f t="shared" si="39"/>
        <v>5.0000000000000044E-2</v>
      </c>
      <c r="T187" s="25"/>
      <c r="X187" s="3"/>
      <c r="Y187" s="3"/>
      <c r="AF187" s="25"/>
      <c r="AR187" s="3"/>
      <c r="AS187" s="3"/>
    </row>
    <row r="188" spans="1:45" ht="12.75" customHeight="1" x14ac:dyDescent="0.2">
      <c r="A188" s="33" t="s">
        <v>48</v>
      </c>
      <c r="E188" s="25">
        <v>38</v>
      </c>
      <c r="K188" s="266"/>
      <c r="L188" s="5"/>
      <c r="M188" s="5"/>
      <c r="O188" s="5">
        <f>E188/D187</f>
        <v>1</v>
      </c>
      <c r="P188" s="73">
        <v>38</v>
      </c>
      <c r="Q188" s="3">
        <f t="shared" si="38"/>
        <v>1</v>
      </c>
      <c r="R188" s="5">
        <f t="shared" si="39"/>
        <v>0</v>
      </c>
      <c r="T188" s="25"/>
      <c r="X188" s="3"/>
      <c r="Y188" s="3"/>
      <c r="AF188" s="25"/>
      <c r="AR188" s="3"/>
      <c r="AS188" s="3"/>
    </row>
    <row r="189" spans="1:45" ht="12.75" customHeight="1" x14ac:dyDescent="0.2">
      <c r="A189" s="33" t="s">
        <v>49</v>
      </c>
      <c r="F189" s="25">
        <v>38</v>
      </c>
      <c r="K189" s="266"/>
      <c r="L189" s="5"/>
      <c r="M189" s="5"/>
      <c r="O189" s="5">
        <f>F189/E188</f>
        <v>1</v>
      </c>
      <c r="P189" s="73">
        <v>38</v>
      </c>
      <c r="Q189" s="3">
        <f t="shared" si="38"/>
        <v>1</v>
      </c>
      <c r="R189" s="5">
        <f t="shared" si="39"/>
        <v>0</v>
      </c>
      <c r="T189" s="25"/>
      <c r="X189" s="3"/>
      <c r="Y189" s="3"/>
      <c r="AF189" s="25"/>
      <c r="AR189" s="3"/>
      <c r="AS189" s="3"/>
    </row>
    <row r="190" spans="1:45" ht="12.75" customHeight="1" x14ac:dyDescent="0.2">
      <c r="A190" s="33" t="s">
        <v>50</v>
      </c>
      <c r="G190" s="25">
        <v>37</v>
      </c>
      <c r="K190" s="266"/>
      <c r="L190" s="5"/>
      <c r="M190" s="5"/>
      <c r="O190" s="5">
        <f>G190/F189</f>
        <v>0.97368421052631582</v>
      </c>
      <c r="P190" s="73">
        <v>37</v>
      </c>
      <c r="Q190" s="3">
        <f t="shared" si="38"/>
        <v>0.97368421052631582</v>
      </c>
      <c r="R190" s="5">
        <f t="shared" si="39"/>
        <v>2.6315789473684181E-2</v>
      </c>
      <c r="T190" s="25"/>
      <c r="X190" s="3"/>
      <c r="Y190" s="3"/>
      <c r="AF190" s="25"/>
      <c r="AR190" s="3"/>
      <c r="AS190" s="3"/>
    </row>
    <row r="191" spans="1:45" ht="12.75" customHeight="1" x14ac:dyDescent="0.2">
      <c r="A191" s="33" t="s">
        <v>51</v>
      </c>
      <c r="H191" s="25">
        <v>37</v>
      </c>
      <c r="K191" s="266"/>
      <c r="L191" s="5"/>
      <c r="M191" s="5"/>
      <c r="O191" s="5">
        <f>H191/G190</f>
        <v>1</v>
      </c>
      <c r="P191" s="73">
        <v>37</v>
      </c>
      <c r="Q191" s="3">
        <f t="shared" si="38"/>
        <v>1</v>
      </c>
      <c r="R191" s="5">
        <f t="shared" si="39"/>
        <v>0</v>
      </c>
      <c r="T191" s="25"/>
      <c r="X191" s="3"/>
      <c r="Y191" s="3"/>
      <c r="AF191" s="25"/>
      <c r="AR191" s="3"/>
      <c r="AS191" s="3"/>
    </row>
    <row r="192" spans="1:45" ht="12.75" customHeight="1" x14ac:dyDescent="0.2">
      <c r="A192" s="33" t="s">
        <v>52</v>
      </c>
      <c r="I192" s="25">
        <v>36</v>
      </c>
      <c r="K192" s="266"/>
      <c r="L192" s="5"/>
      <c r="M192" s="5"/>
      <c r="O192" s="5">
        <f>I192/H191</f>
        <v>0.97297297297297303</v>
      </c>
      <c r="P192" s="73">
        <v>36</v>
      </c>
      <c r="Q192" s="3">
        <f t="shared" si="38"/>
        <v>0.97297297297297303</v>
      </c>
      <c r="R192" s="5">
        <f t="shared" si="39"/>
        <v>2.7027027027026973E-2</v>
      </c>
      <c r="T192" s="25"/>
      <c r="X192" s="3"/>
      <c r="Y192" s="3"/>
      <c r="AF192" s="25"/>
      <c r="AR192" s="3"/>
      <c r="AS192" s="3"/>
    </row>
    <row r="193" spans="1:45" ht="12.75" customHeight="1" x14ac:dyDescent="0.2">
      <c r="A193" s="33" t="s">
        <v>53</v>
      </c>
      <c r="J193" s="217">
        <v>36</v>
      </c>
      <c r="K193" s="266">
        <v>35</v>
      </c>
      <c r="L193" s="5"/>
      <c r="M193" s="5"/>
      <c r="O193" s="5">
        <f>J193/I192</f>
        <v>1</v>
      </c>
      <c r="P193" s="73">
        <v>36</v>
      </c>
      <c r="Q193" s="3">
        <f t="shared" si="38"/>
        <v>1</v>
      </c>
      <c r="R193" s="5">
        <f t="shared" si="39"/>
        <v>0</v>
      </c>
      <c r="T193" s="25"/>
      <c r="X193" s="3"/>
      <c r="Y193" s="3"/>
      <c r="AF193" s="25"/>
      <c r="AR193" s="3"/>
      <c r="AS193" s="3"/>
    </row>
    <row r="194" spans="1:45" ht="12.75" customHeight="1" x14ac:dyDescent="0.2">
      <c r="A194" s="33" t="s">
        <v>64</v>
      </c>
      <c r="K194" s="266"/>
      <c r="L194" s="5"/>
      <c r="M194" s="5"/>
      <c r="O194" s="5"/>
      <c r="P194" s="73"/>
      <c r="Q194" s="3"/>
      <c r="R194" s="5"/>
      <c r="T194" s="25"/>
      <c r="X194" s="3"/>
      <c r="Y194" s="3"/>
      <c r="AF194" s="25"/>
      <c r="AR194" s="3"/>
      <c r="AS194" s="3"/>
    </row>
    <row r="195" spans="1:45" ht="12.75" customHeight="1" x14ac:dyDescent="0.2">
      <c r="A195" s="33" t="s">
        <v>66</v>
      </c>
      <c r="K195" s="266"/>
      <c r="L195" s="5"/>
      <c r="M195" s="5"/>
      <c r="O195" s="5"/>
      <c r="P195" s="73"/>
      <c r="Q195" s="3"/>
      <c r="R195" s="5"/>
      <c r="T195" s="25"/>
      <c r="X195" s="3"/>
      <c r="Y195" s="3"/>
      <c r="AF195" s="25"/>
      <c r="AR195" s="3"/>
      <c r="AS195" s="3"/>
    </row>
    <row r="196" spans="1:45" ht="12.75" customHeight="1" x14ac:dyDescent="0.2">
      <c r="A196" s="33" t="s">
        <v>71</v>
      </c>
      <c r="K196" s="266"/>
      <c r="L196" s="5"/>
      <c r="M196" s="5"/>
      <c r="O196" s="5"/>
      <c r="P196" s="73"/>
      <c r="Q196" s="3"/>
      <c r="R196" s="5"/>
      <c r="T196" s="25"/>
      <c r="X196" s="3"/>
      <c r="Y196" s="3"/>
      <c r="AF196" s="25"/>
      <c r="AR196" s="3"/>
      <c r="AS196" s="3"/>
    </row>
    <row r="197" spans="1:45" ht="12.75" customHeight="1" x14ac:dyDescent="0.2">
      <c r="A197" s="33" t="s">
        <v>72</v>
      </c>
      <c r="K197" s="266"/>
      <c r="L197" s="5"/>
      <c r="M197" s="5"/>
      <c r="O197" s="5"/>
      <c r="P197" s="73"/>
      <c r="Q197" s="3"/>
      <c r="R197" s="5"/>
      <c r="T197" s="25"/>
      <c r="X197" s="3"/>
      <c r="Y197" s="3"/>
      <c r="AF197" s="25"/>
      <c r="AR197" s="3"/>
      <c r="AS197" s="3"/>
    </row>
    <row r="198" spans="1:45" ht="12.75" customHeight="1" x14ac:dyDescent="0.2">
      <c r="K198" s="267">
        <f>SUM(K193)</f>
        <v>35</v>
      </c>
      <c r="L198" s="5">
        <f>K193/B185</f>
        <v>0.81395348837209303</v>
      </c>
      <c r="M198" s="5">
        <f>K198/B185</f>
        <v>0.81395348837209303</v>
      </c>
      <c r="N198" s="5">
        <f>M198-L198</f>
        <v>0</v>
      </c>
      <c r="O198" s="5"/>
      <c r="P198" s="6"/>
      <c r="Q198" s="6"/>
      <c r="R198" s="5"/>
      <c r="T198" s="25"/>
      <c r="X198" s="3"/>
      <c r="Y198" s="3"/>
      <c r="AF198" s="25"/>
      <c r="AR198" s="3"/>
      <c r="AS198" s="3"/>
    </row>
    <row r="199" spans="1:45" ht="12.75" customHeight="1" x14ac:dyDescent="0.3">
      <c r="A199" s="51" t="s">
        <v>78</v>
      </c>
      <c r="L199" s="5"/>
      <c r="M199" s="5"/>
      <c r="O199" s="5"/>
      <c r="T199" s="25"/>
      <c r="X199" s="3"/>
      <c r="Y199" s="3"/>
      <c r="AF199" s="25"/>
      <c r="AR199" s="3"/>
      <c r="AS199" s="3"/>
    </row>
    <row r="200" spans="1:45" ht="25.5" customHeight="1" x14ac:dyDescent="0.2">
      <c r="B200" s="324" t="s">
        <v>1</v>
      </c>
      <c r="C200" s="325"/>
      <c r="D200" s="325"/>
      <c r="E200" s="325"/>
      <c r="F200" s="325"/>
      <c r="G200" s="325"/>
      <c r="H200" s="325"/>
      <c r="I200" s="325"/>
      <c r="J200" s="325"/>
      <c r="L200" s="10" t="s">
        <v>2</v>
      </c>
      <c r="M200" s="10" t="s">
        <v>3</v>
      </c>
      <c r="N200" s="69" t="s">
        <v>4</v>
      </c>
      <c r="O200" s="10" t="s">
        <v>5</v>
      </c>
      <c r="P200" s="9" t="s">
        <v>6</v>
      </c>
      <c r="Q200" s="9" t="s">
        <v>7</v>
      </c>
      <c r="R200" s="10" t="s">
        <v>8</v>
      </c>
      <c r="T200" s="25"/>
      <c r="X200" s="3"/>
      <c r="Y200" s="3"/>
      <c r="AF200" s="25"/>
      <c r="AR200" s="3"/>
      <c r="AS200" s="3"/>
    </row>
    <row r="201" spans="1:45" ht="12.75" customHeight="1" x14ac:dyDescent="0.2">
      <c r="A201" s="70" t="s">
        <v>9</v>
      </c>
      <c r="B201" s="71">
        <v>1</v>
      </c>
      <c r="C201" s="71">
        <v>2</v>
      </c>
      <c r="D201" s="71">
        <v>3</v>
      </c>
      <c r="E201" s="71">
        <v>4</v>
      </c>
      <c r="F201" s="71">
        <v>5</v>
      </c>
      <c r="G201" s="71">
        <v>6</v>
      </c>
      <c r="H201" s="71">
        <v>7</v>
      </c>
      <c r="I201" s="71">
        <v>8</v>
      </c>
      <c r="J201" s="269">
        <v>9</v>
      </c>
      <c r="K201" s="268" t="s">
        <v>10</v>
      </c>
      <c r="L201" s="5"/>
      <c r="M201" s="5"/>
      <c r="O201" s="5"/>
      <c r="P201" s="6"/>
      <c r="Q201" s="6"/>
      <c r="R201" s="5"/>
      <c r="T201" s="25"/>
      <c r="X201" s="3"/>
      <c r="Y201" s="3"/>
      <c r="AF201" s="25"/>
      <c r="AR201" s="3"/>
      <c r="AS201" s="3"/>
    </row>
    <row r="202" spans="1:45" ht="12.75" customHeight="1" x14ac:dyDescent="0.2">
      <c r="A202" s="33" t="s">
        <v>42</v>
      </c>
      <c r="B202" s="25">
        <v>49</v>
      </c>
      <c r="K202" s="266"/>
      <c r="L202" s="5"/>
      <c r="M202" s="5"/>
      <c r="O202" s="5"/>
      <c r="P202" s="20">
        <f>B202</f>
        <v>49</v>
      </c>
      <c r="Q202" s="6"/>
      <c r="R202" s="5"/>
      <c r="T202" s="25"/>
      <c r="X202" s="3"/>
      <c r="Y202" s="3"/>
      <c r="AF202" s="25"/>
      <c r="AR202" s="3"/>
      <c r="AS202" s="3"/>
    </row>
    <row r="203" spans="1:45" ht="12.75" customHeight="1" x14ac:dyDescent="0.2">
      <c r="A203" s="33" t="s">
        <v>43</v>
      </c>
      <c r="C203" s="25">
        <v>46</v>
      </c>
      <c r="K203" s="266"/>
      <c r="L203" s="5"/>
      <c r="M203" s="5"/>
      <c r="O203" s="5">
        <f>C203/B202</f>
        <v>0.93877551020408168</v>
      </c>
      <c r="P203" s="20">
        <v>46</v>
      </c>
      <c r="Q203" s="3">
        <f t="shared" ref="Q203:Q210" si="40">P203/P202</f>
        <v>0.93877551020408168</v>
      </c>
      <c r="R203" s="5">
        <f t="shared" ref="R203:R210" si="41">100%-Q203</f>
        <v>6.1224489795918324E-2</v>
      </c>
      <c r="T203" s="25"/>
      <c r="X203" s="3"/>
      <c r="Y203" s="3"/>
      <c r="AF203" s="25"/>
      <c r="AR203" s="3"/>
      <c r="AS203" s="3"/>
    </row>
    <row r="204" spans="1:45" ht="12.75" customHeight="1" x14ac:dyDescent="0.2">
      <c r="A204" s="33" t="s">
        <v>48</v>
      </c>
      <c r="D204" s="25">
        <v>39</v>
      </c>
      <c r="K204" s="266"/>
      <c r="L204" s="5"/>
      <c r="M204" s="5"/>
      <c r="N204" s="5"/>
      <c r="O204" s="5">
        <f>D204/C203</f>
        <v>0.84782608695652173</v>
      </c>
      <c r="P204" s="73">
        <v>44</v>
      </c>
      <c r="Q204" s="3">
        <f t="shared" si="40"/>
        <v>0.95652173913043481</v>
      </c>
      <c r="R204" s="5">
        <f t="shared" si="41"/>
        <v>4.3478260869565188E-2</v>
      </c>
      <c r="T204" s="25"/>
      <c r="X204" s="3"/>
      <c r="Y204" s="3"/>
      <c r="AF204" s="25"/>
      <c r="AR204" s="3"/>
      <c r="AS204" s="3"/>
    </row>
    <row r="205" spans="1:45" ht="12.75" customHeight="1" x14ac:dyDescent="0.2">
      <c r="A205" s="33" t="s">
        <v>49</v>
      </c>
      <c r="E205" s="25">
        <v>37</v>
      </c>
      <c r="K205" s="266"/>
      <c r="L205" s="5"/>
      <c r="M205" s="5"/>
      <c r="O205" s="5">
        <f>E205/D204</f>
        <v>0.94871794871794868</v>
      </c>
      <c r="P205" s="73">
        <v>42</v>
      </c>
      <c r="Q205" s="3">
        <f t="shared" si="40"/>
        <v>0.95454545454545459</v>
      </c>
      <c r="R205" s="5">
        <f t="shared" si="41"/>
        <v>4.5454545454545414E-2</v>
      </c>
      <c r="T205" s="25"/>
      <c r="X205" s="3"/>
      <c r="Y205" s="3"/>
      <c r="AF205" s="25"/>
      <c r="AR205" s="3"/>
      <c r="AS205" s="3"/>
    </row>
    <row r="206" spans="1:45" ht="12.75" customHeight="1" x14ac:dyDescent="0.2">
      <c r="A206" s="33" t="s">
        <v>50</v>
      </c>
      <c r="F206" s="25">
        <v>37</v>
      </c>
      <c r="K206" s="266"/>
      <c r="L206" s="5"/>
      <c r="M206" s="5"/>
      <c r="O206" s="5">
        <f>F206/E205</f>
        <v>1</v>
      </c>
      <c r="P206" s="73">
        <v>41</v>
      </c>
      <c r="Q206" s="3">
        <f t="shared" si="40"/>
        <v>0.97619047619047616</v>
      </c>
      <c r="R206" s="5">
        <f t="shared" si="41"/>
        <v>2.3809523809523836E-2</v>
      </c>
      <c r="T206" s="25"/>
      <c r="X206" s="3"/>
      <c r="Y206" s="3"/>
      <c r="AF206" s="25"/>
      <c r="AR206" s="3"/>
      <c r="AS206" s="3"/>
    </row>
    <row r="207" spans="1:45" ht="12.75" customHeight="1" x14ac:dyDescent="0.2">
      <c r="A207" s="33" t="s">
        <v>51</v>
      </c>
      <c r="G207" s="25">
        <v>36</v>
      </c>
      <c r="K207" s="266"/>
      <c r="L207" s="5"/>
      <c r="M207" s="5"/>
      <c r="O207" s="5">
        <f>G207/F206</f>
        <v>0.97297297297297303</v>
      </c>
      <c r="P207" s="73">
        <v>41</v>
      </c>
      <c r="Q207" s="3">
        <f t="shared" si="40"/>
        <v>1</v>
      </c>
      <c r="R207" s="5">
        <f t="shared" si="41"/>
        <v>0</v>
      </c>
      <c r="T207" s="25"/>
      <c r="X207" s="3"/>
      <c r="Y207" s="3"/>
      <c r="AF207" s="25"/>
      <c r="AR207" s="3"/>
      <c r="AS207" s="3"/>
    </row>
    <row r="208" spans="1:45" ht="12.75" customHeight="1" x14ac:dyDescent="0.2">
      <c r="A208" s="33" t="s">
        <v>52</v>
      </c>
      <c r="H208" s="25">
        <v>35</v>
      </c>
      <c r="K208" s="266"/>
      <c r="L208" s="5"/>
      <c r="M208" s="5"/>
      <c r="O208" s="5">
        <f>H208/G207</f>
        <v>0.97222222222222221</v>
      </c>
      <c r="P208" s="73">
        <v>39</v>
      </c>
      <c r="Q208" s="3">
        <f t="shared" si="40"/>
        <v>0.95121951219512191</v>
      </c>
      <c r="R208" s="5">
        <f t="shared" si="41"/>
        <v>4.8780487804878092E-2</v>
      </c>
      <c r="T208" s="25"/>
      <c r="X208" s="3"/>
      <c r="Y208" s="3"/>
      <c r="AF208" s="25"/>
      <c r="AR208" s="3"/>
      <c r="AS208" s="3"/>
    </row>
    <row r="209" spans="1:45" ht="12.75" customHeight="1" x14ac:dyDescent="0.2">
      <c r="A209" s="33" t="s">
        <v>53</v>
      </c>
      <c r="I209" s="25">
        <v>35</v>
      </c>
      <c r="K209" s="266"/>
      <c r="L209" s="5"/>
      <c r="M209" s="5"/>
      <c r="O209" s="5">
        <f>I209/H208</f>
        <v>1</v>
      </c>
      <c r="P209" s="73">
        <v>39</v>
      </c>
      <c r="Q209" s="3">
        <f t="shared" si="40"/>
        <v>1</v>
      </c>
      <c r="R209" s="5">
        <f t="shared" si="41"/>
        <v>0</v>
      </c>
      <c r="T209" s="25"/>
      <c r="X209" s="3"/>
      <c r="Y209" s="3"/>
      <c r="AF209" s="25"/>
      <c r="AR209" s="3"/>
      <c r="AS209" s="3"/>
    </row>
    <row r="210" spans="1:45" ht="12.75" customHeight="1" x14ac:dyDescent="0.2">
      <c r="A210" s="33" t="s">
        <v>64</v>
      </c>
      <c r="J210" s="217">
        <v>34</v>
      </c>
      <c r="K210" s="266">
        <v>32</v>
      </c>
      <c r="L210" s="5"/>
      <c r="M210" s="5"/>
      <c r="O210" s="5">
        <f>J210/I209</f>
        <v>0.97142857142857142</v>
      </c>
      <c r="P210" s="73">
        <v>39</v>
      </c>
      <c r="Q210" s="3">
        <f t="shared" si="40"/>
        <v>1</v>
      </c>
      <c r="R210" s="5">
        <f t="shared" si="41"/>
        <v>0</v>
      </c>
      <c r="T210" s="25"/>
      <c r="X210" s="3"/>
      <c r="Y210" s="3"/>
      <c r="AF210" s="25"/>
      <c r="AR210" s="3"/>
      <c r="AS210" s="3"/>
    </row>
    <row r="211" spans="1:45" ht="12.75" customHeight="1" x14ac:dyDescent="0.2">
      <c r="A211" s="33" t="s">
        <v>66</v>
      </c>
      <c r="J211" s="217">
        <v>5</v>
      </c>
      <c r="K211" s="266">
        <v>2</v>
      </c>
      <c r="L211" s="5"/>
      <c r="M211" s="5"/>
      <c r="O211" s="5"/>
      <c r="P211" s="73">
        <v>8</v>
      </c>
      <c r="Q211" s="3"/>
      <c r="R211" s="5"/>
      <c r="T211" s="25"/>
      <c r="X211" s="3"/>
      <c r="Y211" s="3"/>
      <c r="AF211" s="25"/>
      <c r="AR211" s="3"/>
      <c r="AS211" s="3"/>
    </row>
    <row r="212" spans="1:45" ht="12.75" customHeight="1" x14ac:dyDescent="0.2">
      <c r="A212" s="33" t="s">
        <v>71</v>
      </c>
      <c r="J212" s="217">
        <v>5</v>
      </c>
      <c r="K212" s="266">
        <v>3</v>
      </c>
      <c r="L212" s="5"/>
      <c r="M212" s="5"/>
      <c r="O212" s="5"/>
      <c r="P212" s="73">
        <v>5</v>
      </c>
      <c r="Q212" s="3"/>
      <c r="R212" s="5"/>
      <c r="T212" s="25"/>
      <c r="X212" s="3"/>
      <c r="Y212" s="3"/>
      <c r="AF212" s="25"/>
      <c r="AR212" s="3"/>
      <c r="AS212" s="3"/>
    </row>
    <row r="213" spans="1:45" ht="12.75" customHeight="1" x14ac:dyDescent="0.2">
      <c r="A213" s="33" t="s">
        <v>72</v>
      </c>
      <c r="J213" s="217">
        <v>1</v>
      </c>
      <c r="K213" s="266"/>
      <c r="L213" s="5"/>
      <c r="M213" s="5"/>
      <c r="O213" s="5"/>
      <c r="P213" s="73">
        <v>2</v>
      </c>
      <c r="Q213" s="3"/>
      <c r="R213" s="5"/>
      <c r="T213" s="25"/>
      <c r="X213" s="3"/>
      <c r="Y213" s="3"/>
      <c r="AF213" s="25"/>
      <c r="AR213" s="3"/>
      <c r="AS213" s="3"/>
    </row>
    <row r="214" spans="1:45" ht="12.75" customHeight="1" x14ac:dyDescent="0.2">
      <c r="A214" s="33" t="s">
        <v>75</v>
      </c>
      <c r="J214" s="217">
        <v>1</v>
      </c>
      <c r="K214" s="266"/>
      <c r="L214" s="5"/>
      <c r="M214" s="5"/>
      <c r="O214" s="5"/>
      <c r="P214" s="73">
        <v>1</v>
      </c>
      <c r="Q214" s="3"/>
      <c r="R214" s="5"/>
      <c r="T214" s="25"/>
      <c r="X214" s="3"/>
      <c r="Y214" s="3"/>
      <c r="AF214" s="25"/>
      <c r="AR214" s="3"/>
      <c r="AS214" s="3"/>
    </row>
    <row r="215" spans="1:45" ht="12.75" customHeight="1" x14ac:dyDescent="0.2">
      <c r="A215" s="33" t="s">
        <v>77</v>
      </c>
      <c r="J215" s="217">
        <v>1</v>
      </c>
      <c r="K215" s="266"/>
      <c r="L215" s="5"/>
      <c r="M215" s="5"/>
      <c r="O215" s="5"/>
      <c r="P215" s="73">
        <v>1</v>
      </c>
      <c r="Q215" s="3"/>
      <c r="R215" s="5"/>
      <c r="T215" s="25"/>
      <c r="X215" s="3"/>
      <c r="Y215" s="3"/>
      <c r="AF215" s="25"/>
      <c r="AR215" s="3"/>
      <c r="AS215" s="3"/>
    </row>
    <row r="216" spans="1:45" ht="12.75" customHeight="1" x14ac:dyDescent="0.2">
      <c r="A216" s="33"/>
      <c r="K216" s="267">
        <f>SUM(K210:K211)</f>
        <v>34</v>
      </c>
      <c r="L216" s="5">
        <f>K210/B202</f>
        <v>0.65306122448979587</v>
      </c>
      <c r="M216" s="5">
        <f>K216/B202</f>
        <v>0.69387755102040816</v>
      </c>
      <c r="N216" s="5">
        <f>M216-L216</f>
        <v>4.081632653061229E-2</v>
      </c>
      <c r="O216" s="5"/>
      <c r="P216" s="73"/>
      <c r="Q216" s="3"/>
      <c r="R216" s="5"/>
      <c r="T216" s="25"/>
      <c r="X216" s="3"/>
      <c r="Y216" s="3"/>
      <c r="AF216" s="25"/>
      <c r="AR216" s="3"/>
      <c r="AS216" s="3"/>
    </row>
    <row r="217" spans="1:45" ht="12.75" customHeight="1" x14ac:dyDescent="0.2">
      <c r="L217" s="5"/>
      <c r="M217" s="5"/>
      <c r="O217" s="5"/>
      <c r="P217" s="6"/>
      <c r="Q217" s="6"/>
      <c r="R217" s="5"/>
      <c r="T217" s="25"/>
      <c r="X217" s="3"/>
      <c r="Y217" s="3"/>
      <c r="AF217" s="25"/>
      <c r="AR217" s="3"/>
      <c r="AS217" s="3"/>
    </row>
    <row r="218" spans="1:45" ht="12.75" customHeight="1" x14ac:dyDescent="0.3">
      <c r="A218" s="51" t="s">
        <v>79</v>
      </c>
      <c r="L218" s="5"/>
      <c r="M218" s="5"/>
      <c r="O218" s="5"/>
      <c r="T218" s="25"/>
      <c r="X218" s="3"/>
      <c r="Y218" s="3"/>
      <c r="AF218" s="25"/>
      <c r="AR218" s="3"/>
      <c r="AS218" s="3"/>
    </row>
    <row r="219" spans="1:45" ht="25.5" customHeight="1" x14ac:dyDescent="0.2">
      <c r="B219" s="324" t="s">
        <v>1</v>
      </c>
      <c r="C219" s="325"/>
      <c r="D219" s="325"/>
      <c r="E219" s="325"/>
      <c r="F219" s="325"/>
      <c r="G219" s="325"/>
      <c r="H219" s="325"/>
      <c r="I219" s="325"/>
      <c r="J219" s="325"/>
      <c r="L219" s="10" t="s">
        <v>2</v>
      </c>
      <c r="M219" s="10" t="s">
        <v>3</v>
      </c>
      <c r="N219" s="69" t="s">
        <v>4</v>
      </c>
      <c r="O219" s="10" t="s">
        <v>5</v>
      </c>
      <c r="P219" s="9" t="s">
        <v>6</v>
      </c>
      <c r="Q219" s="9" t="s">
        <v>7</v>
      </c>
      <c r="R219" s="10" t="s">
        <v>8</v>
      </c>
      <c r="T219" s="25"/>
      <c r="X219" s="3"/>
      <c r="Y219" s="3"/>
      <c r="AF219" s="25"/>
      <c r="AR219" s="3"/>
      <c r="AS219" s="3"/>
    </row>
    <row r="220" spans="1:45" ht="12.75" customHeight="1" x14ac:dyDescent="0.2">
      <c r="A220" s="70" t="s">
        <v>9</v>
      </c>
      <c r="B220" s="71">
        <v>1</v>
      </c>
      <c r="C220" s="71">
        <v>2</v>
      </c>
      <c r="D220" s="71">
        <v>3</v>
      </c>
      <c r="E220" s="71">
        <v>4</v>
      </c>
      <c r="F220" s="71">
        <v>5</v>
      </c>
      <c r="G220" s="71">
        <v>6</v>
      </c>
      <c r="H220" s="71">
        <v>7</v>
      </c>
      <c r="I220" s="71">
        <v>8</v>
      </c>
      <c r="J220" s="269">
        <v>9</v>
      </c>
      <c r="K220" s="268" t="s">
        <v>10</v>
      </c>
      <c r="L220" s="5"/>
      <c r="M220" s="5"/>
      <c r="O220" s="5"/>
      <c r="P220" s="6"/>
      <c r="Q220" s="6"/>
      <c r="R220" s="5"/>
      <c r="T220" s="25"/>
      <c r="X220" s="3"/>
      <c r="Y220" s="3"/>
      <c r="AF220" s="25"/>
      <c r="AR220" s="3"/>
      <c r="AS220" s="3"/>
    </row>
    <row r="221" spans="1:45" ht="12.75" customHeight="1" x14ac:dyDescent="0.2">
      <c r="A221" s="33" t="s">
        <v>43</v>
      </c>
      <c r="B221" s="25">
        <v>88</v>
      </c>
      <c r="K221" s="266"/>
      <c r="L221" s="5"/>
      <c r="M221" s="5"/>
      <c r="O221" s="5"/>
      <c r="P221" s="20">
        <f>B221</f>
        <v>88</v>
      </c>
      <c r="Q221" s="6"/>
      <c r="R221" s="5"/>
      <c r="T221" s="25"/>
      <c r="X221" s="3"/>
      <c r="Y221" s="3"/>
      <c r="AF221" s="25"/>
      <c r="AR221" s="3"/>
      <c r="AS221" s="3"/>
    </row>
    <row r="222" spans="1:45" ht="12.75" customHeight="1" x14ac:dyDescent="0.2">
      <c r="A222" s="33" t="s">
        <v>48</v>
      </c>
      <c r="C222" s="25">
        <v>81</v>
      </c>
      <c r="K222" s="266"/>
      <c r="L222" s="5"/>
      <c r="M222" s="5"/>
      <c r="O222" s="5">
        <f>C222/B221</f>
        <v>0.92045454545454541</v>
      </c>
      <c r="P222" s="20">
        <v>81</v>
      </c>
      <c r="Q222" s="3">
        <f t="shared" ref="Q222:Q229" si="42">P222/P221</f>
        <v>0.92045454545454541</v>
      </c>
      <c r="R222" s="5">
        <f t="shared" ref="R222:R229" si="43">100%-Q222</f>
        <v>7.9545454545454586E-2</v>
      </c>
      <c r="T222" s="25"/>
      <c r="X222" s="3"/>
      <c r="Y222" s="3"/>
      <c r="AF222" s="25"/>
      <c r="AR222" s="3"/>
      <c r="AS222" s="3"/>
    </row>
    <row r="223" spans="1:45" ht="12.75" customHeight="1" x14ac:dyDescent="0.2">
      <c r="A223" s="33" t="s">
        <v>49</v>
      </c>
      <c r="D223" s="25">
        <v>77</v>
      </c>
      <c r="K223" s="266"/>
      <c r="L223" s="5"/>
      <c r="M223" s="5"/>
      <c r="N223" s="5"/>
      <c r="O223" s="5">
        <f>D223/C222</f>
        <v>0.95061728395061729</v>
      </c>
      <c r="P223" s="73">
        <v>78</v>
      </c>
      <c r="Q223" s="3">
        <f t="shared" si="42"/>
        <v>0.96296296296296291</v>
      </c>
      <c r="R223" s="5">
        <f t="shared" si="43"/>
        <v>3.703703703703709E-2</v>
      </c>
      <c r="T223" s="25"/>
      <c r="X223" s="3"/>
      <c r="Y223" s="3"/>
      <c r="AF223" s="25"/>
      <c r="AR223" s="3"/>
      <c r="AS223" s="3"/>
    </row>
    <row r="224" spans="1:45" ht="12.75" customHeight="1" x14ac:dyDescent="0.2">
      <c r="A224" s="33" t="s">
        <v>50</v>
      </c>
      <c r="E224" s="25">
        <v>75</v>
      </c>
      <c r="K224" s="266"/>
      <c r="L224" s="5"/>
      <c r="M224" s="5"/>
      <c r="O224" s="5">
        <f>E224/D223</f>
        <v>0.97402597402597402</v>
      </c>
      <c r="P224" s="73">
        <v>75</v>
      </c>
      <c r="Q224" s="3">
        <f t="shared" si="42"/>
        <v>0.96153846153846156</v>
      </c>
      <c r="R224" s="5">
        <f t="shared" si="43"/>
        <v>3.8461538461538436E-2</v>
      </c>
      <c r="T224" s="25"/>
      <c r="X224" s="3"/>
      <c r="Y224" s="3"/>
      <c r="AF224" s="25"/>
      <c r="AR224" s="3"/>
      <c r="AS224" s="3"/>
    </row>
    <row r="225" spans="1:45" ht="12.75" customHeight="1" x14ac:dyDescent="0.2">
      <c r="A225" s="33" t="s">
        <v>51</v>
      </c>
      <c r="F225" s="25">
        <v>73</v>
      </c>
      <c r="K225" s="266"/>
      <c r="L225" s="5"/>
      <c r="M225" s="5"/>
      <c r="O225" s="5">
        <f>F225/E224</f>
        <v>0.97333333333333338</v>
      </c>
      <c r="P225" s="73">
        <v>74</v>
      </c>
      <c r="Q225" s="3">
        <f t="shared" si="42"/>
        <v>0.98666666666666669</v>
      </c>
      <c r="R225" s="5">
        <f t="shared" si="43"/>
        <v>1.3333333333333308E-2</v>
      </c>
      <c r="T225" s="25"/>
      <c r="X225" s="3"/>
      <c r="Y225" s="3"/>
      <c r="AF225" s="25"/>
      <c r="AR225" s="3"/>
      <c r="AS225" s="3"/>
    </row>
    <row r="226" spans="1:45" ht="12.75" customHeight="1" x14ac:dyDescent="0.2">
      <c r="A226" s="33" t="s">
        <v>52</v>
      </c>
      <c r="G226" s="25">
        <v>72</v>
      </c>
      <c r="K226" s="266"/>
      <c r="L226" s="5"/>
      <c r="M226" s="5"/>
      <c r="O226" s="5">
        <f>G226/F225</f>
        <v>0.98630136986301364</v>
      </c>
      <c r="P226" s="73">
        <v>72</v>
      </c>
      <c r="Q226" s="3">
        <f t="shared" si="42"/>
        <v>0.97297297297297303</v>
      </c>
      <c r="R226" s="5">
        <f t="shared" si="43"/>
        <v>2.7027027027026973E-2</v>
      </c>
      <c r="T226" s="25"/>
      <c r="X226" s="3"/>
      <c r="Y226" s="3"/>
      <c r="AF226" s="25"/>
      <c r="AR226" s="3"/>
      <c r="AS226" s="3"/>
    </row>
    <row r="227" spans="1:45" ht="12.75" customHeight="1" x14ac:dyDescent="0.2">
      <c r="A227" s="33" t="s">
        <v>53</v>
      </c>
      <c r="H227" s="25">
        <v>68</v>
      </c>
      <c r="K227" s="266"/>
      <c r="L227" s="5"/>
      <c r="M227" s="5"/>
      <c r="O227" s="5">
        <f>H227/G226</f>
        <v>0.94444444444444442</v>
      </c>
      <c r="P227" s="73">
        <v>74</v>
      </c>
      <c r="Q227" s="3">
        <f t="shared" si="42"/>
        <v>1.0277777777777777</v>
      </c>
      <c r="R227" s="5">
        <f t="shared" si="43"/>
        <v>-2.7777777777777679E-2</v>
      </c>
      <c r="T227" s="25"/>
      <c r="X227" s="3"/>
      <c r="Y227" s="3"/>
      <c r="AF227" s="25"/>
      <c r="AR227" s="3"/>
      <c r="AS227" s="3"/>
    </row>
    <row r="228" spans="1:45" ht="12.75" customHeight="1" x14ac:dyDescent="0.2">
      <c r="A228" s="33" t="s">
        <v>64</v>
      </c>
      <c r="I228" s="25">
        <v>68</v>
      </c>
      <c r="K228" s="266"/>
      <c r="L228" s="5"/>
      <c r="M228" s="5"/>
      <c r="O228" s="5">
        <f>I228/H227</f>
        <v>1</v>
      </c>
      <c r="P228" s="73">
        <v>73</v>
      </c>
      <c r="Q228" s="3">
        <f t="shared" si="42"/>
        <v>0.98648648648648651</v>
      </c>
      <c r="R228" s="5">
        <f t="shared" si="43"/>
        <v>1.3513513513513487E-2</v>
      </c>
      <c r="T228" s="25"/>
      <c r="X228" s="3"/>
      <c r="Y228" s="3"/>
      <c r="AF228" s="25"/>
      <c r="AR228" s="3"/>
      <c r="AS228" s="3"/>
    </row>
    <row r="229" spans="1:45" ht="12.75" customHeight="1" x14ac:dyDescent="0.2">
      <c r="A229" s="33" t="s">
        <v>66</v>
      </c>
      <c r="J229" s="217">
        <v>68</v>
      </c>
      <c r="K229" s="266">
        <v>59</v>
      </c>
      <c r="L229" s="5"/>
      <c r="M229" s="5"/>
      <c r="O229" s="5">
        <f>J229/I228</f>
        <v>1</v>
      </c>
      <c r="P229" s="73">
        <v>72</v>
      </c>
      <c r="Q229" s="3">
        <f t="shared" si="42"/>
        <v>0.98630136986301364</v>
      </c>
      <c r="R229" s="5">
        <f t="shared" si="43"/>
        <v>1.3698630136986356E-2</v>
      </c>
      <c r="T229" s="25"/>
      <c r="X229" s="3"/>
      <c r="Y229" s="3"/>
      <c r="AF229" s="25"/>
      <c r="AR229" s="3"/>
      <c r="AS229" s="3"/>
    </row>
    <row r="230" spans="1:45" ht="12.75" customHeight="1" x14ac:dyDescent="0.2">
      <c r="A230" s="33" t="s">
        <v>71</v>
      </c>
      <c r="J230" s="217">
        <v>12</v>
      </c>
      <c r="K230" s="266">
        <v>8</v>
      </c>
      <c r="L230" s="5"/>
      <c r="M230" s="5"/>
      <c r="O230" s="5"/>
      <c r="P230" s="73">
        <v>13</v>
      </c>
      <c r="Q230" s="3"/>
      <c r="R230" s="5"/>
      <c r="T230" s="25"/>
      <c r="X230" s="3"/>
      <c r="Y230" s="3"/>
      <c r="AF230" s="25"/>
      <c r="AR230" s="3"/>
      <c r="AS230" s="3"/>
    </row>
    <row r="231" spans="1:45" ht="12.75" customHeight="1" x14ac:dyDescent="0.2">
      <c r="A231" s="33" t="s">
        <v>72</v>
      </c>
      <c r="J231" s="217">
        <v>5</v>
      </c>
      <c r="K231" s="266">
        <v>4</v>
      </c>
      <c r="L231" s="5"/>
      <c r="M231" s="5"/>
      <c r="O231" s="5"/>
      <c r="P231" s="73">
        <v>5</v>
      </c>
      <c r="Q231" s="3"/>
      <c r="R231" s="5"/>
      <c r="T231" s="25"/>
      <c r="X231" s="3"/>
      <c r="Y231" s="3"/>
      <c r="AF231" s="25"/>
      <c r="AR231" s="3"/>
      <c r="AS231" s="3"/>
    </row>
    <row r="232" spans="1:45" ht="12.75" customHeight="1" x14ac:dyDescent="0.2">
      <c r="A232" s="33" t="s">
        <v>75</v>
      </c>
      <c r="J232" s="217">
        <v>1</v>
      </c>
      <c r="K232" s="266"/>
      <c r="L232" s="5"/>
      <c r="M232" s="5"/>
      <c r="O232" s="5"/>
      <c r="P232" s="73">
        <v>1</v>
      </c>
      <c r="Q232" s="3"/>
      <c r="R232" s="5"/>
      <c r="T232" s="25"/>
      <c r="X232" s="3"/>
      <c r="Y232" s="3"/>
      <c r="AF232" s="25"/>
      <c r="AR232" s="3"/>
      <c r="AS232" s="3"/>
    </row>
    <row r="233" spans="1:45" ht="12.75" customHeight="1" x14ac:dyDescent="0.2">
      <c r="A233" s="33" t="s">
        <v>77</v>
      </c>
      <c r="J233" s="217">
        <v>1</v>
      </c>
      <c r="K233" s="266"/>
      <c r="L233" s="5"/>
      <c r="M233" s="5"/>
      <c r="O233" s="5"/>
      <c r="P233" s="73">
        <v>1</v>
      </c>
      <c r="Q233" s="3"/>
      <c r="R233" s="5"/>
      <c r="T233" s="25"/>
      <c r="X233" s="3"/>
      <c r="Y233" s="3"/>
      <c r="AF233" s="25"/>
      <c r="AR233" s="3"/>
      <c r="AS233" s="3"/>
    </row>
    <row r="234" spans="1:45" ht="12.75" customHeight="1" x14ac:dyDescent="0.2">
      <c r="A234" s="33" t="s">
        <v>83</v>
      </c>
      <c r="J234" s="217">
        <v>1</v>
      </c>
      <c r="K234" s="266">
        <v>1</v>
      </c>
      <c r="L234" s="5"/>
      <c r="M234" s="5"/>
      <c r="O234" s="5"/>
      <c r="P234" s="73">
        <v>1</v>
      </c>
      <c r="Q234" s="3"/>
      <c r="R234" s="5"/>
      <c r="T234" s="25"/>
      <c r="X234" s="3"/>
      <c r="Y234" s="3"/>
      <c r="AF234" s="25"/>
      <c r="AR234" s="3"/>
      <c r="AS234" s="3"/>
    </row>
    <row r="235" spans="1:45" ht="12.75" customHeight="1" x14ac:dyDescent="0.2">
      <c r="K235" s="267">
        <f>SUM(K229:K234)</f>
        <v>72</v>
      </c>
      <c r="L235" s="5">
        <f>K229/B221</f>
        <v>0.67045454545454541</v>
      </c>
      <c r="M235" s="5">
        <f>K235/B221</f>
        <v>0.81818181818181823</v>
      </c>
      <c r="N235" s="5">
        <f>M235-L235</f>
        <v>0.14772727272727282</v>
      </c>
      <c r="O235" s="5"/>
      <c r="P235" s="6"/>
      <c r="Q235" s="6"/>
      <c r="R235" s="5"/>
      <c r="T235" s="25"/>
      <c r="X235" s="3"/>
      <c r="Y235" s="3"/>
      <c r="AF235" s="25"/>
      <c r="AR235" s="3"/>
      <c r="AS235" s="3"/>
    </row>
    <row r="236" spans="1:45" ht="12.75" customHeight="1" x14ac:dyDescent="0.3">
      <c r="A236" s="51" t="s">
        <v>85</v>
      </c>
      <c r="L236" s="5"/>
      <c r="M236" s="5"/>
      <c r="O236" s="5"/>
      <c r="T236" s="25"/>
      <c r="X236" s="3"/>
      <c r="Y236" s="3"/>
      <c r="AF236" s="25"/>
      <c r="AR236" s="3"/>
      <c r="AS236" s="3"/>
    </row>
    <row r="237" spans="1:45" ht="25.5" customHeight="1" x14ac:dyDescent="0.2">
      <c r="B237" s="324" t="s">
        <v>1</v>
      </c>
      <c r="C237" s="325"/>
      <c r="D237" s="325"/>
      <c r="E237" s="325"/>
      <c r="F237" s="325"/>
      <c r="G237" s="325"/>
      <c r="H237" s="325"/>
      <c r="I237" s="325"/>
      <c r="J237" s="325"/>
      <c r="L237" s="10" t="s">
        <v>2</v>
      </c>
      <c r="M237" s="10" t="s">
        <v>3</v>
      </c>
      <c r="N237" s="69" t="s">
        <v>4</v>
      </c>
      <c r="O237" s="10" t="s">
        <v>5</v>
      </c>
      <c r="P237" s="9" t="s">
        <v>6</v>
      </c>
      <c r="Q237" s="9" t="s">
        <v>7</v>
      </c>
      <c r="R237" s="10" t="s">
        <v>8</v>
      </c>
      <c r="T237" s="25"/>
      <c r="X237" s="3"/>
      <c r="Y237" s="3"/>
      <c r="AF237" s="25"/>
      <c r="AR237" s="3"/>
      <c r="AS237" s="3"/>
    </row>
    <row r="238" spans="1:45" ht="12.75" customHeight="1" x14ac:dyDescent="0.2">
      <c r="A238" s="70" t="s">
        <v>9</v>
      </c>
      <c r="B238" s="71">
        <v>1</v>
      </c>
      <c r="C238" s="71">
        <v>2</v>
      </c>
      <c r="D238" s="71">
        <v>3</v>
      </c>
      <c r="E238" s="71">
        <v>4</v>
      </c>
      <c r="F238" s="71">
        <v>5</v>
      </c>
      <c r="G238" s="71">
        <v>6</v>
      </c>
      <c r="H238" s="71">
        <v>7</v>
      </c>
      <c r="I238" s="71">
        <v>8</v>
      </c>
      <c r="J238" s="269">
        <v>9</v>
      </c>
      <c r="K238" s="268" t="s">
        <v>10</v>
      </c>
      <c r="L238" s="5"/>
      <c r="M238" s="5"/>
      <c r="O238" s="5"/>
      <c r="P238" s="6"/>
      <c r="Q238" s="6"/>
      <c r="R238" s="5"/>
      <c r="T238" s="25"/>
      <c r="X238" s="3"/>
      <c r="Y238" s="3"/>
      <c r="AF238" s="25"/>
      <c r="AR238" s="3"/>
      <c r="AS238" s="3"/>
    </row>
    <row r="239" spans="1:45" ht="12.75" customHeight="1" x14ac:dyDescent="0.2">
      <c r="A239" s="33" t="s">
        <v>48</v>
      </c>
      <c r="B239" s="25">
        <v>38</v>
      </c>
      <c r="K239" s="266"/>
      <c r="L239" s="5"/>
      <c r="M239" s="5"/>
      <c r="O239" s="5"/>
      <c r="P239" s="20">
        <f>B239</f>
        <v>38</v>
      </c>
      <c r="Q239" s="6"/>
      <c r="R239" s="5"/>
      <c r="T239" s="25"/>
      <c r="X239" s="3"/>
      <c r="Y239" s="3"/>
      <c r="AF239" s="25"/>
      <c r="AR239" s="3"/>
      <c r="AS239" s="3"/>
    </row>
    <row r="240" spans="1:45" ht="12.75" customHeight="1" x14ac:dyDescent="0.2">
      <c r="A240" s="33" t="s">
        <v>49</v>
      </c>
      <c r="C240" s="25">
        <v>36</v>
      </c>
      <c r="K240" s="266"/>
      <c r="L240" s="5"/>
      <c r="M240" s="5"/>
      <c r="O240" s="5">
        <f>C240/B239</f>
        <v>0.94736842105263153</v>
      </c>
      <c r="P240" s="20">
        <v>36</v>
      </c>
      <c r="Q240" s="3">
        <f t="shared" ref="Q240:Q247" si="44">P240/P239</f>
        <v>0.94736842105263153</v>
      </c>
      <c r="R240" s="5">
        <f t="shared" ref="R240:R247" si="45">100%-Q240</f>
        <v>5.2631578947368474E-2</v>
      </c>
      <c r="T240" s="25"/>
      <c r="X240" s="3"/>
      <c r="Y240" s="3"/>
      <c r="AF240" s="25"/>
      <c r="AR240" s="3"/>
      <c r="AS240" s="3"/>
    </row>
    <row r="241" spans="1:45" ht="12.75" customHeight="1" x14ac:dyDescent="0.2">
      <c r="A241" s="33" t="s">
        <v>50</v>
      </c>
      <c r="D241" s="25">
        <v>35</v>
      </c>
      <c r="K241" s="266"/>
      <c r="L241" s="5"/>
      <c r="M241" s="5"/>
      <c r="N241" s="5"/>
      <c r="O241" s="5">
        <f>D241/C240</f>
        <v>0.97222222222222221</v>
      </c>
      <c r="P241" s="73">
        <v>35</v>
      </c>
      <c r="Q241" s="3">
        <f t="shared" si="44"/>
        <v>0.97222222222222221</v>
      </c>
      <c r="R241" s="5">
        <f t="shared" si="45"/>
        <v>2.777777777777779E-2</v>
      </c>
      <c r="T241" s="25"/>
      <c r="X241" s="3"/>
      <c r="Y241" s="3"/>
      <c r="AF241" s="25"/>
      <c r="AR241" s="3"/>
      <c r="AS241" s="3"/>
    </row>
    <row r="242" spans="1:45" ht="12.75" customHeight="1" x14ac:dyDescent="0.2">
      <c r="A242" s="33" t="s">
        <v>51</v>
      </c>
      <c r="E242" s="25">
        <v>34</v>
      </c>
      <c r="K242" s="266"/>
      <c r="L242" s="5"/>
      <c r="M242" s="5"/>
      <c r="O242" s="5">
        <f>E242/D241</f>
        <v>0.97142857142857142</v>
      </c>
      <c r="P242" s="73">
        <v>34</v>
      </c>
      <c r="Q242" s="3">
        <f t="shared" si="44"/>
        <v>0.97142857142857142</v>
      </c>
      <c r="R242" s="5">
        <f t="shared" si="45"/>
        <v>2.8571428571428581E-2</v>
      </c>
      <c r="T242" s="25"/>
      <c r="X242" s="3"/>
      <c r="Y242" s="3"/>
      <c r="AF242" s="25"/>
      <c r="AR242" s="3"/>
      <c r="AS242" s="3"/>
    </row>
    <row r="243" spans="1:45" ht="12.75" customHeight="1" x14ac:dyDescent="0.2">
      <c r="A243" s="33" t="s">
        <v>52</v>
      </c>
      <c r="F243" s="25">
        <v>32</v>
      </c>
      <c r="K243" s="266"/>
      <c r="L243" s="5"/>
      <c r="M243" s="5"/>
      <c r="O243" s="5">
        <f>F243/E242</f>
        <v>0.94117647058823528</v>
      </c>
      <c r="P243" s="73">
        <v>33</v>
      </c>
      <c r="Q243" s="3">
        <f t="shared" si="44"/>
        <v>0.97058823529411764</v>
      </c>
      <c r="R243" s="5">
        <f t="shared" si="45"/>
        <v>2.9411764705882359E-2</v>
      </c>
      <c r="T243" s="25"/>
      <c r="X243" s="3"/>
      <c r="Y243" s="3"/>
      <c r="AF243" s="25"/>
      <c r="AR243" s="3"/>
      <c r="AS243" s="3"/>
    </row>
    <row r="244" spans="1:45" ht="12.75" customHeight="1" x14ac:dyDescent="0.2">
      <c r="A244" s="33" t="s">
        <v>53</v>
      </c>
      <c r="G244" s="25">
        <v>31</v>
      </c>
      <c r="K244" s="266"/>
      <c r="L244" s="5"/>
      <c r="M244" s="5"/>
      <c r="O244" s="5">
        <f>G244/F243</f>
        <v>0.96875</v>
      </c>
      <c r="P244" s="73">
        <v>33</v>
      </c>
      <c r="Q244" s="3">
        <f t="shared" si="44"/>
        <v>1</v>
      </c>
      <c r="R244" s="5">
        <f t="shared" si="45"/>
        <v>0</v>
      </c>
      <c r="T244" s="25"/>
      <c r="X244" s="3"/>
      <c r="Y244" s="3"/>
      <c r="AF244" s="25"/>
      <c r="AR244" s="3"/>
      <c r="AS244" s="3"/>
    </row>
    <row r="245" spans="1:45" ht="12.75" customHeight="1" x14ac:dyDescent="0.2">
      <c r="A245" s="33" t="s">
        <v>64</v>
      </c>
      <c r="H245" s="25">
        <v>31</v>
      </c>
      <c r="K245" s="266"/>
      <c r="L245" s="5"/>
      <c r="M245" s="5"/>
      <c r="O245" s="5">
        <f>H245/G244</f>
        <v>1</v>
      </c>
      <c r="P245" s="73">
        <v>32</v>
      </c>
      <c r="Q245" s="3">
        <f t="shared" si="44"/>
        <v>0.96969696969696972</v>
      </c>
      <c r="R245" s="5">
        <f t="shared" si="45"/>
        <v>3.0303030303030276E-2</v>
      </c>
      <c r="T245" s="25"/>
      <c r="X245" s="3"/>
      <c r="Y245" s="3"/>
      <c r="AF245" s="25"/>
      <c r="AR245" s="3"/>
      <c r="AS245" s="3"/>
    </row>
    <row r="246" spans="1:45" ht="12.75" customHeight="1" x14ac:dyDescent="0.2">
      <c r="A246" s="33" t="s">
        <v>66</v>
      </c>
      <c r="I246" s="25">
        <v>30</v>
      </c>
      <c r="K246" s="266"/>
      <c r="L246" s="5"/>
      <c r="M246" s="5"/>
      <c r="O246" s="5">
        <f>I246/H245</f>
        <v>0.967741935483871</v>
      </c>
      <c r="P246" s="73">
        <v>33</v>
      </c>
      <c r="Q246" s="3">
        <f t="shared" si="44"/>
        <v>1.03125</v>
      </c>
      <c r="R246" s="5">
        <f t="shared" si="45"/>
        <v>-3.125E-2</v>
      </c>
      <c r="T246" s="25"/>
      <c r="X246" s="3"/>
      <c r="Y246" s="3"/>
      <c r="AF246" s="25"/>
      <c r="AR246" s="3"/>
      <c r="AS246" s="3"/>
    </row>
    <row r="247" spans="1:45" ht="12.75" customHeight="1" x14ac:dyDescent="0.2">
      <c r="A247" s="33" t="s">
        <v>71</v>
      </c>
      <c r="J247" s="217">
        <v>30</v>
      </c>
      <c r="K247" s="266">
        <v>28</v>
      </c>
      <c r="L247" s="5"/>
      <c r="M247" s="5"/>
      <c r="O247" s="5">
        <f>J247/I246</f>
        <v>1</v>
      </c>
      <c r="P247" s="73">
        <v>33</v>
      </c>
      <c r="Q247" s="3">
        <f t="shared" si="44"/>
        <v>1</v>
      </c>
      <c r="R247" s="5">
        <f t="shared" si="45"/>
        <v>0</v>
      </c>
      <c r="S247" s="25" t="s">
        <v>80</v>
      </c>
      <c r="T247" s="25">
        <v>32</v>
      </c>
      <c r="U247" s="25">
        <f>K253</f>
        <v>32</v>
      </c>
      <c r="V247" s="25" t="s">
        <v>10</v>
      </c>
      <c r="X247" s="3"/>
      <c r="Y247" s="3"/>
      <c r="AF247" s="25"/>
      <c r="AR247" s="3"/>
      <c r="AS247" s="3"/>
    </row>
    <row r="248" spans="1:45" ht="12.75" customHeight="1" x14ac:dyDescent="0.2">
      <c r="A248" s="33" t="s">
        <v>72</v>
      </c>
      <c r="J248" s="217">
        <v>4</v>
      </c>
      <c r="K248" s="266">
        <v>3</v>
      </c>
      <c r="L248" s="5"/>
      <c r="M248" s="5"/>
      <c r="O248" s="5"/>
      <c r="P248" s="73">
        <v>5</v>
      </c>
      <c r="Q248" s="3"/>
      <c r="R248" s="5"/>
      <c r="S248" s="25" t="s">
        <v>81</v>
      </c>
      <c r="T248" s="24">
        <f>T247/B239</f>
        <v>0.84210526315789469</v>
      </c>
      <c r="U248" s="24">
        <f>T247/U247</f>
        <v>1</v>
      </c>
      <c r="V248" s="25" t="s">
        <v>82</v>
      </c>
      <c r="X248" s="3"/>
      <c r="Y248" s="3"/>
      <c r="AF248" s="25"/>
      <c r="AR248" s="3"/>
      <c r="AS248" s="3"/>
    </row>
    <row r="249" spans="1:45" ht="12.75" customHeight="1" x14ac:dyDescent="0.2">
      <c r="A249" s="33" t="s">
        <v>75</v>
      </c>
      <c r="J249" s="217">
        <v>1</v>
      </c>
      <c r="K249" s="266"/>
      <c r="L249" s="5"/>
      <c r="M249" s="5"/>
      <c r="O249" s="5"/>
      <c r="P249" s="73">
        <v>1</v>
      </c>
      <c r="Q249" s="3"/>
      <c r="R249" s="5"/>
      <c r="T249" s="25"/>
      <c r="X249" s="3"/>
      <c r="Y249" s="3"/>
      <c r="AF249" s="25"/>
      <c r="AR249" s="3"/>
      <c r="AS249" s="3"/>
    </row>
    <row r="250" spans="1:45" ht="12.75" customHeight="1" x14ac:dyDescent="0.2">
      <c r="A250" s="33" t="s">
        <v>77</v>
      </c>
      <c r="J250" s="217">
        <v>1</v>
      </c>
      <c r="K250" s="266"/>
      <c r="L250" s="5"/>
      <c r="M250" s="5"/>
      <c r="O250" s="5"/>
      <c r="P250" s="73">
        <v>1</v>
      </c>
      <c r="Q250" s="3"/>
      <c r="R250" s="5"/>
      <c r="T250" s="25"/>
      <c r="X250" s="3"/>
      <c r="Y250" s="3"/>
      <c r="AF250" s="25"/>
      <c r="AR250" s="3"/>
      <c r="AS250" s="3"/>
    </row>
    <row r="251" spans="1:45" ht="12.75" customHeight="1" x14ac:dyDescent="0.2">
      <c r="A251" s="33" t="s">
        <v>83</v>
      </c>
      <c r="J251" s="217">
        <v>1</v>
      </c>
      <c r="K251" s="266"/>
      <c r="L251" s="5"/>
      <c r="M251" s="5"/>
      <c r="O251" s="5"/>
      <c r="P251" s="73">
        <v>1</v>
      </c>
      <c r="Q251" s="3"/>
      <c r="R251" s="5"/>
      <c r="T251" s="25"/>
      <c r="X251" s="3"/>
      <c r="Y251" s="3"/>
      <c r="AF251" s="25"/>
      <c r="AR251" s="3"/>
      <c r="AS251" s="3"/>
    </row>
    <row r="252" spans="1:45" ht="12.75" customHeight="1" x14ac:dyDescent="0.2">
      <c r="A252" s="33" t="s">
        <v>84</v>
      </c>
      <c r="J252" s="217">
        <v>1</v>
      </c>
      <c r="K252" s="266">
        <v>1</v>
      </c>
      <c r="L252" s="5"/>
      <c r="M252" s="5"/>
      <c r="O252" s="5"/>
      <c r="P252" s="73">
        <v>1</v>
      </c>
      <c r="Q252" s="3"/>
      <c r="R252" s="5"/>
      <c r="T252" s="25"/>
      <c r="X252" s="3"/>
      <c r="Y252" s="3"/>
      <c r="AF252" s="25"/>
      <c r="AR252" s="3"/>
      <c r="AS252" s="3"/>
    </row>
    <row r="253" spans="1:45" ht="12.75" customHeight="1" x14ac:dyDescent="0.2">
      <c r="K253" s="267">
        <f>SUM(K247:K252)</f>
        <v>32</v>
      </c>
      <c r="L253" s="5">
        <f>K253/B239</f>
        <v>0.84210526315789469</v>
      </c>
      <c r="M253" s="5">
        <f>K253/B239</f>
        <v>0.84210526315789469</v>
      </c>
      <c r="N253" s="5">
        <f>M253/L253</f>
        <v>1</v>
      </c>
      <c r="O253" s="5"/>
      <c r="P253" s="6"/>
      <c r="Q253" s="6"/>
      <c r="R253" s="5"/>
      <c r="T253" s="25"/>
      <c r="X253" s="3"/>
      <c r="Y253" s="3"/>
      <c r="AF253" s="25"/>
      <c r="AR253" s="3"/>
      <c r="AS253" s="3"/>
    </row>
    <row r="254" spans="1:45" ht="12.75" customHeight="1" x14ac:dyDescent="0.3">
      <c r="A254" s="51" t="s">
        <v>86</v>
      </c>
      <c r="L254" s="5"/>
      <c r="M254" s="5"/>
      <c r="O254" s="5"/>
      <c r="T254" s="25"/>
      <c r="X254" s="3"/>
      <c r="Y254" s="3"/>
      <c r="AF254" s="25"/>
      <c r="AR254" s="3"/>
      <c r="AS254" s="3"/>
    </row>
    <row r="255" spans="1:45" ht="25.5" customHeight="1" x14ac:dyDescent="0.2">
      <c r="B255" s="324" t="s">
        <v>1</v>
      </c>
      <c r="C255" s="325"/>
      <c r="D255" s="325"/>
      <c r="E255" s="325"/>
      <c r="F255" s="325"/>
      <c r="G255" s="325"/>
      <c r="H255" s="325"/>
      <c r="I255" s="325"/>
      <c r="J255" s="325"/>
      <c r="L255" s="10" t="s">
        <v>2</v>
      </c>
      <c r="M255" s="10" t="s">
        <v>3</v>
      </c>
      <c r="N255" s="69" t="s">
        <v>4</v>
      </c>
      <c r="O255" s="10" t="s">
        <v>5</v>
      </c>
      <c r="P255" s="9" t="s">
        <v>6</v>
      </c>
      <c r="Q255" s="9" t="s">
        <v>7</v>
      </c>
      <c r="R255" s="10" t="s">
        <v>8</v>
      </c>
      <c r="T255" s="25"/>
      <c r="X255" s="3"/>
      <c r="Y255" s="3"/>
      <c r="AF255" s="25"/>
      <c r="AR255" s="3"/>
      <c r="AS255" s="3"/>
    </row>
    <row r="256" spans="1:45" ht="12.75" customHeight="1" x14ac:dyDescent="0.2">
      <c r="A256" s="70" t="s">
        <v>9</v>
      </c>
      <c r="B256" s="71">
        <v>1</v>
      </c>
      <c r="C256" s="71">
        <v>2</v>
      </c>
      <c r="D256" s="71">
        <v>3</v>
      </c>
      <c r="E256" s="71">
        <v>4</v>
      </c>
      <c r="F256" s="71">
        <v>5</v>
      </c>
      <c r="G256" s="71">
        <v>6</v>
      </c>
      <c r="H256" s="71">
        <v>7</v>
      </c>
      <c r="I256" s="71">
        <v>8</v>
      </c>
      <c r="J256" s="269">
        <v>9</v>
      </c>
      <c r="K256" s="268" t="s">
        <v>10</v>
      </c>
      <c r="L256" s="5"/>
      <c r="M256" s="5"/>
      <c r="O256" s="5"/>
      <c r="P256" s="6"/>
      <c r="Q256" s="6"/>
      <c r="R256" s="5"/>
      <c r="T256" s="25"/>
      <c r="X256" s="3"/>
      <c r="Y256" s="3"/>
      <c r="AF256" s="25"/>
      <c r="AR256" s="3"/>
      <c r="AS256" s="3"/>
    </row>
    <row r="257" spans="1:45" ht="12.75" customHeight="1" x14ac:dyDescent="0.2">
      <c r="A257" s="33" t="s">
        <v>49</v>
      </c>
      <c r="B257" s="25">
        <v>74</v>
      </c>
      <c r="K257" s="266"/>
      <c r="L257" s="5"/>
      <c r="M257" s="5"/>
      <c r="O257" s="5"/>
      <c r="P257" s="20">
        <f>B257</f>
        <v>74</v>
      </c>
      <c r="Q257" s="6"/>
      <c r="R257" s="5"/>
      <c r="T257" s="25"/>
      <c r="X257" s="3"/>
      <c r="Y257" s="3"/>
      <c r="AF257" s="25"/>
      <c r="AR257" s="3"/>
      <c r="AS257" s="3"/>
    </row>
    <row r="258" spans="1:45" ht="12.75" customHeight="1" x14ac:dyDescent="0.2">
      <c r="A258" s="33" t="s">
        <v>50</v>
      </c>
      <c r="C258" s="25">
        <v>69</v>
      </c>
      <c r="K258" s="266"/>
      <c r="L258" s="5"/>
      <c r="M258" s="5"/>
      <c r="O258" s="5">
        <f>C258/B257</f>
        <v>0.93243243243243246</v>
      </c>
      <c r="P258" s="20">
        <v>69</v>
      </c>
      <c r="Q258" s="3">
        <f t="shared" ref="Q258:Q265" si="46">P258/P257</f>
        <v>0.93243243243243246</v>
      </c>
      <c r="R258" s="5">
        <f t="shared" ref="R258:R265" si="47">100%-Q258</f>
        <v>6.7567567567567544E-2</v>
      </c>
      <c r="X258" s="3"/>
      <c r="Y258" s="3"/>
      <c r="AF258" s="25"/>
      <c r="AR258" s="3"/>
      <c r="AS258" s="3"/>
    </row>
    <row r="259" spans="1:45" ht="12.75" customHeight="1" x14ac:dyDescent="0.2">
      <c r="A259" s="33" t="s">
        <v>51</v>
      </c>
      <c r="D259" s="25">
        <v>67</v>
      </c>
      <c r="K259" s="266"/>
      <c r="L259" s="5"/>
      <c r="M259" s="5"/>
      <c r="N259" s="5"/>
      <c r="O259" s="5">
        <f>D259/C258</f>
        <v>0.97101449275362317</v>
      </c>
      <c r="P259" s="73">
        <v>68</v>
      </c>
      <c r="Q259" s="3">
        <f t="shared" si="46"/>
        <v>0.98550724637681164</v>
      </c>
      <c r="R259" s="5">
        <f t="shared" si="47"/>
        <v>1.4492753623188359E-2</v>
      </c>
      <c r="X259" s="3"/>
      <c r="Y259" s="3"/>
      <c r="AR259" s="3"/>
      <c r="AS259" s="3"/>
    </row>
    <row r="260" spans="1:45" ht="12.75" customHeight="1" x14ac:dyDescent="0.2">
      <c r="A260" s="33" t="s">
        <v>52</v>
      </c>
      <c r="E260" s="25">
        <v>61</v>
      </c>
      <c r="K260" s="266"/>
      <c r="L260" s="5"/>
      <c r="M260" s="5"/>
      <c r="O260" s="5">
        <f>E260/D259</f>
        <v>0.91044776119402981</v>
      </c>
      <c r="P260" s="73">
        <v>66</v>
      </c>
      <c r="Q260" s="3">
        <f t="shared" si="46"/>
        <v>0.97058823529411764</v>
      </c>
      <c r="R260" s="5">
        <f t="shared" si="47"/>
        <v>2.9411764705882359E-2</v>
      </c>
      <c r="X260" s="3"/>
      <c r="Y260" s="3"/>
      <c r="AR260" s="3"/>
      <c r="AS260" s="3"/>
    </row>
    <row r="261" spans="1:45" ht="12.75" customHeight="1" x14ac:dyDescent="0.2">
      <c r="A261" s="33" t="s">
        <v>53</v>
      </c>
      <c r="F261" s="25">
        <v>61</v>
      </c>
      <c r="K261" s="266"/>
      <c r="L261" s="5"/>
      <c r="M261" s="5"/>
      <c r="O261" s="5">
        <f>F261/E260</f>
        <v>1</v>
      </c>
      <c r="P261" s="73">
        <v>65</v>
      </c>
      <c r="Q261" s="3">
        <f t="shared" si="46"/>
        <v>0.98484848484848486</v>
      </c>
      <c r="R261" s="5">
        <f t="shared" si="47"/>
        <v>1.5151515151515138E-2</v>
      </c>
      <c r="X261" s="3"/>
      <c r="Y261" s="3"/>
      <c r="AR261" s="3"/>
      <c r="AS261" s="3"/>
    </row>
    <row r="262" spans="1:45" ht="12.75" customHeight="1" x14ac:dyDescent="0.2">
      <c r="A262" s="33" t="s">
        <v>64</v>
      </c>
      <c r="G262" s="25">
        <v>59</v>
      </c>
      <c r="K262" s="266"/>
      <c r="L262" s="5"/>
      <c r="M262" s="5"/>
      <c r="O262" s="5">
        <f>G262/F261</f>
        <v>0.96721311475409832</v>
      </c>
      <c r="P262" s="73">
        <v>65</v>
      </c>
      <c r="Q262" s="3">
        <f t="shared" si="46"/>
        <v>1</v>
      </c>
      <c r="R262" s="5">
        <f t="shared" si="47"/>
        <v>0</v>
      </c>
      <c r="X262" s="3"/>
      <c r="Y262" s="3"/>
      <c r="AR262" s="3"/>
      <c r="AS262" s="3"/>
    </row>
    <row r="263" spans="1:45" ht="12.75" customHeight="1" x14ac:dyDescent="0.2">
      <c r="A263" s="33" t="s">
        <v>66</v>
      </c>
      <c r="H263" s="25">
        <v>58</v>
      </c>
      <c r="K263" s="266"/>
      <c r="L263" s="5"/>
      <c r="M263" s="5"/>
      <c r="O263" s="5">
        <f>H263/G262</f>
        <v>0.98305084745762716</v>
      </c>
      <c r="P263" s="73">
        <v>64</v>
      </c>
      <c r="Q263" s="3">
        <f t="shared" si="46"/>
        <v>0.98461538461538467</v>
      </c>
      <c r="R263" s="5">
        <f t="shared" si="47"/>
        <v>1.538461538461533E-2</v>
      </c>
      <c r="X263" s="3"/>
      <c r="Y263" s="3"/>
      <c r="AR263" s="3"/>
      <c r="AS263" s="3"/>
    </row>
    <row r="264" spans="1:45" ht="12.75" customHeight="1" x14ac:dyDescent="0.2">
      <c r="A264" s="33" t="s">
        <v>71</v>
      </c>
      <c r="I264" s="25">
        <v>46</v>
      </c>
      <c r="K264" s="266"/>
      <c r="L264" s="5"/>
      <c r="M264" s="5"/>
      <c r="O264" s="5">
        <f>I264/H263</f>
        <v>0.7931034482758621</v>
      </c>
      <c r="P264" s="73">
        <v>64</v>
      </c>
      <c r="Q264" s="3">
        <f t="shared" si="46"/>
        <v>1</v>
      </c>
      <c r="R264" s="5">
        <f t="shared" si="47"/>
        <v>0</v>
      </c>
      <c r="X264" s="3"/>
      <c r="Y264" s="3"/>
      <c r="AR264" s="3"/>
      <c r="AS264" s="3"/>
    </row>
    <row r="265" spans="1:45" ht="12.75" customHeight="1" x14ac:dyDescent="0.2">
      <c r="A265" s="33" t="s">
        <v>72</v>
      </c>
      <c r="J265" s="217">
        <v>46</v>
      </c>
      <c r="K265" s="266">
        <v>49</v>
      </c>
      <c r="L265" s="5"/>
      <c r="M265" s="5"/>
      <c r="O265" s="5">
        <f>J265/I264</f>
        <v>1</v>
      </c>
      <c r="P265" s="73">
        <v>65</v>
      </c>
      <c r="Q265" s="3">
        <f t="shared" si="46"/>
        <v>1.015625</v>
      </c>
      <c r="R265" s="5">
        <f t="shared" si="47"/>
        <v>-1.5625E-2</v>
      </c>
      <c r="S265" s="25" t="s">
        <v>80</v>
      </c>
      <c r="T265" s="25">
        <v>60</v>
      </c>
      <c r="U265" s="25">
        <f>K271</f>
        <v>60</v>
      </c>
      <c r="V265" s="25" t="s">
        <v>10</v>
      </c>
      <c r="X265" s="3"/>
      <c r="Y265" s="3"/>
      <c r="AR265" s="3"/>
      <c r="AS265" s="3"/>
    </row>
    <row r="266" spans="1:45" ht="12.75" customHeight="1" x14ac:dyDescent="0.2">
      <c r="A266" s="33" t="s">
        <v>75</v>
      </c>
      <c r="J266" s="217">
        <v>8</v>
      </c>
      <c r="K266" s="266">
        <v>4</v>
      </c>
      <c r="L266" s="5"/>
      <c r="M266" s="5"/>
      <c r="O266" s="5"/>
      <c r="P266" s="73">
        <v>11</v>
      </c>
      <c r="Q266" s="3"/>
      <c r="R266" s="5"/>
      <c r="S266" s="25" t="s">
        <v>81</v>
      </c>
      <c r="T266" s="24">
        <f>T265/B257</f>
        <v>0.81081081081081086</v>
      </c>
      <c r="U266" s="24">
        <f>T265/U265</f>
        <v>1</v>
      </c>
      <c r="V266" s="25" t="s">
        <v>82</v>
      </c>
      <c r="X266" s="3"/>
      <c r="Y266" s="3"/>
      <c r="AR266" s="3"/>
      <c r="AS266" s="3"/>
    </row>
    <row r="267" spans="1:45" ht="12.75" customHeight="1" x14ac:dyDescent="0.2">
      <c r="A267" s="33" t="s">
        <v>77</v>
      </c>
      <c r="J267" s="217">
        <v>2</v>
      </c>
      <c r="K267" s="266">
        <v>4</v>
      </c>
      <c r="L267" s="5"/>
      <c r="M267" s="5"/>
      <c r="O267" s="5"/>
      <c r="P267" s="73">
        <v>7</v>
      </c>
      <c r="Q267" s="3"/>
      <c r="R267" s="5"/>
      <c r="X267" s="3"/>
      <c r="Y267" s="3"/>
      <c r="AR267" s="3"/>
      <c r="AS267" s="3"/>
    </row>
    <row r="268" spans="1:45" ht="12.75" customHeight="1" x14ac:dyDescent="0.2">
      <c r="A268" s="33" t="s">
        <v>83</v>
      </c>
      <c r="J268" s="217">
        <v>2</v>
      </c>
      <c r="K268" s="266"/>
      <c r="L268" s="5"/>
      <c r="M268" s="5"/>
      <c r="O268" s="5"/>
      <c r="P268" s="73">
        <v>3</v>
      </c>
      <c r="Q268" s="3"/>
      <c r="R268" s="5"/>
      <c r="X268" s="3"/>
      <c r="Y268" s="3"/>
      <c r="AR268" s="3"/>
      <c r="AS268" s="3"/>
    </row>
    <row r="269" spans="1:45" ht="12.75" customHeight="1" x14ac:dyDescent="0.2">
      <c r="A269" s="33" t="s">
        <v>84</v>
      </c>
      <c r="J269" s="217">
        <v>2</v>
      </c>
      <c r="K269" s="266">
        <v>2</v>
      </c>
      <c r="L269" s="5"/>
      <c r="M269" s="5"/>
      <c r="O269" s="5"/>
      <c r="P269" s="73">
        <v>2</v>
      </c>
      <c r="Q269" s="3"/>
      <c r="R269" s="5"/>
      <c r="X269" s="3"/>
      <c r="Y269" s="3"/>
      <c r="AR269" s="3"/>
      <c r="AS269" s="3"/>
    </row>
    <row r="270" spans="1:45" ht="12.75" customHeight="1" x14ac:dyDescent="0.2">
      <c r="A270" s="33" t="s">
        <v>87</v>
      </c>
      <c r="J270" s="217">
        <v>1</v>
      </c>
      <c r="K270" s="266">
        <v>1</v>
      </c>
      <c r="L270" s="5"/>
      <c r="M270" s="5"/>
      <c r="O270" s="5"/>
      <c r="P270" s="73">
        <v>1</v>
      </c>
      <c r="Q270" s="3"/>
      <c r="R270" s="5"/>
      <c r="X270" s="3"/>
      <c r="Y270" s="3"/>
      <c r="AR270" s="3"/>
      <c r="AS270" s="3"/>
    </row>
    <row r="271" spans="1:45" ht="12.75" customHeight="1" x14ac:dyDescent="0.2">
      <c r="K271" s="267">
        <f>SUM(K265:K270)</f>
        <v>60</v>
      </c>
      <c r="L271" s="5">
        <f>K265/B257</f>
        <v>0.66216216216216217</v>
      </c>
      <c r="M271" s="5">
        <f>K271/B257</f>
        <v>0.81081081081081086</v>
      </c>
      <c r="N271" s="5">
        <f>M271-L271</f>
        <v>0.14864864864864868</v>
      </c>
      <c r="O271" s="5"/>
      <c r="P271" s="6"/>
      <c r="Q271" s="6"/>
      <c r="R271" s="5"/>
      <c r="X271" s="3"/>
      <c r="Y271" s="3"/>
      <c r="AR271" s="3"/>
      <c r="AS271" s="3"/>
    </row>
    <row r="272" spans="1:45" ht="12.75" customHeight="1" x14ac:dyDescent="0.3">
      <c r="A272" s="51" t="s">
        <v>88</v>
      </c>
      <c r="L272" s="5"/>
      <c r="M272" s="5"/>
      <c r="O272" s="5"/>
      <c r="X272" s="3"/>
      <c r="Y272" s="3"/>
      <c r="AR272" s="3"/>
      <c r="AS272" s="3"/>
    </row>
    <row r="273" spans="1:45" ht="25.5" customHeight="1" x14ac:dyDescent="0.2">
      <c r="B273" s="324" t="s">
        <v>1</v>
      </c>
      <c r="C273" s="325"/>
      <c r="D273" s="325"/>
      <c r="E273" s="325"/>
      <c r="F273" s="325"/>
      <c r="G273" s="325"/>
      <c r="H273" s="325"/>
      <c r="I273" s="325"/>
      <c r="J273" s="325"/>
      <c r="L273" s="10" t="s">
        <v>2</v>
      </c>
      <c r="M273" s="10" t="s">
        <v>3</v>
      </c>
      <c r="N273" s="69" t="s">
        <v>4</v>
      </c>
      <c r="O273" s="10" t="s">
        <v>5</v>
      </c>
      <c r="P273" s="9" t="s">
        <v>6</v>
      </c>
      <c r="Q273" s="9" t="s">
        <v>7</v>
      </c>
      <c r="R273" s="10" t="s">
        <v>8</v>
      </c>
      <c r="X273" s="3"/>
      <c r="Y273" s="3"/>
      <c r="AR273" s="3"/>
      <c r="AS273" s="3"/>
    </row>
    <row r="274" spans="1:45" ht="12.75" customHeight="1" x14ac:dyDescent="0.2">
      <c r="A274" s="70" t="s">
        <v>9</v>
      </c>
      <c r="B274" s="71">
        <v>1</v>
      </c>
      <c r="C274" s="71">
        <v>2</v>
      </c>
      <c r="D274" s="71">
        <v>3</v>
      </c>
      <c r="E274" s="71">
        <v>4</v>
      </c>
      <c r="F274" s="71">
        <v>5</v>
      </c>
      <c r="G274" s="71">
        <v>6</v>
      </c>
      <c r="H274" s="71">
        <v>7</v>
      </c>
      <c r="I274" s="71">
        <v>8</v>
      </c>
      <c r="J274" s="269">
        <v>9</v>
      </c>
      <c r="K274" s="268" t="s">
        <v>10</v>
      </c>
      <c r="L274" s="5"/>
      <c r="M274" s="5"/>
      <c r="O274" s="5"/>
      <c r="P274" s="6"/>
      <c r="Q274" s="6"/>
      <c r="R274" s="5"/>
      <c r="X274" s="3"/>
      <c r="Y274" s="3"/>
      <c r="AR274" s="3"/>
      <c r="AS274" s="3"/>
    </row>
    <row r="275" spans="1:45" ht="12.75" customHeight="1" x14ac:dyDescent="0.2">
      <c r="A275" s="33" t="s">
        <v>50</v>
      </c>
      <c r="B275" s="25">
        <v>40</v>
      </c>
      <c r="K275" s="266"/>
      <c r="L275" s="5"/>
      <c r="M275" s="5"/>
      <c r="O275" s="5"/>
      <c r="P275" s="20">
        <f>B275</f>
        <v>40</v>
      </c>
      <c r="Q275" s="6"/>
      <c r="R275" s="5"/>
      <c r="X275" s="3"/>
      <c r="Y275" s="3"/>
      <c r="AR275" s="3"/>
      <c r="AS275" s="3"/>
    </row>
    <row r="276" spans="1:45" ht="12.75" customHeight="1" x14ac:dyDescent="0.2">
      <c r="A276" s="33" t="s">
        <v>51</v>
      </c>
      <c r="C276" s="25">
        <v>34</v>
      </c>
      <c r="K276" s="266"/>
      <c r="L276" s="5"/>
      <c r="M276" s="5"/>
      <c r="O276" s="5">
        <f>C276/B275</f>
        <v>0.85</v>
      </c>
      <c r="P276" s="20">
        <v>34</v>
      </c>
      <c r="Q276" s="3">
        <f t="shared" ref="Q276:Q283" si="48">P276/P275</f>
        <v>0.85</v>
      </c>
      <c r="R276" s="5">
        <f t="shared" ref="R276:R283" si="49">100%-Q276</f>
        <v>0.15000000000000002</v>
      </c>
      <c r="X276" s="3"/>
      <c r="Y276" s="3"/>
      <c r="AR276" s="3"/>
      <c r="AS276" s="3"/>
    </row>
    <row r="277" spans="1:45" ht="12.75" customHeight="1" x14ac:dyDescent="0.2">
      <c r="A277" s="33" t="s">
        <v>52</v>
      </c>
      <c r="D277" s="25">
        <v>30</v>
      </c>
      <c r="K277" s="266"/>
      <c r="L277" s="5"/>
      <c r="M277" s="5"/>
      <c r="N277" s="5"/>
      <c r="O277" s="5">
        <f>D277/C276</f>
        <v>0.88235294117647056</v>
      </c>
      <c r="P277" s="73">
        <v>32</v>
      </c>
      <c r="Q277" s="3">
        <f t="shared" si="48"/>
        <v>0.94117647058823528</v>
      </c>
      <c r="R277" s="5">
        <f t="shared" si="49"/>
        <v>5.8823529411764719E-2</v>
      </c>
      <c r="X277" s="3"/>
      <c r="Y277" s="3"/>
      <c r="AR277" s="3"/>
      <c r="AS277" s="3"/>
    </row>
    <row r="278" spans="1:45" ht="12.75" customHeight="1" x14ac:dyDescent="0.2">
      <c r="A278" s="33" t="s">
        <v>53</v>
      </c>
      <c r="E278" s="25">
        <v>28</v>
      </c>
      <c r="K278" s="266"/>
      <c r="L278" s="5"/>
      <c r="M278" s="5"/>
      <c r="O278" s="5">
        <f>E278/D277</f>
        <v>0.93333333333333335</v>
      </c>
      <c r="P278" s="73">
        <v>30</v>
      </c>
      <c r="Q278" s="3">
        <f t="shared" si="48"/>
        <v>0.9375</v>
      </c>
      <c r="R278" s="5">
        <f t="shared" si="49"/>
        <v>6.25E-2</v>
      </c>
      <c r="X278" s="3"/>
      <c r="Y278" s="3"/>
      <c r="AR278" s="3"/>
      <c r="AS278" s="3"/>
    </row>
    <row r="279" spans="1:45" ht="12.75" customHeight="1" x14ac:dyDescent="0.2">
      <c r="A279" s="33" t="s">
        <v>64</v>
      </c>
      <c r="F279" s="25">
        <v>26</v>
      </c>
      <c r="K279" s="266"/>
      <c r="L279" s="5"/>
      <c r="M279" s="5"/>
      <c r="O279" s="5">
        <f>F279/E278</f>
        <v>0.9285714285714286</v>
      </c>
      <c r="P279" s="73">
        <v>29</v>
      </c>
      <c r="Q279" s="3">
        <f t="shared" si="48"/>
        <v>0.96666666666666667</v>
      </c>
      <c r="R279" s="5">
        <f t="shared" si="49"/>
        <v>3.3333333333333326E-2</v>
      </c>
      <c r="X279" s="3"/>
      <c r="Y279" s="3"/>
      <c r="AR279" s="3"/>
      <c r="AS279" s="3"/>
    </row>
    <row r="280" spans="1:45" ht="12.75" customHeight="1" x14ac:dyDescent="0.2">
      <c r="A280" s="25">
        <v>1002</v>
      </c>
      <c r="G280" s="25">
        <v>26</v>
      </c>
      <c r="K280" s="266"/>
      <c r="L280" s="5"/>
      <c r="M280" s="5"/>
      <c r="O280" s="5">
        <f>G280/F279</f>
        <v>1</v>
      </c>
      <c r="P280" s="73">
        <v>28</v>
      </c>
      <c r="Q280" s="3">
        <f t="shared" si="48"/>
        <v>0.96551724137931039</v>
      </c>
      <c r="R280" s="5">
        <f t="shared" si="49"/>
        <v>3.4482758620689613E-2</v>
      </c>
      <c r="X280" s="3"/>
      <c r="Y280" s="3"/>
      <c r="AR280" s="3"/>
      <c r="AS280" s="3"/>
    </row>
    <row r="281" spans="1:45" ht="12.75" customHeight="1" x14ac:dyDescent="0.2">
      <c r="A281" s="25">
        <v>1101</v>
      </c>
      <c r="H281" s="25">
        <v>23</v>
      </c>
      <c r="K281" s="266"/>
      <c r="L281" s="5"/>
      <c r="M281" s="5"/>
      <c r="O281" s="5">
        <f>H281/G280</f>
        <v>0.88461538461538458</v>
      </c>
      <c r="P281" s="73">
        <v>28</v>
      </c>
      <c r="Q281" s="3">
        <f t="shared" si="48"/>
        <v>1</v>
      </c>
      <c r="R281" s="5">
        <f t="shared" si="49"/>
        <v>0</v>
      </c>
      <c r="X281" s="3"/>
      <c r="Y281" s="3"/>
      <c r="AR281" s="3"/>
      <c r="AS281" s="3"/>
    </row>
    <row r="282" spans="1:45" ht="12.75" customHeight="1" x14ac:dyDescent="0.2">
      <c r="A282" s="33" t="s">
        <v>72</v>
      </c>
      <c r="I282" s="25">
        <v>21</v>
      </c>
      <c r="K282" s="266"/>
      <c r="L282" s="5"/>
      <c r="M282" s="5"/>
      <c r="O282" s="5">
        <f>I282/H281</f>
        <v>0.91304347826086951</v>
      </c>
      <c r="P282" s="73">
        <v>28</v>
      </c>
      <c r="Q282" s="3">
        <f t="shared" si="48"/>
        <v>1</v>
      </c>
      <c r="R282" s="5">
        <f t="shared" si="49"/>
        <v>0</v>
      </c>
      <c r="X282" s="3"/>
      <c r="Y282" s="3"/>
      <c r="AR282" s="3"/>
      <c r="AS282" s="3"/>
    </row>
    <row r="283" spans="1:45" ht="12.75" customHeight="1" x14ac:dyDescent="0.2">
      <c r="A283" s="33" t="s">
        <v>75</v>
      </c>
      <c r="J283" s="217">
        <v>21</v>
      </c>
      <c r="K283" s="266">
        <v>21</v>
      </c>
      <c r="L283" s="5"/>
      <c r="M283" s="5"/>
      <c r="O283" s="5">
        <f>J283/I282</f>
        <v>1</v>
      </c>
      <c r="P283" s="73">
        <v>28</v>
      </c>
      <c r="Q283" s="3">
        <f t="shared" si="48"/>
        <v>1</v>
      </c>
      <c r="R283" s="5">
        <f t="shared" si="49"/>
        <v>0</v>
      </c>
      <c r="S283" s="25" t="s">
        <v>80</v>
      </c>
      <c r="T283" s="25">
        <v>25</v>
      </c>
      <c r="U283" s="25">
        <f>K289</f>
        <v>25</v>
      </c>
      <c r="V283" s="25" t="s">
        <v>10</v>
      </c>
      <c r="X283" s="3"/>
      <c r="Y283" s="3"/>
      <c r="AR283" s="3"/>
      <c r="AS283" s="3"/>
    </row>
    <row r="284" spans="1:45" ht="12.75" customHeight="1" x14ac:dyDescent="0.2">
      <c r="A284" s="33" t="s">
        <v>77</v>
      </c>
      <c r="J284" s="217">
        <v>3</v>
      </c>
      <c r="K284" s="266">
        <v>1</v>
      </c>
      <c r="L284" s="5"/>
      <c r="M284" s="5"/>
      <c r="O284" s="5"/>
      <c r="P284" s="73">
        <v>4</v>
      </c>
      <c r="Q284" s="3"/>
      <c r="R284" s="5"/>
      <c r="S284" s="25" t="s">
        <v>81</v>
      </c>
      <c r="T284" s="24">
        <f>T283/B275</f>
        <v>0.625</v>
      </c>
      <c r="U284" s="24">
        <f>T283/U283</f>
        <v>1</v>
      </c>
      <c r="V284" s="25" t="s">
        <v>82</v>
      </c>
      <c r="X284" s="3"/>
      <c r="Y284" s="3"/>
      <c r="AR284" s="3"/>
      <c r="AS284" s="3"/>
    </row>
    <row r="285" spans="1:45" ht="12.75" customHeight="1" x14ac:dyDescent="0.2">
      <c r="A285" s="33" t="s">
        <v>83</v>
      </c>
      <c r="J285" s="217">
        <v>2</v>
      </c>
      <c r="K285" s="266">
        <v>1</v>
      </c>
      <c r="L285" s="5"/>
      <c r="M285" s="5"/>
      <c r="O285" s="5"/>
      <c r="P285" s="73">
        <v>3</v>
      </c>
      <c r="Q285" s="3"/>
      <c r="R285" s="5"/>
      <c r="X285" s="3"/>
      <c r="Y285" s="3"/>
      <c r="AR285" s="3"/>
      <c r="AS285" s="3"/>
    </row>
    <row r="286" spans="1:45" ht="12.75" customHeight="1" x14ac:dyDescent="0.2">
      <c r="A286" s="33" t="s">
        <v>84</v>
      </c>
      <c r="J286" s="217">
        <v>1</v>
      </c>
      <c r="K286" s="266">
        <v>1</v>
      </c>
      <c r="L286" s="5"/>
      <c r="M286" s="5"/>
      <c r="O286" s="5"/>
      <c r="P286" s="73">
        <v>2</v>
      </c>
      <c r="Q286" s="3"/>
      <c r="R286" s="5"/>
      <c r="X286" s="3"/>
      <c r="Y286" s="3"/>
      <c r="AR286" s="3"/>
      <c r="AS286" s="3"/>
    </row>
    <row r="287" spans="1:45" ht="12.75" customHeight="1" x14ac:dyDescent="0.2">
      <c r="A287" s="33" t="s">
        <v>87</v>
      </c>
      <c r="J287" s="217">
        <v>1</v>
      </c>
      <c r="K287" s="266"/>
      <c r="L287" s="5"/>
      <c r="M287" s="5"/>
      <c r="O287" s="5"/>
      <c r="P287" s="73">
        <v>1</v>
      </c>
      <c r="Q287" s="3"/>
      <c r="R287" s="5"/>
      <c r="X287" s="3"/>
      <c r="Y287" s="3"/>
      <c r="AR287" s="3"/>
      <c r="AS287" s="3"/>
    </row>
    <row r="288" spans="1:45" ht="12.75" customHeight="1" x14ac:dyDescent="0.2">
      <c r="A288" s="33" t="s">
        <v>89</v>
      </c>
      <c r="J288" s="217">
        <v>1</v>
      </c>
      <c r="K288" s="266">
        <v>1</v>
      </c>
      <c r="L288" s="5"/>
      <c r="M288" s="5"/>
      <c r="O288" s="5"/>
      <c r="P288" s="73">
        <v>1</v>
      </c>
      <c r="Q288" s="3"/>
      <c r="R288" s="5"/>
      <c r="X288" s="3"/>
      <c r="Y288" s="3"/>
      <c r="AR288" s="3"/>
      <c r="AS288" s="3"/>
    </row>
    <row r="289" spans="1:45" ht="12.75" customHeight="1" x14ac:dyDescent="0.2">
      <c r="K289" s="267">
        <f>SUM(K283:K288)</f>
        <v>25</v>
      </c>
      <c r="L289" s="5">
        <f>K283/B275</f>
        <v>0.52500000000000002</v>
      </c>
      <c r="M289" s="5">
        <f>K289/B275</f>
        <v>0.625</v>
      </c>
      <c r="N289" s="5">
        <f>M289-L289</f>
        <v>9.9999999999999978E-2</v>
      </c>
      <c r="O289" s="5"/>
      <c r="P289" s="73"/>
      <c r="Q289" s="3"/>
      <c r="R289" s="5"/>
      <c r="X289" s="3"/>
      <c r="Y289" s="3"/>
      <c r="AR289" s="3"/>
      <c r="AS289" s="3"/>
    </row>
    <row r="290" spans="1:45" ht="12.75" customHeight="1" x14ac:dyDescent="0.2">
      <c r="L290" s="5"/>
      <c r="M290" s="5"/>
      <c r="O290" s="5"/>
      <c r="P290" s="6"/>
      <c r="Q290" s="6"/>
      <c r="R290" s="5"/>
      <c r="X290" s="3"/>
      <c r="Y290" s="3"/>
      <c r="AR290" s="3"/>
      <c r="AS290" s="3"/>
    </row>
    <row r="291" spans="1:45" ht="12.75" customHeight="1" x14ac:dyDescent="0.3">
      <c r="A291" s="51" t="s">
        <v>93</v>
      </c>
      <c r="L291" s="5"/>
      <c r="M291" s="5"/>
      <c r="O291" s="5"/>
      <c r="X291" s="3"/>
      <c r="Y291" s="3"/>
      <c r="AR291" s="3"/>
      <c r="AS291" s="3"/>
    </row>
    <row r="292" spans="1:45" ht="25.5" customHeight="1" x14ac:dyDescent="0.2">
      <c r="B292" s="324" t="s">
        <v>1</v>
      </c>
      <c r="C292" s="325"/>
      <c r="D292" s="325"/>
      <c r="E292" s="325"/>
      <c r="F292" s="325"/>
      <c r="G292" s="325"/>
      <c r="H292" s="325"/>
      <c r="I292" s="325"/>
      <c r="J292" s="325"/>
      <c r="L292" s="10" t="s">
        <v>2</v>
      </c>
      <c r="M292" s="10" t="s">
        <v>3</v>
      </c>
      <c r="N292" s="69" t="s">
        <v>4</v>
      </c>
      <c r="O292" s="10" t="s">
        <v>5</v>
      </c>
      <c r="P292" s="9" t="s">
        <v>6</v>
      </c>
      <c r="Q292" s="9" t="s">
        <v>7</v>
      </c>
      <c r="R292" s="10" t="s">
        <v>8</v>
      </c>
      <c r="X292" s="3"/>
      <c r="Y292" s="3"/>
      <c r="AR292" s="3"/>
      <c r="AS292" s="3"/>
    </row>
    <row r="293" spans="1:45" ht="12.75" customHeight="1" x14ac:dyDescent="0.2">
      <c r="A293" s="70" t="s">
        <v>9</v>
      </c>
      <c r="B293" s="71">
        <v>1</v>
      </c>
      <c r="C293" s="71">
        <v>2</v>
      </c>
      <c r="D293" s="71">
        <v>3</v>
      </c>
      <c r="E293" s="71">
        <v>4</v>
      </c>
      <c r="F293" s="71">
        <v>5</v>
      </c>
      <c r="G293" s="71">
        <v>6</v>
      </c>
      <c r="H293" s="71">
        <v>7</v>
      </c>
      <c r="I293" s="71">
        <v>8</v>
      </c>
      <c r="J293" s="269">
        <v>9</v>
      </c>
      <c r="K293" s="268" t="s">
        <v>10</v>
      </c>
      <c r="L293" s="5"/>
      <c r="M293" s="5"/>
      <c r="O293" s="5"/>
      <c r="P293" s="6"/>
      <c r="Q293" s="6"/>
      <c r="R293" s="5"/>
      <c r="X293" s="3"/>
      <c r="Y293" s="3"/>
      <c r="AR293" s="3"/>
      <c r="AS293" s="3"/>
    </row>
    <row r="294" spans="1:45" ht="12.75" customHeight="1" x14ac:dyDescent="0.2">
      <c r="A294" s="33" t="s">
        <v>51</v>
      </c>
      <c r="B294" s="25">
        <v>72</v>
      </c>
      <c r="K294" s="266"/>
      <c r="L294" s="5"/>
      <c r="M294" s="5"/>
      <c r="O294" s="5"/>
      <c r="P294" s="20">
        <f>B294</f>
        <v>72</v>
      </c>
      <c r="Q294" s="6"/>
      <c r="R294" s="5"/>
      <c r="X294" s="3"/>
      <c r="Y294" s="3"/>
      <c r="AR294" s="3"/>
      <c r="AS294" s="3"/>
    </row>
    <row r="295" spans="1:45" ht="12.75" customHeight="1" x14ac:dyDescent="0.2">
      <c r="A295" s="33" t="s">
        <v>52</v>
      </c>
      <c r="C295" s="25">
        <v>62</v>
      </c>
      <c r="K295" s="266"/>
      <c r="L295" s="5"/>
      <c r="M295" s="5"/>
      <c r="O295" s="5">
        <f>C295/B294</f>
        <v>0.86111111111111116</v>
      </c>
      <c r="P295" s="20">
        <v>62</v>
      </c>
      <c r="Q295" s="3">
        <f t="shared" ref="Q295:Q302" si="50">P295/P294</f>
        <v>0.86111111111111116</v>
      </c>
      <c r="R295" s="5">
        <f t="shared" ref="R295:R302" si="51">100%-Q295</f>
        <v>0.13888888888888884</v>
      </c>
      <c r="X295" s="3"/>
      <c r="Y295" s="3"/>
      <c r="AR295" s="3"/>
      <c r="AS295" s="3"/>
    </row>
    <row r="296" spans="1:45" ht="12.75" customHeight="1" x14ac:dyDescent="0.2">
      <c r="A296" s="33" t="s">
        <v>53</v>
      </c>
      <c r="D296" s="25">
        <v>58</v>
      </c>
      <c r="K296" s="266"/>
      <c r="L296" s="5"/>
      <c r="M296" s="5"/>
      <c r="N296" s="5"/>
      <c r="O296" s="5">
        <f>D296/C295</f>
        <v>0.93548387096774188</v>
      </c>
      <c r="P296" s="73">
        <v>59</v>
      </c>
      <c r="Q296" s="3">
        <f t="shared" si="50"/>
        <v>0.95161290322580649</v>
      </c>
      <c r="R296" s="5">
        <f t="shared" si="51"/>
        <v>4.8387096774193505E-2</v>
      </c>
      <c r="X296" s="3"/>
      <c r="Y296" s="3"/>
      <c r="AR296" s="3"/>
      <c r="AS296" s="3"/>
    </row>
    <row r="297" spans="1:45" ht="12.75" customHeight="1" x14ac:dyDescent="0.2">
      <c r="A297" s="33" t="s">
        <v>64</v>
      </c>
      <c r="E297" s="25">
        <v>56</v>
      </c>
      <c r="K297" s="266"/>
      <c r="L297" s="5"/>
      <c r="M297" s="5"/>
      <c r="O297" s="5">
        <f>E297/D296</f>
        <v>0.96551724137931039</v>
      </c>
      <c r="P297" s="73">
        <v>57</v>
      </c>
      <c r="Q297" s="3">
        <f t="shared" si="50"/>
        <v>0.96610169491525422</v>
      </c>
      <c r="R297" s="5">
        <f t="shared" si="51"/>
        <v>3.3898305084745783E-2</v>
      </c>
      <c r="X297" s="3"/>
      <c r="Y297" s="3"/>
      <c r="AR297" s="3"/>
      <c r="AS297" s="3"/>
    </row>
    <row r="298" spans="1:45" ht="12.75" customHeight="1" x14ac:dyDescent="0.2">
      <c r="A298" s="25">
        <v>1002</v>
      </c>
      <c r="F298" s="25">
        <v>56</v>
      </c>
      <c r="K298" s="266"/>
      <c r="L298" s="5"/>
      <c r="M298" s="5"/>
      <c r="O298" s="5">
        <f>F298/E297</f>
        <v>1</v>
      </c>
      <c r="P298" s="73">
        <v>57</v>
      </c>
      <c r="Q298" s="3">
        <f t="shared" si="50"/>
        <v>1</v>
      </c>
      <c r="R298" s="5">
        <f t="shared" si="51"/>
        <v>0</v>
      </c>
      <c r="X298" s="3"/>
      <c r="Y298" s="3"/>
      <c r="AR298" s="3"/>
      <c r="AS298" s="3"/>
    </row>
    <row r="299" spans="1:45" ht="12.75" customHeight="1" x14ac:dyDescent="0.2">
      <c r="A299" s="25">
        <v>1101</v>
      </c>
      <c r="G299" s="25">
        <v>56</v>
      </c>
      <c r="K299" s="266"/>
      <c r="L299" s="5"/>
      <c r="M299" s="5"/>
      <c r="O299" s="5">
        <f>G299/F298</f>
        <v>1</v>
      </c>
      <c r="P299" s="73">
        <v>57</v>
      </c>
      <c r="Q299" s="3">
        <f t="shared" si="50"/>
        <v>1</v>
      </c>
      <c r="R299" s="5">
        <f t="shared" si="51"/>
        <v>0</v>
      </c>
      <c r="X299" s="3"/>
      <c r="Y299" s="3"/>
      <c r="AR299" s="3"/>
      <c r="AS299" s="3"/>
    </row>
    <row r="300" spans="1:45" ht="12.75" customHeight="1" x14ac:dyDescent="0.2">
      <c r="A300" s="33" t="s">
        <v>72</v>
      </c>
      <c r="H300" s="25">
        <v>55</v>
      </c>
      <c r="K300" s="266"/>
      <c r="L300" s="5"/>
      <c r="M300" s="5"/>
      <c r="O300" s="5">
        <f>H300/G299</f>
        <v>0.9821428571428571</v>
      </c>
      <c r="P300" s="73">
        <v>55</v>
      </c>
      <c r="Q300" s="3">
        <f t="shared" si="50"/>
        <v>0.96491228070175439</v>
      </c>
      <c r="R300" s="5">
        <f t="shared" si="51"/>
        <v>3.5087719298245612E-2</v>
      </c>
      <c r="X300" s="3"/>
      <c r="Y300" s="3"/>
      <c r="AR300" s="3"/>
      <c r="AS300" s="3"/>
    </row>
    <row r="301" spans="1:45" ht="12.75" customHeight="1" x14ac:dyDescent="0.2">
      <c r="A301" s="33" t="s">
        <v>75</v>
      </c>
      <c r="I301" s="25">
        <v>52</v>
      </c>
      <c r="K301" s="266"/>
      <c r="L301" s="5"/>
      <c r="M301" s="5"/>
      <c r="O301" s="5">
        <f>I301/H300</f>
        <v>0.94545454545454544</v>
      </c>
      <c r="P301" s="73">
        <v>54</v>
      </c>
      <c r="Q301" s="3">
        <f t="shared" si="50"/>
        <v>0.98181818181818181</v>
      </c>
      <c r="R301" s="5">
        <f t="shared" si="51"/>
        <v>1.8181818181818188E-2</v>
      </c>
      <c r="X301" s="3"/>
      <c r="Y301" s="3"/>
      <c r="AR301" s="3"/>
      <c r="AS301" s="3"/>
    </row>
    <row r="302" spans="1:45" ht="12.75" customHeight="1" x14ac:dyDescent="0.2">
      <c r="A302" s="33" t="s">
        <v>77</v>
      </c>
      <c r="J302" s="217">
        <v>50</v>
      </c>
      <c r="K302" s="266">
        <v>45</v>
      </c>
      <c r="L302" s="5"/>
      <c r="M302" s="5"/>
      <c r="O302" s="5">
        <f>J302/I301</f>
        <v>0.96153846153846156</v>
      </c>
      <c r="P302" s="73">
        <v>53</v>
      </c>
      <c r="Q302" s="3">
        <f t="shared" si="50"/>
        <v>0.98148148148148151</v>
      </c>
      <c r="R302" s="5">
        <f t="shared" si="51"/>
        <v>1.851851851851849E-2</v>
      </c>
      <c r="X302" s="3"/>
      <c r="Y302" s="3"/>
      <c r="AR302" s="3"/>
      <c r="AS302" s="3"/>
    </row>
    <row r="303" spans="1:45" ht="12.75" customHeight="1" x14ac:dyDescent="0.2">
      <c r="A303" s="33" t="s">
        <v>83</v>
      </c>
      <c r="J303" s="217">
        <v>7</v>
      </c>
      <c r="K303" s="266">
        <v>5</v>
      </c>
      <c r="L303" s="5"/>
      <c r="M303" s="5"/>
      <c r="O303" s="5"/>
      <c r="P303" s="73">
        <v>9</v>
      </c>
      <c r="Q303" s="3"/>
      <c r="R303" s="5"/>
      <c r="S303" s="152" t="s">
        <v>80</v>
      </c>
      <c r="T303" s="152">
        <v>50</v>
      </c>
      <c r="U303" s="152">
        <f>K306</f>
        <v>53</v>
      </c>
      <c r="V303" s="152" t="s">
        <v>10</v>
      </c>
      <c r="X303" s="3"/>
      <c r="Y303" s="3"/>
      <c r="AR303" s="3"/>
      <c r="AS303" s="3"/>
    </row>
    <row r="304" spans="1:45" ht="12.75" customHeight="1" x14ac:dyDescent="0.2">
      <c r="A304" s="33" t="s">
        <v>84</v>
      </c>
      <c r="J304" s="217">
        <v>3</v>
      </c>
      <c r="K304" s="266">
        <v>2</v>
      </c>
      <c r="L304" s="5"/>
      <c r="M304" s="5"/>
      <c r="O304" s="5"/>
      <c r="P304" s="73">
        <v>3</v>
      </c>
      <c r="Q304" s="3"/>
      <c r="R304" s="5"/>
      <c r="S304" s="152" t="s">
        <v>81</v>
      </c>
      <c r="T304" s="153">
        <f>T303/B294</f>
        <v>0.69444444444444442</v>
      </c>
      <c r="U304" s="153">
        <f>T303/U303</f>
        <v>0.94339622641509435</v>
      </c>
      <c r="V304" s="152" t="s">
        <v>82</v>
      </c>
      <c r="X304" s="3"/>
      <c r="Y304" s="3"/>
      <c r="AR304" s="3"/>
      <c r="AS304" s="3"/>
    </row>
    <row r="305" spans="1:45" ht="12.75" customHeight="1" x14ac:dyDescent="0.2">
      <c r="A305" s="33" t="s">
        <v>87</v>
      </c>
      <c r="J305" s="217">
        <v>1</v>
      </c>
      <c r="K305" s="266">
        <v>1</v>
      </c>
      <c r="L305" s="5"/>
      <c r="M305" s="5"/>
      <c r="O305" s="5"/>
      <c r="P305" s="73">
        <v>1</v>
      </c>
      <c r="Q305" s="3"/>
      <c r="R305" s="5"/>
      <c r="X305" s="3"/>
      <c r="Y305" s="3"/>
      <c r="AR305" s="3"/>
      <c r="AS305" s="3"/>
    </row>
    <row r="306" spans="1:45" ht="12.75" customHeight="1" x14ac:dyDescent="0.2">
      <c r="A306" s="33"/>
      <c r="K306" s="267">
        <f>SUM(K302:K305)</f>
        <v>53</v>
      </c>
      <c r="L306" s="5">
        <f>K302/B294</f>
        <v>0.625</v>
      </c>
      <c r="M306" s="5">
        <f>K306/B294</f>
        <v>0.73611111111111116</v>
      </c>
      <c r="N306" s="5">
        <f>M306-L306</f>
        <v>0.11111111111111116</v>
      </c>
      <c r="O306" s="5"/>
      <c r="P306" s="73"/>
      <c r="Q306" s="3"/>
      <c r="R306" s="5"/>
      <c r="X306" s="3"/>
      <c r="Y306" s="3"/>
      <c r="AR306" s="3"/>
      <c r="AS306" s="3"/>
    </row>
    <row r="307" spans="1:45" ht="12.75" customHeight="1" x14ac:dyDescent="0.2">
      <c r="A307" s="33"/>
      <c r="L307" s="5"/>
      <c r="M307" s="5"/>
      <c r="O307" s="5"/>
      <c r="P307" s="6"/>
      <c r="Q307" s="3"/>
      <c r="R307" s="5"/>
      <c r="X307" s="3"/>
      <c r="Y307" s="3"/>
      <c r="AR307" s="3"/>
      <c r="AS307" s="3"/>
    </row>
    <row r="308" spans="1:45" ht="12.75" customHeight="1" x14ac:dyDescent="0.2">
      <c r="L308" s="5"/>
      <c r="M308" s="5"/>
      <c r="O308" s="5"/>
      <c r="P308" s="6"/>
      <c r="Q308" s="6"/>
      <c r="R308" s="5"/>
      <c r="X308" s="3"/>
      <c r="Y308" s="3"/>
      <c r="AR308" s="3"/>
      <c r="AS308" s="3"/>
    </row>
    <row r="309" spans="1:45" ht="12.75" customHeight="1" x14ac:dyDescent="0.3">
      <c r="A309" s="51" t="s">
        <v>94</v>
      </c>
      <c r="L309" s="5"/>
      <c r="M309" s="5"/>
      <c r="O309" s="5"/>
      <c r="X309" s="3"/>
      <c r="Y309" s="3"/>
      <c r="AR309" s="3"/>
      <c r="AS309" s="3"/>
    </row>
    <row r="310" spans="1:45" ht="25.5" customHeight="1" x14ac:dyDescent="0.2">
      <c r="B310" s="324" t="s">
        <v>1</v>
      </c>
      <c r="C310" s="325"/>
      <c r="D310" s="325"/>
      <c r="E310" s="325"/>
      <c r="F310" s="325"/>
      <c r="G310" s="325"/>
      <c r="H310" s="325"/>
      <c r="I310" s="325"/>
      <c r="J310" s="325"/>
      <c r="L310" s="10" t="s">
        <v>2</v>
      </c>
      <c r="M310" s="10" t="s">
        <v>3</v>
      </c>
      <c r="N310" s="69" t="s">
        <v>4</v>
      </c>
      <c r="O310" s="10" t="s">
        <v>5</v>
      </c>
      <c r="P310" s="9" t="s">
        <v>6</v>
      </c>
      <c r="Q310" s="9" t="s">
        <v>7</v>
      </c>
      <c r="R310" s="10" t="s">
        <v>8</v>
      </c>
      <c r="X310" s="3"/>
      <c r="Y310" s="3"/>
      <c r="AR310" s="3"/>
      <c r="AS310" s="3"/>
    </row>
    <row r="311" spans="1:45" ht="12.75" customHeight="1" x14ac:dyDescent="0.2">
      <c r="A311" s="70" t="s">
        <v>9</v>
      </c>
      <c r="B311" s="71">
        <v>1</v>
      </c>
      <c r="C311" s="71">
        <v>2</v>
      </c>
      <c r="D311" s="71">
        <v>3</v>
      </c>
      <c r="E311" s="71">
        <v>4</v>
      </c>
      <c r="F311" s="71">
        <v>5</v>
      </c>
      <c r="G311" s="71">
        <v>6</v>
      </c>
      <c r="H311" s="71">
        <v>7</v>
      </c>
      <c r="I311" s="71">
        <v>8</v>
      </c>
      <c r="J311" s="269">
        <v>9</v>
      </c>
      <c r="K311" s="268" t="s">
        <v>10</v>
      </c>
      <c r="L311" s="5"/>
      <c r="M311" s="5"/>
      <c r="O311" s="5"/>
      <c r="P311" s="6"/>
      <c r="Q311" s="6"/>
      <c r="R311" s="5"/>
      <c r="X311" s="3"/>
      <c r="Y311" s="3"/>
      <c r="AR311" s="3"/>
      <c r="AS311" s="3"/>
    </row>
    <row r="312" spans="1:45" ht="12.75" customHeight="1" x14ac:dyDescent="0.2">
      <c r="A312" s="33" t="s">
        <v>52</v>
      </c>
      <c r="B312" s="25">
        <v>37</v>
      </c>
      <c r="K312" s="266"/>
      <c r="L312" s="5"/>
      <c r="M312" s="5"/>
      <c r="O312" s="5"/>
      <c r="P312" s="20">
        <f>B312</f>
        <v>37</v>
      </c>
      <c r="Q312" s="6"/>
      <c r="R312" s="5"/>
      <c r="X312" s="3"/>
      <c r="Y312" s="3"/>
      <c r="AR312" s="3"/>
      <c r="AS312" s="3"/>
    </row>
    <row r="313" spans="1:45" ht="12.75" customHeight="1" x14ac:dyDescent="0.2">
      <c r="A313" s="33" t="s">
        <v>53</v>
      </c>
      <c r="C313" s="25">
        <v>31</v>
      </c>
      <c r="K313" s="266"/>
      <c r="L313" s="5"/>
      <c r="M313" s="5"/>
      <c r="O313" s="5">
        <f>C313/B312</f>
        <v>0.83783783783783783</v>
      </c>
      <c r="P313" s="20">
        <v>31</v>
      </c>
      <c r="Q313" s="3">
        <f t="shared" ref="Q313:Q320" si="52">P313/P312</f>
        <v>0.83783783783783783</v>
      </c>
      <c r="R313" s="5">
        <f t="shared" ref="R313:R320" si="53">100%-Q313</f>
        <v>0.16216216216216217</v>
      </c>
      <c r="X313" s="3"/>
      <c r="Y313" s="3"/>
      <c r="AR313" s="3"/>
      <c r="AS313" s="3"/>
    </row>
    <row r="314" spans="1:45" ht="12.75" customHeight="1" x14ac:dyDescent="0.2">
      <c r="A314" s="33" t="s">
        <v>64</v>
      </c>
      <c r="D314" s="25">
        <v>29</v>
      </c>
      <c r="K314" s="266"/>
      <c r="L314" s="5"/>
      <c r="M314" s="5"/>
      <c r="N314" s="5"/>
      <c r="O314" s="5">
        <f>D314/C313</f>
        <v>0.93548387096774188</v>
      </c>
      <c r="P314" s="73">
        <v>29</v>
      </c>
      <c r="Q314" s="3">
        <f t="shared" si="52"/>
        <v>0.93548387096774188</v>
      </c>
      <c r="R314" s="5">
        <f t="shared" si="53"/>
        <v>6.4516129032258118E-2</v>
      </c>
      <c r="X314" s="3"/>
      <c r="Y314" s="3"/>
      <c r="AR314" s="3"/>
      <c r="AS314" s="3"/>
    </row>
    <row r="315" spans="1:45" ht="12.75" customHeight="1" x14ac:dyDescent="0.2">
      <c r="A315" s="25">
        <v>1002</v>
      </c>
      <c r="E315" s="25">
        <v>29</v>
      </c>
      <c r="K315" s="266"/>
      <c r="L315" s="5"/>
      <c r="M315" s="5"/>
      <c r="O315" s="5">
        <f>E315/D314</f>
        <v>1</v>
      </c>
      <c r="P315" s="73">
        <v>29</v>
      </c>
      <c r="Q315" s="3">
        <f t="shared" si="52"/>
        <v>1</v>
      </c>
      <c r="R315" s="5">
        <f t="shared" si="53"/>
        <v>0</v>
      </c>
      <c r="X315" s="3"/>
      <c r="Y315" s="3"/>
      <c r="AR315" s="3"/>
      <c r="AS315" s="3"/>
    </row>
    <row r="316" spans="1:45" ht="12.75" customHeight="1" x14ac:dyDescent="0.2">
      <c r="A316" s="25">
        <v>1101</v>
      </c>
      <c r="F316" s="25">
        <v>29</v>
      </c>
      <c r="K316" s="266"/>
      <c r="L316" s="5"/>
      <c r="M316" s="5"/>
      <c r="O316" s="5">
        <f>F316/E315</f>
        <v>1</v>
      </c>
      <c r="P316" s="73">
        <v>29</v>
      </c>
      <c r="Q316" s="3">
        <f t="shared" si="52"/>
        <v>1</v>
      </c>
      <c r="R316" s="5">
        <f t="shared" si="53"/>
        <v>0</v>
      </c>
      <c r="X316" s="3"/>
      <c r="Y316" s="3"/>
      <c r="AR316" s="3"/>
      <c r="AS316" s="3"/>
    </row>
    <row r="317" spans="1:45" ht="12.75" customHeight="1" x14ac:dyDescent="0.2">
      <c r="A317" s="33" t="s">
        <v>72</v>
      </c>
      <c r="G317" s="25">
        <v>28</v>
      </c>
      <c r="K317" s="266"/>
      <c r="L317" s="5"/>
      <c r="M317" s="5"/>
      <c r="O317" s="5">
        <f>G317/F316</f>
        <v>0.96551724137931039</v>
      </c>
      <c r="P317" s="73">
        <v>28</v>
      </c>
      <c r="Q317" s="3">
        <f t="shared" si="52"/>
        <v>0.96551724137931039</v>
      </c>
      <c r="R317" s="5">
        <f t="shared" si="53"/>
        <v>3.4482758620689613E-2</v>
      </c>
      <c r="X317" s="3"/>
      <c r="Y317" s="3"/>
      <c r="AR317" s="3"/>
      <c r="AS317" s="3"/>
    </row>
    <row r="318" spans="1:45" ht="12.75" customHeight="1" x14ac:dyDescent="0.2">
      <c r="A318" s="33" t="s">
        <v>75</v>
      </c>
      <c r="H318" s="25">
        <v>28</v>
      </c>
      <c r="K318" s="266"/>
      <c r="L318" s="5"/>
      <c r="M318" s="5"/>
      <c r="O318" s="5">
        <f>H318/G317</f>
        <v>1</v>
      </c>
      <c r="P318" s="73">
        <v>28</v>
      </c>
      <c r="Q318" s="3">
        <f t="shared" si="52"/>
        <v>1</v>
      </c>
      <c r="R318" s="5">
        <f t="shared" si="53"/>
        <v>0</v>
      </c>
      <c r="X318" s="3"/>
      <c r="Y318" s="3"/>
      <c r="AR318" s="3"/>
      <c r="AS318" s="3"/>
    </row>
    <row r="319" spans="1:45" ht="12.75" customHeight="1" x14ac:dyDescent="0.2">
      <c r="A319" s="33" t="s">
        <v>77</v>
      </c>
      <c r="I319" s="25">
        <v>28</v>
      </c>
      <c r="K319" s="266"/>
      <c r="L319" s="5"/>
      <c r="M319" s="5"/>
      <c r="O319" s="5">
        <f>I319/H318</f>
        <v>1</v>
      </c>
      <c r="P319" s="73">
        <v>28</v>
      </c>
      <c r="Q319" s="3">
        <f t="shared" si="52"/>
        <v>1</v>
      </c>
      <c r="R319" s="5">
        <f t="shared" si="53"/>
        <v>0</v>
      </c>
      <c r="X319" s="3"/>
      <c r="Y319" s="3"/>
      <c r="AR319" s="3"/>
      <c r="AS319" s="3"/>
    </row>
    <row r="320" spans="1:45" ht="12.75" customHeight="1" x14ac:dyDescent="0.2">
      <c r="A320" s="33" t="s">
        <v>83</v>
      </c>
      <c r="J320" s="217">
        <v>28</v>
      </c>
      <c r="K320" s="266">
        <v>26</v>
      </c>
      <c r="L320" s="5"/>
      <c r="M320" s="5"/>
      <c r="O320" s="5">
        <f>J320/I319</f>
        <v>1</v>
      </c>
      <c r="P320" s="73">
        <v>28</v>
      </c>
      <c r="Q320" s="3">
        <f t="shared" si="52"/>
        <v>1</v>
      </c>
      <c r="R320" s="5">
        <f t="shared" si="53"/>
        <v>0</v>
      </c>
      <c r="X320" s="3"/>
      <c r="Y320" s="3"/>
      <c r="AR320" s="3"/>
      <c r="AS320" s="3"/>
    </row>
    <row r="321" spans="1:45" ht="12.75" customHeight="1" x14ac:dyDescent="0.2">
      <c r="A321" s="33" t="s">
        <v>84</v>
      </c>
      <c r="J321" s="217">
        <v>2</v>
      </c>
      <c r="K321" s="266">
        <v>2</v>
      </c>
      <c r="L321" s="5"/>
      <c r="M321" s="5"/>
      <c r="O321" s="5"/>
      <c r="P321" s="73">
        <v>2</v>
      </c>
      <c r="Q321" s="3"/>
      <c r="R321" s="5"/>
      <c r="X321" s="3"/>
      <c r="Y321" s="3"/>
      <c r="AR321" s="3"/>
      <c r="AS321" s="3"/>
    </row>
    <row r="322" spans="1:45" ht="12.75" customHeight="1" x14ac:dyDescent="0.2">
      <c r="A322" s="33" t="s">
        <v>87</v>
      </c>
      <c r="K322" s="266"/>
      <c r="L322" s="5"/>
      <c r="M322" s="5"/>
      <c r="O322" s="5"/>
      <c r="P322" s="73"/>
      <c r="Q322" s="3"/>
      <c r="R322" s="5"/>
      <c r="S322" s="124" t="s">
        <v>80</v>
      </c>
      <c r="T322" s="124">
        <v>26</v>
      </c>
      <c r="U322" s="124">
        <f>K323</f>
        <v>28</v>
      </c>
      <c r="V322" s="124" t="s">
        <v>10</v>
      </c>
      <c r="X322" s="3"/>
      <c r="Y322" s="3"/>
      <c r="AR322" s="3"/>
      <c r="AS322" s="3"/>
    </row>
    <row r="323" spans="1:45" ht="12.75" customHeight="1" x14ac:dyDescent="0.2">
      <c r="K323" s="267">
        <f>SUM(K320:K321)</f>
        <v>28</v>
      </c>
      <c r="L323" s="5">
        <f>K320/B312</f>
        <v>0.70270270270270274</v>
      </c>
      <c r="M323" s="5">
        <f>K323/B312</f>
        <v>0.7567567567567568</v>
      </c>
      <c r="N323" s="5">
        <f>M323-L323</f>
        <v>5.4054054054054057E-2</v>
      </c>
      <c r="O323" s="5"/>
      <c r="P323" s="6"/>
      <c r="Q323" s="6"/>
      <c r="R323" s="5"/>
      <c r="S323" s="124" t="s">
        <v>81</v>
      </c>
      <c r="T323" s="125">
        <f>T322/B312</f>
        <v>0.70270270270270274</v>
      </c>
      <c r="U323" s="125">
        <f>T322/U322</f>
        <v>0.9285714285714286</v>
      </c>
      <c r="V323" s="124" t="s">
        <v>82</v>
      </c>
      <c r="X323" s="3"/>
      <c r="Y323" s="3"/>
      <c r="AR323" s="3"/>
      <c r="AS323" s="3"/>
    </row>
    <row r="324" spans="1:45" ht="12.75" customHeight="1" x14ac:dyDescent="0.3">
      <c r="A324" s="51" t="s">
        <v>95</v>
      </c>
      <c r="L324" s="5"/>
      <c r="M324" s="5"/>
      <c r="O324" s="5"/>
      <c r="X324" s="3"/>
      <c r="Y324" s="3"/>
      <c r="AR324" s="3"/>
      <c r="AS324" s="3"/>
    </row>
    <row r="325" spans="1:45" ht="25.5" customHeight="1" x14ac:dyDescent="0.2">
      <c r="B325" s="324" t="s">
        <v>1</v>
      </c>
      <c r="C325" s="325"/>
      <c r="D325" s="325"/>
      <c r="E325" s="325"/>
      <c r="F325" s="325"/>
      <c r="G325" s="325"/>
      <c r="H325" s="325"/>
      <c r="I325" s="325"/>
      <c r="J325" s="325"/>
      <c r="L325" s="10" t="s">
        <v>2</v>
      </c>
      <c r="M325" s="10" t="s">
        <v>3</v>
      </c>
      <c r="N325" s="69" t="s">
        <v>4</v>
      </c>
      <c r="O325" s="10" t="s">
        <v>5</v>
      </c>
      <c r="P325" s="9" t="s">
        <v>6</v>
      </c>
      <c r="Q325" s="9" t="s">
        <v>7</v>
      </c>
      <c r="R325" s="10" t="s">
        <v>8</v>
      </c>
      <c r="X325" s="3"/>
      <c r="Y325" s="3"/>
      <c r="AR325" s="3"/>
      <c r="AS325" s="3"/>
    </row>
    <row r="326" spans="1:45" ht="12.75" customHeight="1" x14ac:dyDescent="0.2">
      <c r="A326" s="70" t="s">
        <v>9</v>
      </c>
      <c r="B326" s="71">
        <v>1</v>
      </c>
      <c r="C326" s="71">
        <v>2</v>
      </c>
      <c r="D326" s="71">
        <v>3</v>
      </c>
      <c r="E326" s="71">
        <v>4</v>
      </c>
      <c r="F326" s="71">
        <v>5</v>
      </c>
      <c r="G326" s="71">
        <v>6</v>
      </c>
      <c r="H326" s="71">
        <v>7</v>
      </c>
      <c r="I326" s="71">
        <v>8</v>
      </c>
      <c r="J326" s="269">
        <v>9</v>
      </c>
      <c r="K326" s="268" t="s">
        <v>10</v>
      </c>
      <c r="L326" s="5"/>
      <c r="M326" s="5"/>
      <c r="O326" s="5"/>
      <c r="P326" s="6"/>
      <c r="Q326" s="6"/>
      <c r="R326" s="5"/>
      <c r="X326" s="3"/>
      <c r="Y326" s="3"/>
      <c r="AB326" s="76" t="s">
        <v>52</v>
      </c>
      <c r="AC326" s="25">
        <v>24</v>
      </c>
      <c r="AR326" s="3"/>
      <c r="AS326" s="3"/>
    </row>
    <row r="327" spans="1:45" ht="12.75" customHeight="1" x14ac:dyDescent="0.2">
      <c r="A327" s="33" t="s">
        <v>53</v>
      </c>
      <c r="B327" s="25">
        <v>72</v>
      </c>
      <c r="K327" s="266"/>
      <c r="L327" s="5"/>
      <c r="M327" s="5"/>
      <c r="O327" s="5"/>
      <c r="P327" s="20">
        <f>B327</f>
        <v>72</v>
      </c>
      <c r="Q327" s="6"/>
      <c r="R327" s="5"/>
      <c r="X327" s="3"/>
      <c r="Y327" s="3"/>
      <c r="AB327" s="76" t="s">
        <v>53</v>
      </c>
      <c r="AC327" s="25">
        <v>38</v>
      </c>
      <c r="AR327" s="3"/>
      <c r="AS327" s="3"/>
    </row>
    <row r="328" spans="1:45" ht="12.75" customHeight="1" x14ac:dyDescent="0.2">
      <c r="A328" s="33" t="s">
        <v>64</v>
      </c>
      <c r="C328" s="25">
        <v>67</v>
      </c>
      <c r="K328" s="266"/>
      <c r="L328" s="5"/>
      <c r="M328" s="5"/>
      <c r="O328" s="5">
        <f>C328/B327</f>
        <v>0.93055555555555558</v>
      </c>
      <c r="P328" s="20">
        <v>67</v>
      </c>
      <c r="Q328" s="3">
        <f t="shared" ref="Q328:Q335" si="54">P328/P327</f>
        <v>0.93055555555555558</v>
      </c>
      <c r="R328" s="5">
        <f t="shared" ref="R328:R335" si="55">100%-Q328</f>
        <v>6.944444444444442E-2</v>
      </c>
      <c r="X328" s="3"/>
      <c r="Y328" s="3"/>
      <c r="AB328" s="76" t="s">
        <v>64</v>
      </c>
      <c r="AC328" s="25">
        <v>18</v>
      </c>
      <c r="AR328" s="3"/>
      <c r="AS328" s="3"/>
    </row>
    <row r="329" spans="1:45" ht="12.75" customHeight="1" x14ac:dyDescent="0.2">
      <c r="A329" s="25">
        <v>1002</v>
      </c>
      <c r="D329" s="25">
        <v>64</v>
      </c>
      <c r="K329" s="266"/>
      <c r="L329" s="5"/>
      <c r="M329" s="5"/>
      <c r="N329" s="5"/>
      <c r="O329" s="5">
        <f>D329/C328</f>
        <v>0.95522388059701491</v>
      </c>
      <c r="P329" s="73">
        <v>65</v>
      </c>
      <c r="Q329" s="3">
        <f t="shared" si="54"/>
        <v>0.97014925373134331</v>
      </c>
      <c r="R329" s="5">
        <f t="shared" si="55"/>
        <v>2.9850746268656692E-2</v>
      </c>
      <c r="X329" s="3"/>
      <c r="Y329" s="3"/>
      <c r="AR329" s="3"/>
      <c r="AS329" s="3"/>
    </row>
    <row r="330" spans="1:45" ht="12.75" customHeight="1" x14ac:dyDescent="0.2">
      <c r="A330" s="25">
        <v>1101</v>
      </c>
      <c r="E330" s="25">
        <v>58</v>
      </c>
      <c r="K330" s="266"/>
      <c r="L330" s="5"/>
      <c r="M330" s="5"/>
      <c r="O330" s="5">
        <f>E330/D329</f>
        <v>0.90625</v>
      </c>
      <c r="P330" s="73">
        <v>60</v>
      </c>
      <c r="Q330" s="3">
        <f t="shared" si="54"/>
        <v>0.92307692307692313</v>
      </c>
      <c r="R330" s="5">
        <f t="shared" si="55"/>
        <v>7.6923076923076872E-2</v>
      </c>
      <c r="X330" s="3"/>
      <c r="Y330" s="3"/>
      <c r="AR330" s="3"/>
      <c r="AS330" s="3"/>
    </row>
    <row r="331" spans="1:45" ht="12.75" customHeight="1" x14ac:dyDescent="0.2">
      <c r="A331" s="33" t="s">
        <v>72</v>
      </c>
      <c r="F331" s="25">
        <v>56</v>
      </c>
      <c r="K331" s="266"/>
      <c r="L331" s="5"/>
      <c r="M331" s="5"/>
      <c r="O331" s="5">
        <f>F331/E330</f>
        <v>0.96551724137931039</v>
      </c>
      <c r="P331" s="73">
        <v>60</v>
      </c>
      <c r="Q331" s="3">
        <f t="shared" si="54"/>
        <v>1</v>
      </c>
      <c r="R331" s="5">
        <f t="shared" si="55"/>
        <v>0</v>
      </c>
      <c r="X331" s="3"/>
      <c r="Y331" s="3"/>
      <c r="AR331" s="3"/>
      <c r="AS331" s="3"/>
    </row>
    <row r="332" spans="1:45" ht="12.75" customHeight="1" x14ac:dyDescent="0.2">
      <c r="A332" s="25">
        <v>1201</v>
      </c>
      <c r="G332" s="25">
        <v>54</v>
      </c>
      <c r="K332" s="266"/>
      <c r="L332" s="5"/>
      <c r="M332" s="5"/>
      <c r="O332" s="5">
        <f>G332/F331</f>
        <v>0.9642857142857143</v>
      </c>
      <c r="P332" s="73">
        <v>58</v>
      </c>
      <c r="Q332" s="3">
        <f t="shared" si="54"/>
        <v>0.96666666666666667</v>
      </c>
      <c r="R332" s="5">
        <f t="shared" si="55"/>
        <v>3.3333333333333326E-2</v>
      </c>
      <c r="X332" s="3"/>
      <c r="Y332" s="3"/>
      <c r="AR332" s="3"/>
      <c r="AS332" s="3"/>
    </row>
    <row r="333" spans="1:45" ht="12.75" customHeight="1" x14ac:dyDescent="0.2">
      <c r="A333" s="25">
        <v>1202</v>
      </c>
      <c r="H333" s="25">
        <v>53</v>
      </c>
      <c r="K333" s="266"/>
      <c r="L333" s="5"/>
      <c r="M333" s="5"/>
      <c r="O333" s="5">
        <f>H333/G332</f>
        <v>0.98148148148148151</v>
      </c>
      <c r="P333" s="73">
        <v>57</v>
      </c>
      <c r="Q333" s="3">
        <f t="shared" si="54"/>
        <v>0.98275862068965514</v>
      </c>
      <c r="R333" s="5">
        <f t="shared" si="55"/>
        <v>1.7241379310344862E-2</v>
      </c>
      <c r="X333" s="3"/>
      <c r="Y333" s="3"/>
      <c r="AR333" s="3"/>
      <c r="AS333" s="3"/>
    </row>
    <row r="334" spans="1:45" ht="12.75" customHeight="1" x14ac:dyDescent="0.2">
      <c r="A334" s="25">
        <v>1301</v>
      </c>
      <c r="I334" s="25">
        <v>52</v>
      </c>
      <c r="K334" s="266"/>
      <c r="L334" s="5"/>
      <c r="M334" s="5"/>
      <c r="O334" s="5">
        <f>I334/H333</f>
        <v>0.98113207547169812</v>
      </c>
      <c r="P334" s="73">
        <v>56</v>
      </c>
      <c r="Q334" s="3">
        <f t="shared" si="54"/>
        <v>0.98245614035087714</v>
      </c>
      <c r="R334" s="5">
        <f t="shared" si="55"/>
        <v>1.7543859649122862E-2</v>
      </c>
      <c r="X334" s="3"/>
      <c r="Y334" s="3"/>
      <c r="AR334" s="3"/>
      <c r="AS334" s="3"/>
    </row>
    <row r="335" spans="1:45" ht="12.75" customHeight="1" x14ac:dyDescent="0.2">
      <c r="A335" s="25">
        <v>1302</v>
      </c>
      <c r="J335" s="217">
        <v>50</v>
      </c>
      <c r="K335" s="266">
        <v>42</v>
      </c>
      <c r="L335" s="5"/>
      <c r="M335" s="5"/>
      <c r="O335" s="5">
        <f>J335/I334</f>
        <v>0.96153846153846156</v>
      </c>
      <c r="P335" s="73">
        <v>54</v>
      </c>
      <c r="Q335" s="3">
        <f t="shared" si="54"/>
        <v>0.9642857142857143</v>
      </c>
      <c r="R335" s="5">
        <f t="shared" si="55"/>
        <v>3.5714285714285698E-2</v>
      </c>
      <c r="X335" s="3"/>
      <c r="Y335" s="3"/>
      <c r="AR335" s="3"/>
      <c r="AS335" s="3"/>
    </row>
    <row r="336" spans="1:45" ht="12.75" customHeight="1" x14ac:dyDescent="0.2">
      <c r="A336" s="25">
        <v>1401</v>
      </c>
      <c r="J336" s="217">
        <v>9</v>
      </c>
      <c r="K336" s="266">
        <v>5</v>
      </c>
      <c r="L336" s="5"/>
      <c r="M336" s="5"/>
      <c r="O336" s="5"/>
      <c r="P336" s="73">
        <v>12</v>
      </c>
      <c r="Q336" s="3"/>
      <c r="R336" s="5"/>
      <c r="X336" s="3"/>
      <c r="Y336" s="3"/>
      <c r="AR336" s="3"/>
      <c r="AS336" s="3"/>
    </row>
    <row r="337" spans="1:45" ht="12.75" customHeight="1" x14ac:dyDescent="0.2">
      <c r="A337" s="25">
        <v>1402</v>
      </c>
      <c r="J337" s="217">
        <v>5</v>
      </c>
      <c r="K337" s="266">
        <v>2</v>
      </c>
      <c r="L337" s="5"/>
      <c r="M337" s="5"/>
      <c r="O337" s="5"/>
      <c r="P337" s="73">
        <v>6</v>
      </c>
      <c r="Q337" s="3"/>
      <c r="R337" s="5"/>
      <c r="S337" s="25" t="s">
        <v>80</v>
      </c>
      <c r="T337" s="25">
        <v>51</v>
      </c>
      <c r="U337" s="25">
        <f>K339</f>
        <v>51</v>
      </c>
      <c r="V337" s="25" t="s">
        <v>10</v>
      </c>
      <c r="X337" s="3"/>
      <c r="Y337" s="3"/>
      <c r="AR337" s="3"/>
      <c r="AS337" s="3"/>
    </row>
    <row r="338" spans="1:45" ht="12.75" customHeight="1" x14ac:dyDescent="0.2">
      <c r="A338" s="25">
        <v>1501</v>
      </c>
      <c r="J338" s="217">
        <v>2</v>
      </c>
      <c r="K338" s="266">
        <v>2</v>
      </c>
      <c r="L338" s="5"/>
      <c r="M338" s="5"/>
      <c r="O338" s="5"/>
      <c r="P338" s="73">
        <v>3</v>
      </c>
      <c r="Q338" s="3"/>
      <c r="R338" s="5"/>
      <c r="S338" s="25" t="s">
        <v>81</v>
      </c>
      <c r="T338" s="24">
        <f>T337/B327</f>
        <v>0.70833333333333337</v>
      </c>
      <c r="U338" s="24">
        <f>T337/U337</f>
        <v>1</v>
      </c>
      <c r="V338" s="25" t="s">
        <v>82</v>
      </c>
      <c r="X338" s="3"/>
      <c r="Y338" s="3"/>
      <c r="AR338" s="3"/>
      <c r="AS338" s="3"/>
    </row>
    <row r="339" spans="1:45" ht="12.75" customHeight="1" x14ac:dyDescent="0.2">
      <c r="K339" s="267">
        <f>SUM(K335:K338)</f>
        <v>51</v>
      </c>
      <c r="L339" s="5">
        <f>K335/B327</f>
        <v>0.58333333333333337</v>
      </c>
      <c r="M339" s="5">
        <f>K339/B327</f>
        <v>0.70833333333333337</v>
      </c>
      <c r="N339" s="5">
        <f>M339-L339</f>
        <v>0.125</v>
      </c>
      <c r="O339" s="5"/>
      <c r="P339" s="6"/>
      <c r="Q339" s="6"/>
      <c r="R339" s="5"/>
      <c r="X339" s="3"/>
      <c r="Y339" s="3"/>
      <c r="AR339" s="3"/>
      <c r="AS339" s="3"/>
    </row>
    <row r="340" spans="1:45" ht="12.75" customHeight="1" x14ac:dyDescent="0.2">
      <c r="L340" s="5"/>
      <c r="M340" s="5"/>
      <c r="N340" s="5"/>
      <c r="O340" s="5"/>
      <c r="P340" s="6"/>
      <c r="Q340" s="6"/>
      <c r="R340" s="5"/>
      <c r="S340" s="5"/>
      <c r="T340" s="5"/>
      <c r="U340" s="5"/>
      <c r="V340" s="5"/>
      <c r="W340" s="5"/>
      <c r="X340" s="3"/>
      <c r="Y340" s="3"/>
      <c r="AR340" s="3"/>
      <c r="AS340" s="3"/>
    </row>
    <row r="341" spans="1:45" ht="12.75" customHeight="1" x14ac:dyDescent="0.2">
      <c r="L341" s="5"/>
      <c r="M341" s="5"/>
      <c r="N341" s="5"/>
      <c r="O341" s="5"/>
      <c r="P341" s="6"/>
      <c r="Q341" s="6"/>
      <c r="R341" s="5"/>
      <c r="S341" s="25"/>
      <c r="T341" s="24"/>
      <c r="U341" s="24"/>
      <c r="V341" s="25"/>
      <c r="X341" s="3"/>
      <c r="Y341" s="3"/>
      <c r="AR341" s="3"/>
      <c r="AS341" s="3"/>
    </row>
    <row r="342" spans="1:45" ht="26.25" x14ac:dyDescent="0.4">
      <c r="B342" s="318" t="s">
        <v>96</v>
      </c>
      <c r="C342" s="331"/>
      <c r="D342" s="331"/>
      <c r="E342" s="331"/>
      <c r="F342" s="331"/>
      <c r="G342" s="331"/>
      <c r="H342" s="331"/>
      <c r="I342" s="331"/>
      <c r="J342" s="331"/>
      <c r="K342" s="201" t="s">
        <v>64</v>
      </c>
      <c r="L342" s="5"/>
      <c r="M342" s="5"/>
      <c r="N342" s="25"/>
      <c r="O342" s="5"/>
      <c r="P342" s="25"/>
      <c r="Q342" s="25"/>
      <c r="R342" s="25"/>
      <c r="T342" s="24"/>
      <c r="U342" s="24"/>
      <c r="V342" s="25"/>
      <c r="X342" s="3"/>
      <c r="Y342" s="3"/>
      <c r="AR342" s="3"/>
      <c r="AS342" s="3"/>
    </row>
    <row r="343" spans="1:45" ht="20.25" x14ac:dyDescent="0.2">
      <c r="A343" s="330" t="s">
        <v>9</v>
      </c>
      <c r="B343" s="311" t="s">
        <v>97</v>
      </c>
      <c r="C343" s="312"/>
      <c r="D343" s="312"/>
      <c r="E343" s="312"/>
      <c r="F343" s="312"/>
      <c r="G343" s="312"/>
      <c r="H343" s="312"/>
      <c r="I343" s="312"/>
      <c r="J343" s="313"/>
      <c r="K343" s="314" t="s">
        <v>10</v>
      </c>
      <c r="L343" s="307" t="s">
        <v>2</v>
      </c>
      <c r="M343" s="307" t="s">
        <v>3</v>
      </c>
      <c r="N343" s="316" t="s">
        <v>4</v>
      </c>
      <c r="O343" s="307" t="s">
        <v>5</v>
      </c>
      <c r="P343" s="317" t="s">
        <v>6</v>
      </c>
      <c r="Q343" s="317" t="s">
        <v>7</v>
      </c>
      <c r="R343" s="307" t="s">
        <v>8</v>
      </c>
      <c r="T343" s="24"/>
      <c r="U343" s="24"/>
      <c r="V343" s="25"/>
      <c r="X343" s="3"/>
      <c r="Y343" s="3"/>
      <c r="AR343" s="3"/>
      <c r="AS343" s="3"/>
    </row>
    <row r="344" spans="1:45" ht="15.75" x14ac:dyDescent="0.25">
      <c r="A344" s="308"/>
      <c r="B344" s="79" t="s">
        <v>98</v>
      </c>
      <c r="C344" s="79" t="s">
        <v>99</v>
      </c>
      <c r="D344" s="79" t="s">
        <v>100</v>
      </c>
      <c r="E344" s="79" t="s">
        <v>101</v>
      </c>
      <c r="F344" s="79" t="s">
        <v>102</v>
      </c>
      <c r="G344" s="79" t="s">
        <v>103</v>
      </c>
      <c r="H344" s="79" t="s">
        <v>104</v>
      </c>
      <c r="I344" s="79" t="s">
        <v>105</v>
      </c>
      <c r="J344" s="221" t="s">
        <v>106</v>
      </c>
      <c r="K344" s="332"/>
      <c r="L344" s="308"/>
      <c r="M344" s="308"/>
      <c r="N344" s="308"/>
      <c r="O344" s="308"/>
      <c r="P344" s="308"/>
      <c r="Q344" s="308"/>
      <c r="R344" s="308"/>
      <c r="T344" s="24"/>
      <c r="U344" s="24"/>
      <c r="V344" s="25"/>
      <c r="X344" s="3"/>
      <c r="Y344" s="3"/>
      <c r="AR344" s="3"/>
      <c r="AS344" s="3"/>
    </row>
    <row r="345" spans="1:45" ht="15.75" customHeight="1" x14ac:dyDescent="0.25">
      <c r="A345" s="79">
        <v>1001</v>
      </c>
      <c r="B345" s="80">
        <v>39</v>
      </c>
      <c r="C345" s="80"/>
      <c r="D345" s="80"/>
      <c r="E345" s="80"/>
      <c r="F345" s="80"/>
      <c r="G345" s="80"/>
      <c r="H345" s="80"/>
      <c r="I345" s="80"/>
      <c r="J345" s="195"/>
      <c r="K345" s="116"/>
      <c r="L345" s="232"/>
      <c r="M345" s="233"/>
      <c r="N345" s="234"/>
      <c r="O345" s="242"/>
      <c r="P345" s="85">
        <f>B345</f>
        <v>39</v>
      </c>
      <c r="Q345" s="243"/>
      <c r="R345" s="242"/>
      <c r="T345" s="24"/>
      <c r="U345" s="24"/>
      <c r="V345" s="25"/>
      <c r="X345" s="3"/>
      <c r="Y345" s="3"/>
      <c r="AR345" s="3"/>
      <c r="AS345" s="3"/>
    </row>
    <row r="346" spans="1:45" ht="15.75" customHeight="1" x14ac:dyDescent="0.25">
      <c r="A346" s="79">
        <v>1002</v>
      </c>
      <c r="B346" s="80"/>
      <c r="C346" s="80">
        <v>34</v>
      </c>
      <c r="D346" s="80"/>
      <c r="E346" s="80"/>
      <c r="F346" s="80"/>
      <c r="G346" s="80"/>
      <c r="H346" s="80"/>
      <c r="I346" s="80"/>
      <c r="J346" s="195"/>
      <c r="K346" s="116"/>
      <c r="L346" s="235"/>
      <c r="M346" s="134"/>
      <c r="N346" s="236"/>
      <c r="O346" s="90">
        <f>IF(C346=0,"",C346/B345)</f>
        <v>0.87179487179487181</v>
      </c>
      <c r="P346" s="91">
        <v>34</v>
      </c>
      <c r="Q346" s="241">
        <f t="shared" ref="Q346:Q353" si="56">IF(P346=0,"",P346/P345)</f>
        <v>0.87179487179487181</v>
      </c>
      <c r="R346" s="241">
        <f t="shared" ref="R346:R353" si="57">IF(P346=0,"",100%-Q346)</f>
        <v>0.12820512820512819</v>
      </c>
      <c r="T346" s="24"/>
      <c r="U346" s="24"/>
      <c r="V346" s="25"/>
      <c r="X346" s="3"/>
      <c r="Y346" s="3"/>
      <c r="AR346" s="3"/>
      <c r="AS346" s="3"/>
    </row>
    <row r="347" spans="1:45" ht="15.75" customHeight="1" x14ac:dyDescent="0.25">
      <c r="A347" s="79">
        <v>1101</v>
      </c>
      <c r="B347" s="80"/>
      <c r="C347" s="80"/>
      <c r="D347" s="80">
        <v>31</v>
      </c>
      <c r="E347" s="80"/>
      <c r="F347" s="80"/>
      <c r="G347" s="80"/>
      <c r="H347" s="80"/>
      <c r="I347" s="80"/>
      <c r="J347" s="195"/>
      <c r="K347" s="116"/>
      <c r="L347" s="235"/>
      <c r="M347" s="134"/>
      <c r="N347" s="236"/>
      <c r="O347" s="90">
        <f>IF(D347=0,"",D347/C346)</f>
        <v>0.91176470588235292</v>
      </c>
      <c r="P347" s="91">
        <v>31</v>
      </c>
      <c r="Q347" s="241">
        <f t="shared" si="56"/>
        <v>0.91176470588235292</v>
      </c>
      <c r="R347" s="241">
        <f t="shared" si="57"/>
        <v>8.8235294117647078E-2</v>
      </c>
      <c r="S347" s="11">
        <f>P347/P345</f>
        <v>0.79487179487179482</v>
      </c>
      <c r="T347" s="24"/>
      <c r="U347" s="24"/>
      <c r="V347" s="25"/>
      <c r="X347" s="3"/>
      <c r="Y347" s="3"/>
      <c r="AR347" s="3"/>
      <c r="AS347" s="3"/>
    </row>
    <row r="348" spans="1:45" ht="15.75" customHeight="1" x14ac:dyDescent="0.25">
      <c r="A348" s="79">
        <v>1102</v>
      </c>
      <c r="B348" s="80"/>
      <c r="C348" s="80"/>
      <c r="D348" s="80"/>
      <c r="E348" s="80">
        <v>26</v>
      </c>
      <c r="F348" s="80"/>
      <c r="G348" s="80"/>
      <c r="H348" s="80"/>
      <c r="I348" s="80"/>
      <c r="J348" s="195"/>
      <c r="K348" s="116"/>
      <c r="L348" s="235"/>
      <c r="M348" s="134"/>
      <c r="N348" s="236"/>
      <c r="O348" s="90">
        <f>IF(E348=0,"",E348/D347)</f>
        <v>0.83870967741935487</v>
      </c>
      <c r="P348" s="91">
        <v>30</v>
      </c>
      <c r="Q348" s="241">
        <f t="shared" si="56"/>
        <v>0.967741935483871</v>
      </c>
      <c r="R348" s="241">
        <f t="shared" si="57"/>
        <v>3.2258064516129004E-2</v>
      </c>
      <c r="T348" s="24"/>
      <c r="U348" s="24"/>
      <c r="V348" s="25"/>
      <c r="X348" s="3"/>
      <c r="Y348" s="3"/>
      <c r="AR348" s="3"/>
      <c r="AS348" s="3"/>
    </row>
    <row r="349" spans="1:45" ht="15.75" customHeight="1" x14ac:dyDescent="0.25">
      <c r="A349" s="79">
        <v>1201</v>
      </c>
      <c r="B349" s="80"/>
      <c r="C349" s="80"/>
      <c r="D349" s="80"/>
      <c r="E349" s="80"/>
      <c r="F349" s="80">
        <v>26</v>
      </c>
      <c r="G349" s="80"/>
      <c r="H349" s="80"/>
      <c r="I349" s="80"/>
      <c r="J349" s="195"/>
      <c r="K349" s="116"/>
      <c r="L349" s="235"/>
      <c r="M349" s="134"/>
      <c r="N349" s="236"/>
      <c r="O349" s="90">
        <f>IF(F349=0,"",F349/E348)</f>
        <v>1</v>
      </c>
      <c r="P349" s="91">
        <v>30</v>
      </c>
      <c r="Q349" s="241">
        <f t="shared" si="56"/>
        <v>1</v>
      </c>
      <c r="R349" s="241">
        <f t="shared" si="57"/>
        <v>0</v>
      </c>
      <c r="T349" s="24"/>
      <c r="U349" s="24"/>
      <c r="V349" s="25"/>
      <c r="X349" s="3"/>
      <c r="Y349" s="3"/>
      <c r="AR349" s="3"/>
      <c r="AS349" s="3"/>
    </row>
    <row r="350" spans="1:45" ht="15.75" customHeight="1" x14ac:dyDescent="0.25">
      <c r="A350" s="79">
        <v>1202</v>
      </c>
      <c r="B350" s="80"/>
      <c r="C350" s="80"/>
      <c r="D350" s="80"/>
      <c r="E350" s="80"/>
      <c r="F350" s="80"/>
      <c r="G350" s="80">
        <v>26</v>
      </c>
      <c r="H350" s="80"/>
      <c r="I350" s="80"/>
      <c r="J350" s="195"/>
      <c r="K350" s="116"/>
      <c r="L350" s="235"/>
      <c r="M350" s="134"/>
      <c r="N350" s="236"/>
      <c r="O350" s="90">
        <f>IF(G350=0,"",G350/F349)</f>
        <v>1</v>
      </c>
      <c r="P350" s="91">
        <v>29</v>
      </c>
      <c r="Q350" s="241">
        <f t="shared" si="56"/>
        <v>0.96666666666666667</v>
      </c>
      <c r="R350" s="241">
        <f t="shared" si="57"/>
        <v>3.3333333333333326E-2</v>
      </c>
      <c r="T350" s="24"/>
      <c r="U350" s="24"/>
      <c r="V350" s="25"/>
      <c r="X350" s="3"/>
      <c r="Y350" s="3"/>
      <c r="AR350" s="3"/>
      <c r="AS350" s="3"/>
    </row>
    <row r="351" spans="1:45" ht="15.75" customHeight="1" x14ac:dyDescent="0.25">
      <c r="A351" s="79">
        <v>1301</v>
      </c>
      <c r="B351" s="80"/>
      <c r="C351" s="80"/>
      <c r="D351" s="80"/>
      <c r="E351" s="80"/>
      <c r="F351" s="80"/>
      <c r="G351" s="80"/>
      <c r="H351" s="80">
        <v>26</v>
      </c>
      <c r="I351" s="80"/>
      <c r="J351" s="195"/>
      <c r="K351" s="116"/>
      <c r="L351" s="235"/>
      <c r="M351" s="134"/>
      <c r="N351" s="236"/>
      <c r="O351" s="90">
        <f>IF(H351=0,"",H351/G350)</f>
        <v>1</v>
      </c>
      <c r="P351" s="91">
        <v>29</v>
      </c>
      <c r="Q351" s="241">
        <f t="shared" si="56"/>
        <v>1</v>
      </c>
      <c r="R351" s="241">
        <f t="shared" si="57"/>
        <v>0</v>
      </c>
      <c r="T351" s="24"/>
      <c r="U351" s="24"/>
      <c r="V351" s="25"/>
      <c r="X351" s="3"/>
      <c r="Y351" s="3"/>
      <c r="AR351" s="3"/>
      <c r="AS351" s="3"/>
    </row>
    <row r="352" spans="1:45" ht="15.75" customHeight="1" x14ac:dyDescent="0.25">
      <c r="A352" s="79">
        <v>1302</v>
      </c>
      <c r="B352" s="80"/>
      <c r="C352" s="80"/>
      <c r="D352" s="80"/>
      <c r="E352" s="80"/>
      <c r="F352" s="80"/>
      <c r="G352" s="80"/>
      <c r="H352" s="80"/>
      <c r="I352" s="80">
        <v>26</v>
      </c>
      <c r="J352" s="195"/>
      <c r="K352" s="116"/>
      <c r="L352" s="235"/>
      <c r="M352" s="134"/>
      <c r="N352" s="236"/>
      <c r="O352" s="90">
        <f>IF(I352=0,"",I352/H351)</f>
        <v>1</v>
      </c>
      <c r="P352" s="91">
        <v>28</v>
      </c>
      <c r="Q352" s="241">
        <f t="shared" si="56"/>
        <v>0.96551724137931039</v>
      </c>
      <c r="R352" s="241">
        <f t="shared" si="57"/>
        <v>3.4482758620689613E-2</v>
      </c>
      <c r="T352" s="24"/>
      <c r="U352" s="24"/>
      <c r="V352" s="25"/>
      <c r="X352" s="3"/>
      <c r="Y352" s="3"/>
      <c r="AR352" s="3"/>
      <c r="AS352" s="3"/>
    </row>
    <row r="353" spans="1:45" ht="15.75" customHeight="1" x14ac:dyDescent="0.25">
      <c r="A353" s="79">
        <v>1401</v>
      </c>
      <c r="B353" s="80"/>
      <c r="C353" s="80"/>
      <c r="D353" s="80"/>
      <c r="E353" s="80"/>
      <c r="F353" s="80"/>
      <c r="G353" s="80"/>
      <c r="H353" s="80"/>
      <c r="I353" s="80"/>
      <c r="J353" s="195">
        <v>26</v>
      </c>
      <c r="K353" s="116">
        <v>25</v>
      </c>
      <c r="L353" s="235"/>
      <c r="M353" s="134"/>
      <c r="N353" s="236"/>
      <c r="O353" s="133">
        <f>IF(J353=0,"",J353/I352)</f>
        <v>1</v>
      </c>
      <c r="P353" s="91">
        <v>28</v>
      </c>
      <c r="Q353" s="133">
        <f t="shared" si="56"/>
        <v>1</v>
      </c>
      <c r="R353" s="133">
        <f t="shared" si="57"/>
        <v>0</v>
      </c>
      <c r="T353" s="24"/>
      <c r="U353" s="24"/>
      <c r="V353" s="25"/>
      <c r="X353" s="3"/>
      <c r="Y353" s="3"/>
      <c r="AR353" s="3"/>
      <c r="AS353" s="3"/>
    </row>
    <row r="354" spans="1:45" ht="15.75" customHeight="1" x14ac:dyDescent="0.25">
      <c r="A354" s="79">
        <v>1402</v>
      </c>
      <c r="B354" s="80"/>
      <c r="C354" s="80"/>
      <c r="D354" s="80"/>
      <c r="E354" s="80"/>
      <c r="F354" s="80"/>
      <c r="G354" s="80"/>
      <c r="H354" s="80"/>
      <c r="I354" s="80"/>
      <c r="J354" s="195">
        <v>3</v>
      </c>
      <c r="K354" s="116">
        <v>3</v>
      </c>
      <c r="L354" s="235"/>
      <c r="M354" s="134"/>
      <c r="N354" s="237"/>
      <c r="O354" s="134"/>
      <c r="P354" s="91">
        <v>3</v>
      </c>
      <c r="Q354" s="134"/>
      <c r="R354" s="244"/>
      <c r="T354" s="24"/>
      <c r="U354" s="24"/>
      <c r="V354" s="25"/>
      <c r="X354" s="3"/>
      <c r="Y354" s="3"/>
      <c r="AR354" s="3"/>
      <c r="AS354" s="3"/>
    </row>
    <row r="355" spans="1:45" ht="15.75" customHeight="1" x14ac:dyDescent="0.25">
      <c r="A355" s="79">
        <v>1501</v>
      </c>
      <c r="B355" s="80"/>
      <c r="C355" s="80"/>
      <c r="D355" s="80"/>
      <c r="E355" s="80"/>
      <c r="F355" s="80"/>
      <c r="G355" s="80"/>
      <c r="H355" s="80"/>
      <c r="I355" s="80"/>
      <c r="J355" s="195"/>
      <c r="K355" s="116"/>
      <c r="L355" s="235"/>
      <c r="M355" s="134"/>
      <c r="N355" s="237"/>
      <c r="O355" s="246"/>
      <c r="P355" s="96"/>
      <c r="Q355" s="247"/>
      <c r="R355" s="246"/>
      <c r="T355" s="24"/>
      <c r="U355" s="24"/>
      <c r="V355" s="25"/>
      <c r="X355" s="3"/>
      <c r="Y355" s="3"/>
      <c r="AR355" s="3"/>
      <c r="AS355" s="3"/>
    </row>
    <row r="356" spans="1:45" ht="15.75" customHeight="1" x14ac:dyDescent="0.25">
      <c r="A356" s="79">
        <v>1502</v>
      </c>
      <c r="B356" s="80"/>
      <c r="C356" s="80"/>
      <c r="D356" s="80"/>
      <c r="E356" s="80"/>
      <c r="F356" s="80"/>
      <c r="G356" s="80"/>
      <c r="H356" s="80"/>
      <c r="I356" s="80"/>
      <c r="J356" s="195"/>
      <c r="K356" s="116"/>
      <c r="L356" s="235"/>
      <c r="M356" s="134"/>
      <c r="N356" s="237"/>
      <c r="O356" s="246"/>
      <c r="P356" s="96"/>
      <c r="Q356" s="247"/>
      <c r="R356" s="246"/>
      <c r="T356" s="24"/>
      <c r="U356" s="24"/>
      <c r="V356" s="25"/>
      <c r="X356" s="3"/>
      <c r="Y356" s="3"/>
      <c r="AR356" s="3"/>
      <c r="AS356" s="3"/>
    </row>
    <row r="357" spans="1:45" ht="15.75" customHeight="1" x14ac:dyDescent="0.25">
      <c r="A357" s="79">
        <v>1601</v>
      </c>
      <c r="B357" s="80"/>
      <c r="C357" s="80"/>
      <c r="D357" s="80"/>
      <c r="E357" s="80"/>
      <c r="F357" s="80"/>
      <c r="G357" s="80"/>
      <c r="H357" s="80"/>
      <c r="I357" s="80"/>
      <c r="J357" s="195"/>
      <c r="K357" s="116"/>
      <c r="L357" s="235"/>
      <c r="M357" s="134"/>
      <c r="N357" s="237"/>
      <c r="O357" s="246"/>
      <c r="P357" s="96"/>
      <c r="Q357" s="247"/>
      <c r="R357" s="246"/>
      <c r="T357" s="24"/>
      <c r="U357" s="24"/>
      <c r="V357" s="25"/>
      <c r="X357" s="3"/>
      <c r="Y357" s="3"/>
      <c r="AR357" s="3"/>
      <c r="AS357" s="3"/>
    </row>
    <row r="358" spans="1:45" ht="15.75" customHeight="1" x14ac:dyDescent="0.25">
      <c r="A358" s="79">
        <v>1602</v>
      </c>
      <c r="B358" s="80"/>
      <c r="C358" s="80"/>
      <c r="D358" s="80"/>
      <c r="E358" s="80"/>
      <c r="F358" s="80"/>
      <c r="G358" s="80"/>
      <c r="H358" s="80"/>
      <c r="I358" s="80"/>
      <c r="J358" s="195"/>
      <c r="K358" s="116"/>
      <c r="L358" s="235"/>
      <c r="M358" s="134"/>
      <c r="N358" s="237"/>
      <c r="O358" s="248"/>
      <c r="P358" s="251"/>
      <c r="Q358" s="249"/>
      <c r="R358" s="250"/>
      <c r="T358" s="24"/>
      <c r="U358" s="24"/>
      <c r="V358" s="25"/>
      <c r="X358" s="3"/>
      <c r="Y358" s="3"/>
      <c r="AR358" s="3"/>
      <c r="AS358" s="3"/>
    </row>
    <row r="359" spans="1:45" ht="15.75" customHeight="1" x14ac:dyDescent="0.25">
      <c r="A359" s="79">
        <v>1701</v>
      </c>
      <c r="B359" s="80"/>
      <c r="C359" s="80"/>
      <c r="D359" s="80"/>
      <c r="E359" s="80"/>
      <c r="F359" s="80"/>
      <c r="G359" s="80"/>
      <c r="H359" s="80"/>
      <c r="I359" s="80"/>
      <c r="J359" s="195"/>
      <c r="K359" s="116"/>
      <c r="L359" s="235"/>
      <c r="M359" s="134"/>
      <c r="N359" s="237"/>
      <c r="O359" s="228" t="s">
        <v>80</v>
      </c>
      <c r="P359" s="102">
        <v>28</v>
      </c>
      <c r="Q359" s="103">
        <f>K362</f>
        <v>28</v>
      </c>
      <c r="R359" s="230" t="s">
        <v>10</v>
      </c>
      <c r="T359" s="24"/>
      <c r="U359" s="24"/>
      <c r="V359" s="25"/>
      <c r="X359" s="3"/>
      <c r="Y359" s="3"/>
      <c r="AR359" s="3"/>
      <c r="AS359" s="3"/>
    </row>
    <row r="360" spans="1:45" ht="15.75" customHeight="1" x14ac:dyDescent="0.25">
      <c r="A360" s="79">
        <v>1702</v>
      </c>
      <c r="B360" s="80"/>
      <c r="C360" s="80"/>
      <c r="D360" s="80"/>
      <c r="E360" s="80"/>
      <c r="F360" s="80"/>
      <c r="G360" s="80"/>
      <c r="H360" s="80"/>
      <c r="I360" s="80"/>
      <c r="J360" s="195"/>
      <c r="K360" s="116"/>
      <c r="L360" s="235"/>
      <c r="M360" s="134"/>
      <c r="N360" s="237"/>
      <c r="O360" s="229" t="s">
        <v>81</v>
      </c>
      <c r="P360" s="104">
        <f>IF(P359/B345=0,"",P359/B345)</f>
        <v>0.71794871794871795</v>
      </c>
      <c r="Q360" s="105">
        <f>IF(P359/Q359=0,"",P359/Q359)</f>
        <v>1</v>
      </c>
      <c r="R360" s="231" t="s">
        <v>82</v>
      </c>
      <c r="T360" s="24"/>
      <c r="U360" s="24"/>
      <c r="V360" s="25"/>
      <c r="X360" s="3"/>
      <c r="Y360" s="3"/>
      <c r="AR360" s="3"/>
      <c r="AS360" s="3"/>
    </row>
    <row r="361" spans="1:45" ht="15.75" customHeight="1" x14ac:dyDescent="0.25">
      <c r="A361" s="79">
        <v>1801</v>
      </c>
      <c r="B361" s="226"/>
      <c r="C361" s="226"/>
      <c r="D361" s="226"/>
      <c r="E361" s="226"/>
      <c r="F361" s="226"/>
      <c r="G361" s="226"/>
      <c r="H361" s="226"/>
      <c r="I361" s="226"/>
      <c r="J361" s="270"/>
      <c r="K361" s="116"/>
      <c r="L361" s="238"/>
      <c r="M361" s="239"/>
      <c r="N361" s="240"/>
      <c r="O361" s="109"/>
      <c r="P361" s="110"/>
      <c r="Q361" s="110"/>
      <c r="R361" s="111"/>
      <c r="T361" s="24"/>
      <c r="U361" s="24"/>
      <c r="V361" s="25"/>
      <c r="X361" s="3"/>
      <c r="Y361" s="3"/>
      <c r="AR361" s="3"/>
      <c r="AS361" s="3"/>
    </row>
    <row r="362" spans="1:45" ht="18" customHeight="1" x14ac:dyDescent="0.25">
      <c r="A362" s="33"/>
      <c r="B362" s="327" t="s">
        <v>108</v>
      </c>
      <c r="C362" s="327"/>
      <c r="D362" s="327"/>
      <c r="E362" s="327"/>
      <c r="F362" s="327"/>
      <c r="G362" s="327"/>
      <c r="H362" s="327"/>
      <c r="I362" s="327"/>
      <c r="J362" s="327"/>
      <c r="K362" s="225">
        <f>SUM(K345:K358)</f>
        <v>28</v>
      </c>
      <c r="L362" s="113">
        <f>IF(K353=0,"",K353/B345)</f>
        <v>0.64102564102564108</v>
      </c>
      <c r="M362" s="113">
        <f>IF(K362=0,"",K362/B345)</f>
        <v>0.71794871794871795</v>
      </c>
      <c r="N362" s="113">
        <f>IF(K353=0,"",M362-L362)</f>
        <v>7.6923076923076872E-2</v>
      </c>
      <c r="O362" s="5"/>
      <c r="P362" s="25"/>
      <c r="Q362" s="24"/>
      <c r="R362" s="5"/>
      <c r="T362" s="24"/>
      <c r="U362" s="24"/>
      <c r="V362" s="25"/>
      <c r="X362" s="3"/>
      <c r="Y362" s="3"/>
      <c r="AR362" s="3"/>
      <c r="AS362" s="3"/>
    </row>
    <row r="363" spans="1:45" ht="12.75" customHeight="1" x14ac:dyDescent="0.2">
      <c r="L363" s="5"/>
      <c r="M363" s="5"/>
      <c r="N363" s="5"/>
      <c r="O363" s="5"/>
      <c r="P363" s="6"/>
      <c r="Q363" s="6"/>
      <c r="R363" s="5"/>
      <c r="S363" s="25"/>
      <c r="T363" s="24"/>
      <c r="U363" s="24"/>
      <c r="V363" s="25"/>
      <c r="X363" s="3"/>
      <c r="Y363" s="3"/>
      <c r="AR363" s="3"/>
      <c r="AS363" s="3"/>
    </row>
    <row r="364" spans="1:45" ht="12.75" customHeight="1" x14ac:dyDescent="0.2">
      <c r="L364" s="5"/>
      <c r="M364" s="5"/>
      <c r="N364" s="5"/>
      <c r="O364" s="5"/>
      <c r="P364" s="6"/>
      <c r="Q364" s="6"/>
      <c r="R364" s="5"/>
      <c r="X364" s="3"/>
      <c r="Y364" s="3"/>
      <c r="AR364" s="3"/>
      <c r="AS364" s="3"/>
    </row>
    <row r="365" spans="1:45" ht="26.25" customHeight="1" x14ac:dyDescent="0.4">
      <c r="B365" s="318" t="s">
        <v>96</v>
      </c>
      <c r="C365" s="331"/>
      <c r="D365" s="331"/>
      <c r="E365" s="331"/>
      <c r="F365" s="331"/>
      <c r="G365" s="331"/>
      <c r="H365" s="331"/>
      <c r="I365" s="331"/>
      <c r="J365" s="331"/>
      <c r="K365" s="201" t="s">
        <v>66</v>
      </c>
      <c r="L365" s="5"/>
      <c r="M365" s="5"/>
      <c r="N365" s="25"/>
      <c r="O365" s="5"/>
      <c r="P365" s="25"/>
      <c r="Q365" s="25"/>
      <c r="R365" s="25"/>
      <c r="X365" s="3"/>
      <c r="Y365" s="3"/>
      <c r="AR365" s="3"/>
      <c r="AS365" s="3"/>
    </row>
    <row r="366" spans="1:45" ht="20.25" customHeight="1" x14ac:dyDescent="0.2">
      <c r="A366" s="330" t="s">
        <v>9</v>
      </c>
      <c r="B366" s="311" t="s">
        <v>97</v>
      </c>
      <c r="C366" s="312"/>
      <c r="D366" s="312"/>
      <c r="E366" s="312"/>
      <c r="F366" s="312"/>
      <c r="G366" s="312"/>
      <c r="H366" s="312"/>
      <c r="I366" s="312"/>
      <c r="J366" s="313"/>
      <c r="K366" s="314" t="s">
        <v>10</v>
      </c>
      <c r="L366" s="307" t="s">
        <v>2</v>
      </c>
      <c r="M366" s="307" t="s">
        <v>3</v>
      </c>
      <c r="N366" s="316" t="s">
        <v>4</v>
      </c>
      <c r="O366" s="307" t="s">
        <v>5</v>
      </c>
      <c r="P366" s="317" t="s">
        <v>6</v>
      </c>
      <c r="Q366" s="317" t="s">
        <v>7</v>
      </c>
      <c r="R366" s="307" t="s">
        <v>8</v>
      </c>
      <c r="X366" s="3"/>
      <c r="Y366" s="3"/>
      <c r="AR366" s="3"/>
      <c r="AS366" s="3"/>
    </row>
    <row r="367" spans="1:45" ht="15.75" x14ac:dyDescent="0.25">
      <c r="A367" s="308"/>
      <c r="B367" s="79" t="s">
        <v>98</v>
      </c>
      <c r="C367" s="79" t="s">
        <v>99</v>
      </c>
      <c r="D367" s="79" t="s">
        <v>100</v>
      </c>
      <c r="E367" s="79" t="s">
        <v>101</v>
      </c>
      <c r="F367" s="79" t="s">
        <v>102</v>
      </c>
      <c r="G367" s="79" t="s">
        <v>103</v>
      </c>
      <c r="H367" s="79" t="s">
        <v>104</v>
      </c>
      <c r="I367" s="79" t="s">
        <v>105</v>
      </c>
      <c r="J367" s="221" t="s">
        <v>106</v>
      </c>
      <c r="K367" s="332"/>
      <c r="L367" s="308"/>
      <c r="M367" s="308"/>
      <c r="N367" s="308"/>
      <c r="O367" s="308"/>
      <c r="P367" s="308"/>
      <c r="Q367" s="308"/>
      <c r="R367" s="308"/>
      <c r="X367" s="3"/>
      <c r="Y367" s="3"/>
      <c r="AR367" s="3"/>
      <c r="AS367" s="3"/>
    </row>
    <row r="368" spans="1:45" ht="15.75" customHeight="1" x14ac:dyDescent="0.25">
      <c r="A368" s="79">
        <v>1002</v>
      </c>
      <c r="B368" s="80">
        <v>71</v>
      </c>
      <c r="C368" s="80"/>
      <c r="D368" s="80"/>
      <c r="E368" s="80"/>
      <c r="F368" s="80"/>
      <c r="G368" s="80"/>
      <c r="H368" s="80"/>
      <c r="I368" s="80"/>
      <c r="J368" s="195"/>
      <c r="K368" s="116"/>
      <c r="L368" s="232"/>
      <c r="M368" s="233"/>
      <c r="N368" s="234"/>
      <c r="O368" s="242"/>
      <c r="P368" s="85">
        <f>B368</f>
        <v>71</v>
      </c>
      <c r="Q368" s="243"/>
      <c r="R368" s="242"/>
      <c r="X368" s="3"/>
      <c r="Y368" s="3"/>
      <c r="AR368" s="3"/>
      <c r="AS368" s="3"/>
    </row>
    <row r="369" spans="1:45" ht="15.75" customHeight="1" x14ac:dyDescent="0.25">
      <c r="A369" s="79">
        <v>1101</v>
      </c>
      <c r="B369" s="80"/>
      <c r="C369" s="80">
        <v>56</v>
      </c>
      <c r="D369" s="80"/>
      <c r="E369" s="80"/>
      <c r="F369" s="80"/>
      <c r="G369" s="80"/>
      <c r="H369" s="80"/>
      <c r="I369" s="80"/>
      <c r="J369" s="195"/>
      <c r="K369" s="116"/>
      <c r="L369" s="235"/>
      <c r="M369" s="134"/>
      <c r="N369" s="236"/>
      <c r="O369" s="90">
        <f>IF(C369=0,"",C369/B368)</f>
        <v>0.78873239436619713</v>
      </c>
      <c r="P369" s="91">
        <v>56</v>
      </c>
      <c r="Q369" s="241">
        <f t="shared" ref="Q369:Q376" si="58">IF(P369=0,"",P369/P368)</f>
        <v>0.78873239436619713</v>
      </c>
      <c r="R369" s="241">
        <f t="shared" ref="R369:R376" si="59">IF(P369=0,"",100%-Q369)</f>
        <v>0.21126760563380287</v>
      </c>
      <c r="X369" s="3"/>
      <c r="Y369" s="3"/>
      <c r="AR369" s="3"/>
      <c r="AS369" s="3"/>
    </row>
    <row r="370" spans="1:45" ht="15.75" customHeight="1" x14ac:dyDescent="0.25">
      <c r="A370" s="79">
        <v>1102</v>
      </c>
      <c r="B370" s="80"/>
      <c r="C370" s="80"/>
      <c r="D370" s="80">
        <v>54</v>
      </c>
      <c r="E370" s="80"/>
      <c r="F370" s="80"/>
      <c r="G370" s="80"/>
      <c r="H370" s="80"/>
      <c r="I370" s="80"/>
      <c r="J370" s="195"/>
      <c r="K370" s="116"/>
      <c r="L370" s="235"/>
      <c r="M370" s="134"/>
      <c r="N370" s="236"/>
      <c r="O370" s="90">
        <f>IF(D370=0,"",D370/C369)</f>
        <v>0.9642857142857143</v>
      </c>
      <c r="P370" s="91">
        <v>54</v>
      </c>
      <c r="Q370" s="241">
        <f t="shared" si="58"/>
        <v>0.9642857142857143</v>
      </c>
      <c r="R370" s="241">
        <f t="shared" si="59"/>
        <v>3.5714285714285698E-2</v>
      </c>
      <c r="S370" s="11">
        <f>P370/P368</f>
        <v>0.76056338028169013</v>
      </c>
      <c r="X370" s="3"/>
      <c r="Y370" s="3"/>
      <c r="AR370" s="3"/>
      <c r="AS370" s="3"/>
    </row>
    <row r="371" spans="1:45" ht="15.75" customHeight="1" x14ac:dyDescent="0.25">
      <c r="A371" s="79">
        <v>1201</v>
      </c>
      <c r="B371" s="80"/>
      <c r="C371" s="80"/>
      <c r="D371" s="80"/>
      <c r="E371" s="80">
        <v>53</v>
      </c>
      <c r="F371" s="80"/>
      <c r="G371" s="80"/>
      <c r="H371" s="80"/>
      <c r="I371" s="80"/>
      <c r="J371" s="195"/>
      <c r="K371" s="116"/>
      <c r="L371" s="235"/>
      <c r="M371" s="134"/>
      <c r="N371" s="236"/>
      <c r="O371" s="90">
        <f>IF(E371=0,"",E371/D370)</f>
        <v>0.98148148148148151</v>
      </c>
      <c r="P371" s="91">
        <v>54</v>
      </c>
      <c r="Q371" s="241">
        <f t="shared" si="58"/>
        <v>1</v>
      </c>
      <c r="R371" s="241">
        <f t="shared" si="59"/>
        <v>0</v>
      </c>
      <c r="X371" s="3"/>
      <c r="Y371" s="3"/>
      <c r="AR371" s="3"/>
      <c r="AS371" s="3"/>
    </row>
    <row r="372" spans="1:45" ht="15.75" customHeight="1" x14ac:dyDescent="0.25">
      <c r="A372" s="79">
        <v>1202</v>
      </c>
      <c r="B372" s="80"/>
      <c r="C372" s="80"/>
      <c r="D372" s="80"/>
      <c r="E372" s="80"/>
      <c r="F372" s="80">
        <v>51</v>
      </c>
      <c r="G372" s="80"/>
      <c r="H372" s="80"/>
      <c r="I372" s="80"/>
      <c r="J372" s="195"/>
      <c r="K372" s="116"/>
      <c r="L372" s="235"/>
      <c r="M372" s="134"/>
      <c r="N372" s="236"/>
      <c r="O372" s="90">
        <f>IF(F372=0,"",F372/E371)</f>
        <v>0.96226415094339623</v>
      </c>
      <c r="P372" s="91">
        <v>52</v>
      </c>
      <c r="Q372" s="241">
        <f t="shared" si="58"/>
        <v>0.96296296296296291</v>
      </c>
      <c r="R372" s="241">
        <f t="shared" si="59"/>
        <v>3.703703703703709E-2</v>
      </c>
      <c r="X372" s="3"/>
      <c r="Y372" s="3"/>
      <c r="AR372" s="3"/>
      <c r="AS372" s="3"/>
    </row>
    <row r="373" spans="1:45" ht="15.75" customHeight="1" x14ac:dyDescent="0.25">
      <c r="A373" s="79">
        <v>1301</v>
      </c>
      <c r="B373" s="80"/>
      <c r="C373" s="80"/>
      <c r="D373" s="80"/>
      <c r="E373" s="80"/>
      <c r="F373" s="80"/>
      <c r="G373" s="80">
        <v>50</v>
      </c>
      <c r="H373" s="80"/>
      <c r="I373" s="80"/>
      <c r="J373" s="195"/>
      <c r="K373" s="116"/>
      <c r="L373" s="235"/>
      <c r="M373" s="134"/>
      <c r="N373" s="236"/>
      <c r="O373" s="90">
        <f>IF(G373=0,"",G373/F372)</f>
        <v>0.98039215686274506</v>
      </c>
      <c r="P373" s="91">
        <v>52</v>
      </c>
      <c r="Q373" s="241">
        <f t="shared" si="58"/>
        <v>1</v>
      </c>
      <c r="R373" s="241">
        <f t="shared" si="59"/>
        <v>0</v>
      </c>
      <c r="X373" s="3"/>
      <c r="Y373" s="3"/>
      <c r="AR373" s="3"/>
      <c r="AS373" s="3"/>
    </row>
    <row r="374" spans="1:45" ht="15.75" customHeight="1" x14ac:dyDescent="0.25">
      <c r="A374" s="79">
        <v>1302</v>
      </c>
      <c r="B374" s="80"/>
      <c r="C374" s="80"/>
      <c r="D374" s="80"/>
      <c r="E374" s="80"/>
      <c r="F374" s="80"/>
      <c r="G374" s="80"/>
      <c r="H374" s="80">
        <v>48</v>
      </c>
      <c r="I374" s="80"/>
      <c r="J374" s="195"/>
      <c r="K374" s="116"/>
      <c r="L374" s="235"/>
      <c r="M374" s="134"/>
      <c r="N374" s="236"/>
      <c r="O374" s="90">
        <f>IF(H374=0,"",H374/G373)</f>
        <v>0.96</v>
      </c>
      <c r="P374" s="91">
        <v>51</v>
      </c>
      <c r="Q374" s="241">
        <f t="shared" si="58"/>
        <v>0.98076923076923073</v>
      </c>
      <c r="R374" s="241">
        <f t="shared" si="59"/>
        <v>1.9230769230769273E-2</v>
      </c>
      <c r="X374" s="3"/>
      <c r="Y374" s="3"/>
      <c r="AR374" s="3"/>
      <c r="AS374" s="3"/>
    </row>
    <row r="375" spans="1:45" ht="15.75" customHeight="1" x14ac:dyDescent="0.25">
      <c r="A375" s="79">
        <v>1401</v>
      </c>
      <c r="B375" s="80"/>
      <c r="C375" s="80"/>
      <c r="D375" s="80"/>
      <c r="E375" s="80"/>
      <c r="F375" s="80"/>
      <c r="G375" s="80"/>
      <c r="H375" s="80"/>
      <c r="I375" s="80">
        <v>48</v>
      </c>
      <c r="J375" s="195"/>
      <c r="K375" s="116"/>
      <c r="L375" s="235"/>
      <c r="M375" s="134"/>
      <c r="N375" s="236"/>
      <c r="O375" s="90">
        <f>IF(I375=0,"",I375/H374)</f>
        <v>1</v>
      </c>
      <c r="P375" s="91">
        <v>49</v>
      </c>
      <c r="Q375" s="241">
        <f t="shared" si="58"/>
        <v>0.96078431372549022</v>
      </c>
      <c r="R375" s="241">
        <f t="shared" si="59"/>
        <v>3.9215686274509776E-2</v>
      </c>
      <c r="X375" s="3"/>
      <c r="Y375" s="3"/>
      <c r="AR375" s="3"/>
      <c r="AS375" s="3"/>
    </row>
    <row r="376" spans="1:45" ht="15.75" customHeight="1" x14ac:dyDescent="0.25">
      <c r="A376" s="79">
        <v>1402</v>
      </c>
      <c r="B376" s="80"/>
      <c r="C376" s="80"/>
      <c r="D376" s="80"/>
      <c r="E376" s="80"/>
      <c r="F376" s="80"/>
      <c r="G376" s="80"/>
      <c r="H376" s="80"/>
      <c r="I376" s="80"/>
      <c r="J376" s="195">
        <v>46</v>
      </c>
      <c r="K376" s="116">
        <v>44</v>
      </c>
      <c r="L376" s="235"/>
      <c r="M376" s="134"/>
      <c r="N376" s="236"/>
      <c r="O376" s="133">
        <f>IF(J376=0,"",J376/I375)</f>
        <v>0.95833333333333337</v>
      </c>
      <c r="P376" s="91">
        <v>49</v>
      </c>
      <c r="Q376" s="133">
        <f t="shared" si="58"/>
        <v>1</v>
      </c>
      <c r="R376" s="133">
        <f t="shared" si="59"/>
        <v>0</v>
      </c>
      <c r="X376" s="3"/>
      <c r="Y376" s="3"/>
      <c r="AR376" s="3"/>
      <c r="AS376" s="3"/>
    </row>
    <row r="377" spans="1:45" ht="15.75" customHeight="1" x14ac:dyDescent="0.25">
      <c r="A377" s="79">
        <v>1501</v>
      </c>
      <c r="B377" s="80"/>
      <c r="C377" s="80"/>
      <c r="D377" s="80"/>
      <c r="E377" s="80"/>
      <c r="F377" s="80"/>
      <c r="G377" s="80"/>
      <c r="H377" s="80"/>
      <c r="I377" s="80"/>
      <c r="J377" s="195">
        <v>4</v>
      </c>
      <c r="K377" s="116">
        <v>2</v>
      </c>
      <c r="L377" s="235"/>
      <c r="M377" s="134"/>
      <c r="N377" s="237"/>
      <c r="O377" s="134"/>
      <c r="P377" s="91">
        <v>4</v>
      </c>
      <c r="Q377" s="134"/>
      <c r="R377" s="244"/>
      <c r="X377" s="3"/>
      <c r="Y377" s="3"/>
      <c r="AR377" s="3"/>
      <c r="AS377" s="3"/>
    </row>
    <row r="378" spans="1:45" ht="15.75" customHeight="1" x14ac:dyDescent="0.25">
      <c r="A378" s="79">
        <v>1502</v>
      </c>
      <c r="B378" s="80"/>
      <c r="C378" s="80"/>
      <c r="D378" s="80"/>
      <c r="E378" s="80"/>
      <c r="F378" s="80"/>
      <c r="G378" s="80"/>
      <c r="H378" s="80"/>
      <c r="I378" s="80"/>
      <c r="J378" s="195">
        <v>2</v>
      </c>
      <c r="K378" s="116">
        <v>1</v>
      </c>
      <c r="L378" s="235"/>
      <c r="M378" s="134"/>
      <c r="N378" s="237"/>
      <c r="O378" s="246"/>
      <c r="P378" s="96">
        <v>2</v>
      </c>
      <c r="Q378" s="247"/>
      <c r="R378" s="246"/>
      <c r="X378" s="3"/>
      <c r="Y378" s="3"/>
      <c r="AR378" s="3"/>
      <c r="AS378" s="3"/>
    </row>
    <row r="379" spans="1:45" ht="15.75" customHeight="1" x14ac:dyDescent="0.25">
      <c r="A379" s="79">
        <v>1601</v>
      </c>
      <c r="B379" s="80"/>
      <c r="C379" s="80"/>
      <c r="D379" s="80"/>
      <c r="E379" s="80"/>
      <c r="F379" s="80"/>
      <c r="G379" s="80"/>
      <c r="H379" s="80"/>
      <c r="I379" s="80"/>
      <c r="J379" s="195">
        <v>1</v>
      </c>
      <c r="K379" s="116"/>
      <c r="L379" s="235"/>
      <c r="M379" s="134"/>
      <c r="N379" s="237"/>
      <c r="O379" s="246"/>
      <c r="P379" s="96">
        <v>1</v>
      </c>
      <c r="Q379" s="247"/>
      <c r="R379" s="246"/>
      <c r="X379" s="3"/>
      <c r="Y379" s="3"/>
      <c r="AR379" s="3"/>
      <c r="AS379" s="3"/>
    </row>
    <row r="380" spans="1:45" ht="15.75" customHeight="1" x14ac:dyDescent="0.25">
      <c r="A380" s="79">
        <v>1602</v>
      </c>
      <c r="B380" s="80"/>
      <c r="C380" s="80"/>
      <c r="D380" s="80"/>
      <c r="E380" s="80"/>
      <c r="F380" s="80"/>
      <c r="G380" s="80"/>
      <c r="H380" s="80"/>
      <c r="I380" s="80"/>
      <c r="J380" s="195">
        <v>1</v>
      </c>
      <c r="K380" s="116">
        <v>1</v>
      </c>
      <c r="L380" s="235"/>
      <c r="M380" s="134"/>
      <c r="N380" s="237"/>
      <c r="O380" s="246"/>
      <c r="P380" s="96">
        <v>1</v>
      </c>
      <c r="Q380" s="247"/>
      <c r="R380" s="246"/>
      <c r="X380" s="3"/>
      <c r="Y380" s="3"/>
      <c r="AR380" s="3"/>
      <c r="AS380" s="3"/>
    </row>
    <row r="381" spans="1:45" ht="15.75" customHeight="1" x14ac:dyDescent="0.25">
      <c r="A381" s="79">
        <v>1701</v>
      </c>
      <c r="B381" s="80"/>
      <c r="C381" s="80"/>
      <c r="D381" s="80"/>
      <c r="E381" s="80"/>
      <c r="F381" s="80"/>
      <c r="G381" s="80"/>
      <c r="H381" s="80"/>
      <c r="I381" s="80"/>
      <c r="J381" s="195"/>
      <c r="K381" s="116"/>
      <c r="L381" s="235"/>
      <c r="M381" s="134"/>
      <c r="N381" s="237"/>
      <c r="O381" s="248"/>
      <c r="P381" s="251"/>
      <c r="Q381" s="249"/>
      <c r="R381" s="250"/>
      <c r="X381" s="3"/>
      <c r="Y381" s="3"/>
      <c r="AR381" s="3"/>
      <c r="AS381" s="3"/>
    </row>
    <row r="382" spans="1:45" ht="15.75" customHeight="1" x14ac:dyDescent="0.25">
      <c r="A382" s="79">
        <v>1702</v>
      </c>
      <c r="B382" s="80"/>
      <c r="C382" s="80"/>
      <c r="D382" s="80"/>
      <c r="E382" s="80"/>
      <c r="F382" s="80"/>
      <c r="G382" s="80"/>
      <c r="H382" s="80"/>
      <c r="I382" s="80"/>
      <c r="J382" s="195"/>
      <c r="K382" s="116"/>
      <c r="L382" s="235"/>
      <c r="M382" s="134"/>
      <c r="N382" s="237"/>
      <c r="O382" s="228" t="s">
        <v>80</v>
      </c>
      <c r="P382" s="102">
        <v>47</v>
      </c>
      <c r="Q382" s="103">
        <f>K385</f>
        <v>48</v>
      </c>
      <c r="R382" s="230" t="s">
        <v>10</v>
      </c>
      <c r="X382" s="3"/>
      <c r="Y382" s="3"/>
      <c r="AR382" s="3"/>
      <c r="AS382" s="3"/>
    </row>
    <row r="383" spans="1:45" ht="15.75" customHeight="1" x14ac:dyDescent="0.25">
      <c r="A383" s="79">
        <v>1801</v>
      </c>
      <c r="B383" s="80"/>
      <c r="C383" s="80"/>
      <c r="D383" s="80"/>
      <c r="E383" s="80"/>
      <c r="F383" s="80"/>
      <c r="G383" s="80"/>
      <c r="H383" s="80"/>
      <c r="I383" s="80"/>
      <c r="J383" s="195"/>
      <c r="K383" s="116"/>
      <c r="L383" s="235"/>
      <c r="M383" s="134"/>
      <c r="N383" s="237"/>
      <c r="O383" s="229" t="s">
        <v>81</v>
      </c>
      <c r="P383" s="104">
        <f>IF(P382/B368=0,"",P382/B368)</f>
        <v>0.6619718309859155</v>
      </c>
      <c r="Q383" s="105">
        <f>IF(P382/Q382=0,"",P382/Q382)</f>
        <v>0.97916666666666663</v>
      </c>
      <c r="R383" s="231" t="s">
        <v>82</v>
      </c>
      <c r="X383" s="3"/>
      <c r="Y383" s="3"/>
      <c r="AR383" s="3"/>
      <c r="AS383" s="3"/>
    </row>
    <row r="384" spans="1:45" ht="15.75" customHeight="1" x14ac:dyDescent="0.25">
      <c r="A384" s="79">
        <v>1802</v>
      </c>
      <c r="B384" s="80"/>
      <c r="C384" s="80"/>
      <c r="D384" s="80"/>
      <c r="E384" s="80"/>
      <c r="F384" s="80"/>
      <c r="G384" s="80"/>
      <c r="H384" s="80"/>
      <c r="I384" s="80"/>
      <c r="J384" s="195"/>
      <c r="K384" s="116"/>
      <c r="L384" s="238"/>
      <c r="M384" s="239"/>
      <c r="N384" s="240"/>
      <c r="O384" s="109"/>
      <c r="P384" s="110"/>
      <c r="Q384" s="110"/>
      <c r="R384" s="111"/>
      <c r="X384" s="3"/>
      <c r="Y384" s="3"/>
      <c r="AR384" s="3"/>
      <c r="AS384" s="3"/>
    </row>
    <row r="385" spans="1:45" ht="18" customHeight="1" x14ac:dyDescent="0.25">
      <c r="A385" s="33"/>
      <c r="B385" s="327" t="s">
        <v>108</v>
      </c>
      <c r="C385" s="327"/>
      <c r="D385" s="327"/>
      <c r="E385" s="327"/>
      <c r="F385" s="327"/>
      <c r="G385" s="327"/>
      <c r="H385" s="327"/>
      <c r="I385" s="327"/>
      <c r="J385" s="327"/>
      <c r="K385" s="112">
        <f>SUM(K368:K381)</f>
        <v>48</v>
      </c>
      <c r="L385" s="113">
        <f>IF(K376=0,"",K376/B368)</f>
        <v>0.61971830985915488</v>
      </c>
      <c r="M385" s="113">
        <f>IF(K385=0,"",K385/B368)</f>
        <v>0.676056338028169</v>
      </c>
      <c r="N385" s="113">
        <f>IF(K376=0,"",M385-L385)</f>
        <v>5.633802816901412E-2</v>
      </c>
      <c r="O385" s="5"/>
      <c r="P385" s="25"/>
      <c r="Q385" s="24"/>
      <c r="R385" s="5"/>
      <c r="X385" s="3"/>
      <c r="Y385" s="3"/>
      <c r="AR385" s="3"/>
      <c r="AS385" s="3"/>
    </row>
    <row r="386" spans="1:45" ht="12.75" customHeight="1" x14ac:dyDescent="0.2">
      <c r="L386" s="5"/>
      <c r="M386" s="5"/>
      <c r="N386" s="5"/>
      <c r="O386" s="5"/>
      <c r="P386" s="6"/>
      <c r="Q386" s="6"/>
      <c r="R386" s="5"/>
      <c r="X386" s="3"/>
      <c r="Y386" s="3"/>
      <c r="AR386" s="3"/>
      <c r="AS386" s="3"/>
    </row>
    <row r="387" spans="1:45" ht="12.75" customHeight="1" x14ac:dyDescent="0.2">
      <c r="L387" s="5"/>
      <c r="M387" s="5"/>
      <c r="O387" s="5"/>
      <c r="P387" s="6"/>
      <c r="Q387" s="6"/>
      <c r="R387" s="5"/>
      <c r="X387" s="3"/>
      <c r="Y387" s="3"/>
      <c r="AR387" s="3"/>
      <c r="AS387" s="3"/>
    </row>
    <row r="388" spans="1:45" ht="26.25" x14ac:dyDescent="0.4">
      <c r="B388" s="318" t="s">
        <v>96</v>
      </c>
      <c r="C388" s="331"/>
      <c r="D388" s="331"/>
      <c r="E388" s="331"/>
      <c r="F388" s="331"/>
      <c r="G388" s="331"/>
      <c r="H388" s="331"/>
      <c r="I388" s="331"/>
      <c r="J388" s="331"/>
      <c r="K388" s="201" t="s">
        <v>71</v>
      </c>
      <c r="L388" s="5"/>
      <c r="M388" s="5"/>
      <c r="N388" s="25"/>
      <c r="O388" s="5"/>
      <c r="P388" s="25"/>
      <c r="Q388" s="25"/>
      <c r="R388" s="25"/>
      <c r="X388" s="3"/>
      <c r="Y388" s="3"/>
      <c r="AR388" s="3"/>
      <c r="AS388" s="3"/>
    </row>
    <row r="389" spans="1:45" ht="20.25" x14ac:dyDescent="0.2">
      <c r="A389" s="330" t="s">
        <v>9</v>
      </c>
      <c r="B389" s="311" t="s">
        <v>97</v>
      </c>
      <c r="C389" s="312"/>
      <c r="D389" s="312"/>
      <c r="E389" s="312"/>
      <c r="F389" s="312"/>
      <c r="G389" s="312"/>
      <c r="H389" s="312"/>
      <c r="I389" s="312"/>
      <c r="J389" s="313"/>
      <c r="K389" s="314" t="s">
        <v>10</v>
      </c>
      <c r="L389" s="307" t="s">
        <v>2</v>
      </c>
      <c r="M389" s="307" t="s">
        <v>3</v>
      </c>
      <c r="N389" s="316" t="s">
        <v>4</v>
      </c>
      <c r="O389" s="307" t="s">
        <v>5</v>
      </c>
      <c r="P389" s="317" t="s">
        <v>6</v>
      </c>
      <c r="Q389" s="317" t="s">
        <v>7</v>
      </c>
      <c r="R389" s="307" t="s">
        <v>8</v>
      </c>
      <c r="X389" s="3"/>
      <c r="Y389" s="3"/>
      <c r="AR389" s="3"/>
      <c r="AS389" s="3"/>
    </row>
    <row r="390" spans="1:45" ht="15.75" x14ac:dyDescent="0.25">
      <c r="A390" s="308"/>
      <c r="B390" s="79" t="s">
        <v>98</v>
      </c>
      <c r="C390" s="79" t="s">
        <v>99</v>
      </c>
      <c r="D390" s="79" t="s">
        <v>100</v>
      </c>
      <c r="E390" s="79" t="s">
        <v>101</v>
      </c>
      <c r="F390" s="79" t="s">
        <v>102</v>
      </c>
      <c r="G390" s="79" t="s">
        <v>103</v>
      </c>
      <c r="H390" s="79" t="s">
        <v>104</v>
      </c>
      <c r="I390" s="79" t="s">
        <v>105</v>
      </c>
      <c r="J390" s="221" t="s">
        <v>106</v>
      </c>
      <c r="K390" s="332"/>
      <c r="L390" s="308"/>
      <c r="M390" s="308"/>
      <c r="N390" s="308"/>
      <c r="O390" s="308"/>
      <c r="P390" s="308"/>
      <c r="Q390" s="308"/>
      <c r="R390" s="308"/>
      <c r="X390" s="3"/>
      <c r="Y390" s="3"/>
      <c r="AR390" s="3"/>
      <c r="AS390" s="3"/>
    </row>
    <row r="391" spans="1:45" ht="15.75" customHeight="1" x14ac:dyDescent="0.25">
      <c r="A391" s="79">
        <v>1101</v>
      </c>
      <c r="B391" s="80">
        <v>44</v>
      </c>
      <c r="C391" s="80"/>
      <c r="D391" s="80"/>
      <c r="E391" s="80"/>
      <c r="F391" s="80"/>
      <c r="G391" s="80"/>
      <c r="H391" s="80"/>
      <c r="I391" s="80"/>
      <c r="J391" s="195"/>
      <c r="K391" s="116"/>
      <c r="L391" s="232"/>
      <c r="M391" s="233"/>
      <c r="N391" s="234"/>
      <c r="O391" s="242"/>
      <c r="P391" s="85">
        <f>B391</f>
        <v>44</v>
      </c>
      <c r="Q391" s="243"/>
      <c r="R391" s="242"/>
      <c r="X391" s="3"/>
      <c r="Y391" s="3"/>
      <c r="AR391" s="3"/>
      <c r="AS391" s="3"/>
    </row>
    <row r="392" spans="1:45" ht="15.75" customHeight="1" x14ac:dyDescent="0.25">
      <c r="A392" s="79">
        <v>1102</v>
      </c>
      <c r="B392" s="80"/>
      <c r="C392" s="80">
        <v>36</v>
      </c>
      <c r="D392" s="80"/>
      <c r="E392" s="80"/>
      <c r="F392" s="80"/>
      <c r="G392" s="80"/>
      <c r="H392" s="80"/>
      <c r="I392" s="80"/>
      <c r="J392" s="195"/>
      <c r="K392" s="116"/>
      <c r="L392" s="235"/>
      <c r="M392" s="134"/>
      <c r="N392" s="236"/>
      <c r="O392" s="90">
        <f>IF(C392=0,"",C392/B391)</f>
        <v>0.81818181818181823</v>
      </c>
      <c r="P392" s="91">
        <v>36</v>
      </c>
      <c r="Q392" s="241">
        <f t="shared" ref="Q392:Q399" si="60">IF(P392=0,"",P392/P391)</f>
        <v>0.81818181818181823</v>
      </c>
      <c r="R392" s="241">
        <f t="shared" ref="R392:R399" si="61">IF(P392=0,"",100%-Q392)</f>
        <v>0.18181818181818177</v>
      </c>
      <c r="X392" s="3"/>
      <c r="Y392" s="3"/>
      <c r="AR392" s="3"/>
      <c r="AS392" s="3"/>
    </row>
    <row r="393" spans="1:45" ht="15.75" customHeight="1" x14ac:dyDescent="0.25">
      <c r="A393" s="79">
        <v>1201</v>
      </c>
      <c r="B393" s="80"/>
      <c r="C393" s="80"/>
      <c r="D393" s="80">
        <v>33</v>
      </c>
      <c r="E393" s="80"/>
      <c r="F393" s="80"/>
      <c r="G393" s="80"/>
      <c r="H393" s="80"/>
      <c r="I393" s="80"/>
      <c r="J393" s="195"/>
      <c r="K393" s="116"/>
      <c r="L393" s="235"/>
      <c r="M393" s="134"/>
      <c r="N393" s="236"/>
      <c r="O393" s="90">
        <f>IF(D393=0,"",D393/C392)</f>
        <v>0.91666666666666663</v>
      </c>
      <c r="P393" s="91">
        <v>33</v>
      </c>
      <c r="Q393" s="241">
        <f t="shared" si="60"/>
        <v>0.91666666666666663</v>
      </c>
      <c r="R393" s="241">
        <f t="shared" si="61"/>
        <v>8.333333333333337E-2</v>
      </c>
      <c r="S393" s="11">
        <f>P393/P391</f>
        <v>0.75</v>
      </c>
      <c r="X393" s="3"/>
      <c r="Y393" s="3"/>
      <c r="AR393" s="3"/>
      <c r="AS393" s="3"/>
    </row>
    <row r="394" spans="1:45" ht="15.75" customHeight="1" x14ac:dyDescent="0.25">
      <c r="A394" s="79">
        <v>1202</v>
      </c>
      <c r="B394" s="80"/>
      <c r="C394" s="80"/>
      <c r="D394" s="80"/>
      <c r="E394" s="80">
        <v>33</v>
      </c>
      <c r="F394" s="80"/>
      <c r="G394" s="80"/>
      <c r="H394" s="80"/>
      <c r="I394" s="80"/>
      <c r="J394" s="195"/>
      <c r="K394" s="116"/>
      <c r="L394" s="235"/>
      <c r="M394" s="134"/>
      <c r="N394" s="236"/>
      <c r="O394" s="90">
        <f>IF(E394=0,"",E394/D393)</f>
        <v>1</v>
      </c>
      <c r="P394" s="91">
        <v>33</v>
      </c>
      <c r="Q394" s="241">
        <f t="shared" si="60"/>
        <v>1</v>
      </c>
      <c r="R394" s="241">
        <f t="shared" si="61"/>
        <v>0</v>
      </c>
      <c r="X394" s="3"/>
      <c r="Y394" s="3"/>
      <c r="AR394" s="3"/>
      <c r="AS394" s="3"/>
    </row>
    <row r="395" spans="1:45" ht="15.75" customHeight="1" x14ac:dyDescent="0.25">
      <c r="A395" s="79">
        <v>1301</v>
      </c>
      <c r="B395" s="80"/>
      <c r="C395" s="80"/>
      <c r="D395" s="80"/>
      <c r="E395" s="80"/>
      <c r="F395" s="80">
        <v>33</v>
      </c>
      <c r="G395" s="80"/>
      <c r="H395" s="80"/>
      <c r="I395" s="80"/>
      <c r="J395" s="195"/>
      <c r="K395" s="116"/>
      <c r="L395" s="235"/>
      <c r="M395" s="134"/>
      <c r="N395" s="236"/>
      <c r="O395" s="90">
        <f>IF(F395=0,"",F395/E394)</f>
        <v>1</v>
      </c>
      <c r="P395" s="91">
        <v>33</v>
      </c>
      <c r="Q395" s="241">
        <f t="shared" si="60"/>
        <v>1</v>
      </c>
      <c r="R395" s="241">
        <f t="shared" si="61"/>
        <v>0</v>
      </c>
      <c r="X395" s="3"/>
      <c r="Y395" s="3"/>
      <c r="AR395" s="3"/>
      <c r="AS395" s="3"/>
    </row>
    <row r="396" spans="1:45" ht="15.75" customHeight="1" x14ac:dyDescent="0.25">
      <c r="A396" s="79">
        <v>1302</v>
      </c>
      <c r="B396" s="80"/>
      <c r="C396" s="80"/>
      <c r="D396" s="80"/>
      <c r="E396" s="80"/>
      <c r="F396" s="80"/>
      <c r="G396" s="80">
        <v>30</v>
      </c>
      <c r="H396" s="80"/>
      <c r="I396" s="80"/>
      <c r="J396" s="195"/>
      <c r="K396" s="116"/>
      <c r="L396" s="235"/>
      <c r="M396" s="134"/>
      <c r="N396" s="236"/>
      <c r="O396" s="90">
        <f>IF(G396=0,"",G396/F395)</f>
        <v>0.90909090909090906</v>
      </c>
      <c r="P396" s="91">
        <v>33</v>
      </c>
      <c r="Q396" s="241">
        <f t="shared" si="60"/>
        <v>1</v>
      </c>
      <c r="R396" s="241">
        <f t="shared" si="61"/>
        <v>0</v>
      </c>
      <c r="X396" s="3"/>
      <c r="Y396" s="3"/>
      <c r="AR396" s="3"/>
      <c r="AS396" s="3"/>
    </row>
    <row r="397" spans="1:45" ht="15.75" customHeight="1" x14ac:dyDescent="0.25">
      <c r="A397" s="79">
        <v>1401</v>
      </c>
      <c r="B397" s="80"/>
      <c r="C397" s="80"/>
      <c r="D397" s="80"/>
      <c r="E397" s="80"/>
      <c r="F397" s="80"/>
      <c r="G397" s="80"/>
      <c r="H397" s="80">
        <v>30</v>
      </c>
      <c r="I397" s="80"/>
      <c r="J397" s="195"/>
      <c r="K397" s="116"/>
      <c r="L397" s="235"/>
      <c r="M397" s="134"/>
      <c r="N397" s="236"/>
      <c r="O397" s="90">
        <f>IF(H397=0,"",H397/G396)</f>
        <v>1</v>
      </c>
      <c r="P397" s="91">
        <v>33</v>
      </c>
      <c r="Q397" s="241">
        <f t="shared" si="60"/>
        <v>1</v>
      </c>
      <c r="R397" s="241">
        <f t="shared" si="61"/>
        <v>0</v>
      </c>
      <c r="X397" s="3"/>
      <c r="Y397" s="3"/>
      <c r="AR397" s="3"/>
      <c r="AS397" s="3"/>
    </row>
    <row r="398" spans="1:45" ht="15.75" customHeight="1" x14ac:dyDescent="0.25">
      <c r="A398" s="79">
        <v>1402</v>
      </c>
      <c r="B398" s="80"/>
      <c r="C398" s="80"/>
      <c r="D398" s="80"/>
      <c r="E398" s="80"/>
      <c r="F398" s="80"/>
      <c r="G398" s="80"/>
      <c r="H398" s="80"/>
      <c r="I398" s="80">
        <v>30</v>
      </c>
      <c r="J398" s="195"/>
      <c r="K398" s="116"/>
      <c r="L398" s="235"/>
      <c r="M398" s="134"/>
      <c r="N398" s="236"/>
      <c r="O398" s="90">
        <f>IF(I398=0,"",I398/H397)</f>
        <v>1</v>
      </c>
      <c r="P398" s="91">
        <v>33</v>
      </c>
      <c r="Q398" s="241">
        <f t="shared" si="60"/>
        <v>1</v>
      </c>
      <c r="R398" s="241">
        <f t="shared" si="61"/>
        <v>0</v>
      </c>
      <c r="X398" s="3"/>
      <c r="Y398" s="3"/>
      <c r="AR398" s="3"/>
      <c r="AS398" s="3"/>
    </row>
    <row r="399" spans="1:45" ht="15.75" customHeight="1" x14ac:dyDescent="0.25">
      <c r="A399" s="79">
        <v>1501</v>
      </c>
      <c r="B399" s="80"/>
      <c r="C399" s="80"/>
      <c r="D399" s="80"/>
      <c r="E399" s="80"/>
      <c r="F399" s="80"/>
      <c r="G399" s="80"/>
      <c r="H399" s="80"/>
      <c r="I399" s="80"/>
      <c r="J399" s="195">
        <v>30</v>
      </c>
      <c r="K399" s="116">
        <v>29</v>
      </c>
      <c r="L399" s="235"/>
      <c r="M399" s="134"/>
      <c r="N399" s="236"/>
      <c r="O399" s="133">
        <f>IF(J399=0,"",J399/I398)</f>
        <v>1</v>
      </c>
      <c r="P399" s="91">
        <v>33</v>
      </c>
      <c r="Q399" s="133">
        <f t="shared" si="60"/>
        <v>1</v>
      </c>
      <c r="R399" s="133">
        <f t="shared" si="61"/>
        <v>0</v>
      </c>
      <c r="X399" s="3"/>
      <c r="Y399" s="3"/>
      <c r="AR399" s="3"/>
      <c r="AS399" s="3"/>
    </row>
    <row r="400" spans="1:45" ht="15.75" customHeight="1" x14ac:dyDescent="0.25">
      <c r="A400" s="79">
        <v>1502</v>
      </c>
      <c r="B400" s="80"/>
      <c r="C400" s="80"/>
      <c r="D400" s="80"/>
      <c r="E400" s="80"/>
      <c r="F400" s="80"/>
      <c r="G400" s="80"/>
      <c r="H400" s="80"/>
      <c r="I400" s="80"/>
      <c r="J400" s="195">
        <v>3</v>
      </c>
      <c r="K400" s="116"/>
      <c r="L400" s="235"/>
      <c r="M400" s="134"/>
      <c r="N400" s="237"/>
      <c r="O400" s="134"/>
      <c r="P400" s="91">
        <v>4</v>
      </c>
      <c r="Q400" s="134"/>
      <c r="R400" s="244"/>
      <c r="X400" s="3"/>
      <c r="Y400" s="3"/>
      <c r="AR400" s="3"/>
      <c r="AS400" s="3"/>
    </row>
    <row r="401" spans="1:45" ht="15.75" customHeight="1" x14ac:dyDescent="0.25">
      <c r="A401" s="79">
        <v>1601</v>
      </c>
      <c r="B401" s="80"/>
      <c r="C401" s="80"/>
      <c r="D401" s="80"/>
      <c r="E401" s="80"/>
      <c r="F401" s="80"/>
      <c r="G401" s="80"/>
      <c r="H401" s="80"/>
      <c r="I401" s="80"/>
      <c r="J401" s="195">
        <v>2</v>
      </c>
      <c r="K401" s="116">
        <v>1</v>
      </c>
      <c r="L401" s="235"/>
      <c r="M401" s="134"/>
      <c r="N401" s="237"/>
      <c r="O401" s="246"/>
      <c r="P401" s="96">
        <v>2</v>
      </c>
      <c r="Q401" s="247"/>
      <c r="R401" s="246"/>
      <c r="X401" s="3"/>
      <c r="Y401" s="3"/>
      <c r="AR401" s="3"/>
      <c r="AS401" s="3"/>
    </row>
    <row r="402" spans="1:45" ht="15.75" customHeight="1" x14ac:dyDescent="0.25">
      <c r="A402" s="79">
        <v>1602</v>
      </c>
      <c r="B402" s="80"/>
      <c r="C402" s="80"/>
      <c r="D402" s="80"/>
      <c r="E402" s="80"/>
      <c r="F402" s="80"/>
      <c r="G402" s="80"/>
      <c r="H402" s="80"/>
      <c r="I402" s="80"/>
      <c r="J402" s="195">
        <v>1</v>
      </c>
      <c r="K402" s="116">
        <v>1</v>
      </c>
      <c r="L402" s="235"/>
      <c r="M402" s="134"/>
      <c r="N402" s="237"/>
      <c r="O402" s="246"/>
      <c r="P402" s="96">
        <v>1</v>
      </c>
      <c r="Q402" s="247"/>
      <c r="R402" s="246"/>
      <c r="X402" s="3"/>
      <c r="Y402" s="3"/>
      <c r="AR402" s="3"/>
      <c r="AS402" s="3"/>
    </row>
    <row r="403" spans="1:45" ht="15.75" customHeight="1" x14ac:dyDescent="0.25">
      <c r="A403" s="79">
        <v>1701</v>
      </c>
      <c r="B403" s="80"/>
      <c r="C403" s="80"/>
      <c r="D403" s="80"/>
      <c r="E403" s="80"/>
      <c r="F403" s="80"/>
      <c r="G403" s="80"/>
      <c r="H403" s="80"/>
      <c r="I403" s="80"/>
      <c r="J403" s="195"/>
      <c r="K403" s="116"/>
      <c r="L403" s="235"/>
      <c r="M403" s="134"/>
      <c r="N403" s="237"/>
      <c r="O403" s="246"/>
      <c r="P403" s="96"/>
      <c r="Q403" s="247"/>
      <c r="R403" s="246"/>
      <c r="X403" s="3"/>
      <c r="Y403" s="3"/>
      <c r="AR403" s="3"/>
      <c r="AS403" s="3"/>
    </row>
    <row r="404" spans="1:45" ht="15.75" customHeight="1" x14ac:dyDescent="0.25">
      <c r="A404" s="79">
        <v>1702</v>
      </c>
      <c r="B404" s="80"/>
      <c r="C404" s="80"/>
      <c r="D404" s="80"/>
      <c r="E404" s="80"/>
      <c r="F404" s="80"/>
      <c r="G404" s="80"/>
      <c r="H404" s="80"/>
      <c r="I404" s="80"/>
      <c r="J404" s="195"/>
      <c r="K404" s="116"/>
      <c r="L404" s="235"/>
      <c r="M404" s="134"/>
      <c r="N404" s="237"/>
      <c r="O404" s="248"/>
      <c r="P404" s="251"/>
      <c r="Q404" s="249"/>
      <c r="R404" s="250"/>
      <c r="X404" s="3"/>
      <c r="Y404" s="3"/>
      <c r="AR404" s="3"/>
      <c r="AS404" s="3"/>
    </row>
    <row r="405" spans="1:45" ht="15.75" customHeight="1" x14ac:dyDescent="0.25">
      <c r="A405" s="79">
        <v>1801</v>
      </c>
      <c r="B405" s="80"/>
      <c r="C405" s="80"/>
      <c r="D405" s="80"/>
      <c r="E405" s="80"/>
      <c r="F405" s="80"/>
      <c r="G405" s="80"/>
      <c r="H405" s="80"/>
      <c r="I405" s="80"/>
      <c r="J405" s="195"/>
      <c r="K405" s="116"/>
      <c r="L405" s="235"/>
      <c r="M405" s="134"/>
      <c r="N405" s="237"/>
      <c r="O405" s="228" t="s">
        <v>80</v>
      </c>
      <c r="P405" s="102">
        <v>31</v>
      </c>
      <c r="Q405" s="103">
        <f>K408</f>
        <v>31</v>
      </c>
      <c r="R405" s="230" t="s">
        <v>10</v>
      </c>
      <c r="X405" s="3"/>
      <c r="Y405" s="3"/>
      <c r="AR405" s="3"/>
      <c r="AS405" s="3"/>
    </row>
    <row r="406" spans="1:45" ht="15.75" customHeight="1" x14ac:dyDescent="0.25">
      <c r="A406" s="79">
        <v>1802</v>
      </c>
      <c r="B406" s="80"/>
      <c r="C406" s="80"/>
      <c r="D406" s="80"/>
      <c r="E406" s="80"/>
      <c r="F406" s="80"/>
      <c r="G406" s="80"/>
      <c r="H406" s="80"/>
      <c r="I406" s="80"/>
      <c r="J406" s="195"/>
      <c r="K406" s="116"/>
      <c r="L406" s="235"/>
      <c r="M406" s="134"/>
      <c r="N406" s="237"/>
      <c r="O406" s="229" t="s">
        <v>81</v>
      </c>
      <c r="P406" s="104">
        <f>IF(P405/B391=0,"",P405/B391)</f>
        <v>0.70454545454545459</v>
      </c>
      <c r="Q406" s="105">
        <f>IF(P405/Q405=0,"",P405/Q405)</f>
        <v>1</v>
      </c>
      <c r="R406" s="231" t="s">
        <v>82</v>
      </c>
      <c r="X406" s="3"/>
      <c r="Y406" s="3"/>
      <c r="AR406" s="3"/>
      <c r="AS406" s="3"/>
    </row>
    <row r="407" spans="1:45" ht="15.75" customHeight="1" x14ac:dyDescent="0.25">
      <c r="A407" s="79">
        <v>1901</v>
      </c>
      <c r="B407" s="80"/>
      <c r="C407" s="80"/>
      <c r="D407" s="80"/>
      <c r="E407" s="80"/>
      <c r="F407" s="80"/>
      <c r="G407" s="80"/>
      <c r="H407" s="80"/>
      <c r="I407" s="80"/>
      <c r="J407" s="195"/>
      <c r="K407" s="116"/>
      <c r="L407" s="238"/>
      <c r="M407" s="239"/>
      <c r="N407" s="240"/>
      <c r="O407" s="109"/>
      <c r="P407" s="110"/>
      <c r="Q407" s="110"/>
      <c r="R407" s="111"/>
      <c r="X407" s="3"/>
      <c r="Y407" s="3"/>
      <c r="AR407" s="3"/>
      <c r="AS407" s="3"/>
    </row>
    <row r="408" spans="1:45" ht="18" customHeight="1" x14ac:dyDescent="0.25">
      <c r="A408" s="33"/>
      <c r="B408" s="327" t="s">
        <v>108</v>
      </c>
      <c r="C408" s="327"/>
      <c r="D408" s="327"/>
      <c r="E408" s="327"/>
      <c r="F408" s="327"/>
      <c r="G408" s="327"/>
      <c r="H408" s="327"/>
      <c r="I408" s="327"/>
      <c r="J408" s="327"/>
      <c r="K408" s="112">
        <f>SUM(K391:K404)</f>
        <v>31</v>
      </c>
      <c r="L408" s="113">
        <f>IF(K399=0,"",K399/B391)</f>
        <v>0.65909090909090906</v>
      </c>
      <c r="M408" s="113">
        <f>IF(K408=0,"",K408/B391)</f>
        <v>0.70454545454545459</v>
      </c>
      <c r="N408" s="113">
        <f>IF(K399=0,"",M408-L408)</f>
        <v>4.5454545454545525E-2</v>
      </c>
      <c r="O408" s="5"/>
      <c r="P408" s="25"/>
      <c r="Q408" s="24"/>
      <c r="R408" s="5"/>
      <c r="X408" s="3"/>
      <c r="Y408" s="3"/>
      <c r="AR408" s="3"/>
      <c r="AS408" s="3"/>
    </row>
    <row r="409" spans="1:45" ht="12.75" customHeight="1" x14ac:dyDescent="0.2">
      <c r="L409" s="5"/>
      <c r="M409" s="5"/>
      <c r="O409" s="5"/>
      <c r="P409" s="6"/>
      <c r="Q409" s="6"/>
      <c r="R409" s="5"/>
      <c r="X409" s="3"/>
      <c r="Y409" s="3"/>
      <c r="AR409" s="3"/>
      <c r="AS409" s="3"/>
    </row>
    <row r="410" spans="1:45" ht="12.75" customHeight="1" x14ac:dyDescent="0.2">
      <c r="L410" s="5"/>
      <c r="M410" s="5"/>
      <c r="O410" s="5"/>
      <c r="P410" s="6"/>
      <c r="Q410" s="6"/>
      <c r="R410" s="5"/>
      <c r="X410" s="3"/>
      <c r="Y410" s="3"/>
      <c r="AR410" s="3"/>
      <c r="AS410" s="3"/>
    </row>
    <row r="411" spans="1:45" ht="26.25" x14ac:dyDescent="0.4">
      <c r="B411" s="318" t="s">
        <v>96</v>
      </c>
      <c r="C411" s="331"/>
      <c r="D411" s="331"/>
      <c r="E411" s="331"/>
      <c r="F411" s="331"/>
      <c r="G411" s="331"/>
      <c r="H411" s="331"/>
      <c r="I411" s="331"/>
      <c r="J411" s="331"/>
      <c r="K411" s="201" t="s">
        <v>72</v>
      </c>
      <c r="L411" s="5"/>
      <c r="M411" s="5"/>
      <c r="N411" s="25"/>
      <c r="O411" s="5"/>
      <c r="P411" s="25"/>
      <c r="Q411" s="25"/>
      <c r="R411" s="25"/>
      <c r="X411" s="3"/>
      <c r="Y411" s="3"/>
      <c r="AR411" s="3"/>
      <c r="AS411" s="3"/>
    </row>
    <row r="412" spans="1:45" ht="20.25" x14ac:dyDescent="0.2">
      <c r="A412" s="330" t="s">
        <v>9</v>
      </c>
      <c r="B412" s="311" t="s">
        <v>97</v>
      </c>
      <c r="C412" s="312"/>
      <c r="D412" s="312"/>
      <c r="E412" s="312"/>
      <c r="F412" s="312"/>
      <c r="G412" s="312"/>
      <c r="H412" s="312"/>
      <c r="I412" s="312"/>
      <c r="J412" s="313"/>
      <c r="K412" s="314" t="s">
        <v>10</v>
      </c>
      <c r="L412" s="307" t="s">
        <v>2</v>
      </c>
      <c r="M412" s="307" t="s">
        <v>3</v>
      </c>
      <c r="N412" s="316" t="s">
        <v>4</v>
      </c>
      <c r="O412" s="307" t="s">
        <v>5</v>
      </c>
      <c r="P412" s="317" t="s">
        <v>6</v>
      </c>
      <c r="Q412" s="317" t="s">
        <v>7</v>
      </c>
      <c r="R412" s="307" t="s">
        <v>8</v>
      </c>
      <c r="X412" s="3"/>
      <c r="Y412" s="3"/>
      <c r="AR412" s="3"/>
      <c r="AS412" s="3"/>
    </row>
    <row r="413" spans="1:45" ht="15.75" x14ac:dyDescent="0.25">
      <c r="A413" s="308"/>
      <c r="B413" s="79" t="s">
        <v>98</v>
      </c>
      <c r="C413" s="79" t="s">
        <v>99</v>
      </c>
      <c r="D413" s="79" t="s">
        <v>100</v>
      </c>
      <c r="E413" s="79" t="s">
        <v>101</v>
      </c>
      <c r="F413" s="79" t="s">
        <v>102</v>
      </c>
      <c r="G413" s="79" t="s">
        <v>103</v>
      </c>
      <c r="H413" s="79" t="s">
        <v>104</v>
      </c>
      <c r="I413" s="79" t="s">
        <v>105</v>
      </c>
      <c r="J413" s="221" t="s">
        <v>106</v>
      </c>
      <c r="K413" s="332"/>
      <c r="L413" s="308"/>
      <c r="M413" s="308"/>
      <c r="N413" s="308"/>
      <c r="O413" s="308"/>
      <c r="P413" s="308"/>
      <c r="Q413" s="308"/>
      <c r="R413" s="308"/>
      <c r="X413" s="3"/>
      <c r="Y413" s="3"/>
      <c r="AR413" s="3"/>
      <c r="AS413" s="3"/>
    </row>
    <row r="414" spans="1:45" ht="15.75" customHeight="1" x14ac:dyDescent="0.25">
      <c r="A414" s="79">
        <v>1102</v>
      </c>
      <c r="B414" s="80">
        <v>79</v>
      </c>
      <c r="C414" s="80"/>
      <c r="D414" s="80"/>
      <c r="E414" s="80"/>
      <c r="F414" s="80"/>
      <c r="G414" s="80"/>
      <c r="H414" s="80"/>
      <c r="I414" s="80"/>
      <c r="J414" s="195"/>
      <c r="K414" s="116"/>
      <c r="L414" s="232"/>
      <c r="M414" s="233"/>
      <c r="N414" s="234"/>
      <c r="O414" s="242"/>
      <c r="P414" s="85">
        <f>B414</f>
        <v>79</v>
      </c>
      <c r="Q414" s="243"/>
      <c r="R414" s="242"/>
      <c r="X414" s="3"/>
      <c r="Y414" s="3"/>
      <c r="AR414" s="3"/>
      <c r="AS414" s="3"/>
    </row>
    <row r="415" spans="1:45" ht="15.75" customHeight="1" x14ac:dyDescent="0.25">
      <c r="A415" s="79">
        <v>1201</v>
      </c>
      <c r="B415" s="80"/>
      <c r="C415" s="80">
        <v>72</v>
      </c>
      <c r="D415" s="80"/>
      <c r="E415" s="80"/>
      <c r="F415" s="80"/>
      <c r="G415" s="80"/>
      <c r="H415" s="80"/>
      <c r="I415" s="80"/>
      <c r="J415" s="195"/>
      <c r="K415" s="116"/>
      <c r="L415" s="235"/>
      <c r="M415" s="134"/>
      <c r="N415" s="236"/>
      <c r="O415" s="90">
        <f>IF(C415=0,"",C415/B414)</f>
        <v>0.91139240506329111</v>
      </c>
      <c r="P415" s="91">
        <v>72</v>
      </c>
      <c r="Q415" s="241">
        <f t="shared" ref="Q415:Q422" si="62">IF(P415=0,"",P415/P414)</f>
        <v>0.91139240506329111</v>
      </c>
      <c r="R415" s="241">
        <f t="shared" ref="R415:R422" si="63">IF(P415=0,"",100%-Q415)</f>
        <v>8.8607594936708889E-2</v>
      </c>
      <c r="X415" s="3"/>
      <c r="Y415" s="3"/>
      <c r="AR415" s="3"/>
      <c r="AS415" s="3"/>
    </row>
    <row r="416" spans="1:45" ht="15.75" customHeight="1" x14ac:dyDescent="0.25">
      <c r="A416" s="79">
        <v>1202</v>
      </c>
      <c r="B416" s="80"/>
      <c r="C416" s="80"/>
      <c r="D416" s="80">
        <v>68</v>
      </c>
      <c r="E416" s="80"/>
      <c r="F416" s="80"/>
      <c r="G416" s="80"/>
      <c r="H416" s="80"/>
      <c r="I416" s="80"/>
      <c r="J416" s="195"/>
      <c r="K416" s="116"/>
      <c r="L416" s="235"/>
      <c r="M416" s="134"/>
      <c r="N416" s="236"/>
      <c r="O416" s="90">
        <f>IF(D416=0,"",D416/C415)</f>
        <v>0.94444444444444442</v>
      </c>
      <c r="P416" s="91">
        <v>69</v>
      </c>
      <c r="Q416" s="241">
        <f t="shared" si="62"/>
        <v>0.95833333333333337</v>
      </c>
      <c r="R416" s="241">
        <f t="shared" si="63"/>
        <v>4.166666666666663E-2</v>
      </c>
      <c r="S416" s="11">
        <f>P416/P414</f>
        <v>0.87341772151898733</v>
      </c>
      <c r="X416" s="3"/>
      <c r="Y416" s="3"/>
      <c r="AR416" s="3"/>
      <c r="AS416" s="3"/>
    </row>
    <row r="417" spans="1:45" ht="15.75" customHeight="1" x14ac:dyDescent="0.25">
      <c r="A417" s="79">
        <v>1301</v>
      </c>
      <c r="B417" s="80"/>
      <c r="C417" s="80"/>
      <c r="D417" s="80"/>
      <c r="E417" s="80">
        <v>66</v>
      </c>
      <c r="F417" s="80"/>
      <c r="G417" s="80"/>
      <c r="H417" s="80"/>
      <c r="I417" s="80"/>
      <c r="J417" s="195"/>
      <c r="K417" s="116"/>
      <c r="L417" s="235"/>
      <c r="M417" s="134"/>
      <c r="N417" s="236"/>
      <c r="O417" s="90">
        <f>IF(E417=0,"",E417/D416)</f>
        <v>0.97058823529411764</v>
      </c>
      <c r="P417" s="91">
        <v>67</v>
      </c>
      <c r="Q417" s="241">
        <f t="shared" si="62"/>
        <v>0.97101449275362317</v>
      </c>
      <c r="R417" s="241">
        <f t="shared" si="63"/>
        <v>2.8985507246376829E-2</v>
      </c>
      <c r="X417" s="3"/>
      <c r="Y417" s="3"/>
      <c r="AR417" s="3"/>
      <c r="AS417" s="3"/>
    </row>
    <row r="418" spans="1:45" ht="15.75" customHeight="1" x14ac:dyDescent="0.25">
      <c r="A418" s="79">
        <v>1302</v>
      </c>
      <c r="B418" s="80"/>
      <c r="C418" s="80"/>
      <c r="D418" s="80"/>
      <c r="E418" s="80"/>
      <c r="F418" s="80">
        <v>62</v>
      </c>
      <c r="G418" s="80"/>
      <c r="H418" s="80"/>
      <c r="I418" s="80"/>
      <c r="J418" s="195"/>
      <c r="K418" s="116"/>
      <c r="L418" s="235"/>
      <c r="M418" s="134"/>
      <c r="N418" s="236"/>
      <c r="O418" s="90">
        <f>IF(F418=0,"",F418/E417)</f>
        <v>0.93939393939393945</v>
      </c>
      <c r="P418" s="91">
        <v>63</v>
      </c>
      <c r="Q418" s="241">
        <f t="shared" si="62"/>
        <v>0.94029850746268662</v>
      </c>
      <c r="R418" s="241">
        <f t="shared" si="63"/>
        <v>5.9701492537313383E-2</v>
      </c>
      <c r="X418" s="3"/>
      <c r="Y418" s="3"/>
      <c r="AR418" s="3"/>
      <c r="AS418" s="3"/>
    </row>
    <row r="419" spans="1:45" ht="15.75" customHeight="1" x14ac:dyDescent="0.25">
      <c r="A419" s="79">
        <v>1401</v>
      </c>
      <c r="B419" s="80"/>
      <c r="C419" s="80"/>
      <c r="D419" s="80"/>
      <c r="E419" s="80"/>
      <c r="F419" s="80"/>
      <c r="G419" s="80">
        <v>60</v>
      </c>
      <c r="H419" s="80"/>
      <c r="I419" s="80"/>
      <c r="J419" s="195"/>
      <c r="K419" s="116"/>
      <c r="L419" s="235"/>
      <c r="M419" s="134"/>
      <c r="N419" s="236"/>
      <c r="O419" s="90">
        <f>IF(G419=0,"",G419/F418)</f>
        <v>0.967741935483871</v>
      </c>
      <c r="P419" s="91">
        <v>60</v>
      </c>
      <c r="Q419" s="241">
        <f t="shared" si="62"/>
        <v>0.95238095238095233</v>
      </c>
      <c r="R419" s="241">
        <f t="shared" si="63"/>
        <v>4.7619047619047672E-2</v>
      </c>
      <c r="X419" s="3"/>
      <c r="Y419" s="3"/>
      <c r="AR419" s="3"/>
      <c r="AS419" s="3"/>
    </row>
    <row r="420" spans="1:45" ht="15.75" customHeight="1" x14ac:dyDescent="0.25">
      <c r="A420" s="79">
        <v>1402</v>
      </c>
      <c r="B420" s="80"/>
      <c r="C420" s="80"/>
      <c r="D420" s="80"/>
      <c r="E420" s="80"/>
      <c r="F420" s="80"/>
      <c r="G420" s="80"/>
      <c r="H420" s="80">
        <v>57</v>
      </c>
      <c r="I420" s="80"/>
      <c r="J420" s="195"/>
      <c r="K420" s="116"/>
      <c r="L420" s="235"/>
      <c r="M420" s="134"/>
      <c r="N420" s="236"/>
      <c r="O420" s="90">
        <f>IF(H420=0,"",H420/G419)</f>
        <v>0.95</v>
      </c>
      <c r="P420" s="91">
        <v>60</v>
      </c>
      <c r="Q420" s="241">
        <f t="shared" si="62"/>
        <v>1</v>
      </c>
      <c r="R420" s="241">
        <f t="shared" si="63"/>
        <v>0</v>
      </c>
      <c r="X420" s="3"/>
      <c r="Y420" s="3"/>
      <c r="AR420" s="3"/>
      <c r="AS420" s="3"/>
    </row>
    <row r="421" spans="1:45" ht="15.75" customHeight="1" x14ac:dyDescent="0.25">
      <c r="A421" s="79">
        <v>1501</v>
      </c>
      <c r="B421" s="80"/>
      <c r="C421" s="80"/>
      <c r="D421" s="80"/>
      <c r="E421" s="80"/>
      <c r="F421" s="80"/>
      <c r="G421" s="80"/>
      <c r="H421" s="80"/>
      <c r="I421" s="80">
        <v>57</v>
      </c>
      <c r="J421" s="195"/>
      <c r="K421" s="116"/>
      <c r="L421" s="235"/>
      <c r="M421" s="134"/>
      <c r="N421" s="236"/>
      <c r="O421" s="90">
        <f>IF(I421=0,"",I421/H420)</f>
        <v>1</v>
      </c>
      <c r="P421" s="91">
        <v>60</v>
      </c>
      <c r="Q421" s="241">
        <f t="shared" si="62"/>
        <v>1</v>
      </c>
      <c r="R421" s="241">
        <f t="shared" si="63"/>
        <v>0</v>
      </c>
      <c r="X421" s="3"/>
      <c r="Y421" s="3"/>
      <c r="AR421" s="3"/>
      <c r="AS421" s="3"/>
    </row>
    <row r="422" spans="1:45" ht="15.75" customHeight="1" x14ac:dyDescent="0.25">
      <c r="A422" s="79">
        <v>1502</v>
      </c>
      <c r="B422" s="80"/>
      <c r="C422" s="80"/>
      <c r="D422" s="80"/>
      <c r="E422" s="80"/>
      <c r="F422" s="80"/>
      <c r="G422" s="80"/>
      <c r="H422" s="80"/>
      <c r="I422" s="80"/>
      <c r="J422" s="195">
        <v>55</v>
      </c>
      <c r="K422" s="116">
        <v>46</v>
      </c>
      <c r="L422" s="235"/>
      <c r="M422" s="134"/>
      <c r="N422" s="236"/>
      <c r="O422" s="133">
        <f>IF(J422=0,"",J422/I421)</f>
        <v>0.96491228070175439</v>
      </c>
      <c r="P422" s="91">
        <v>60</v>
      </c>
      <c r="Q422" s="133">
        <f t="shared" si="62"/>
        <v>1</v>
      </c>
      <c r="R422" s="133">
        <f t="shared" si="63"/>
        <v>0</v>
      </c>
      <c r="X422" s="3"/>
      <c r="Y422" s="3"/>
      <c r="AR422" s="3"/>
      <c r="AS422" s="3"/>
    </row>
    <row r="423" spans="1:45" ht="15.75" customHeight="1" x14ac:dyDescent="0.25">
      <c r="A423" s="79">
        <v>1601</v>
      </c>
      <c r="B423" s="80"/>
      <c r="C423" s="80"/>
      <c r="D423" s="80"/>
      <c r="E423" s="80"/>
      <c r="F423" s="80"/>
      <c r="G423" s="80"/>
      <c r="H423" s="80"/>
      <c r="I423" s="80"/>
      <c r="J423" s="195">
        <v>6</v>
      </c>
      <c r="K423" s="116">
        <v>1</v>
      </c>
      <c r="L423" s="235"/>
      <c r="M423" s="134"/>
      <c r="N423" s="237"/>
      <c r="O423" s="134"/>
      <c r="P423" s="91">
        <v>8</v>
      </c>
      <c r="Q423" s="134"/>
      <c r="R423" s="244"/>
      <c r="X423" s="3"/>
      <c r="Y423" s="3"/>
      <c r="AR423" s="3"/>
      <c r="AS423" s="3"/>
    </row>
    <row r="424" spans="1:45" ht="15.75" customHeight="1" x14ac:dyDescent="0.25">
      <c r="A424" s="79">
        <v>1602</v>
      </c>
      <c r="B424" s="80"/>
      <c r="C424" s="80"/>
      <c r="D424" s="80"/>
      <c r="E424" s="80"/>
      <c r="F424" s="80"/>
      <c r="G424" s="80"/>
      <c r="H424" s="80"/>
      <c r="I424" s="80"/>
      <c r="J424" s="195">
        <v>5</v>
      </c>
      <c r="K424" s="116">
        <v>4</v>
      </c>
      <c r="L424" s="235"/>
      <c r="M424" s="134"/>
      <c r="N424" s="237"/>
      <c r="O424" s="246"/>
      <c r="P424" s="96">
        <v>6</v>
      </c>
      <c r="Q424" s="247"/>
      <c r="R424" s="246"/>
      <c r="X424" s="3"/>
      <c r="Y424" s="3"/>
      <c r="AR424" s="3"/>
      <c r="AS424" s="3"/>
    </row>
    <row r="425" spans="1:45" ht="15.75" customHeight="1" x14ac:dyDescent="0.25">
      <c r="A425" s="79">
        <v>1701</v>
      </c>
      <c r="B425" s="80"/>
      <c r="C425" s="80"/>
      <c r="D425" s="80"/>
      <c r="E425" s="80"/>
      <c r="F425" s="80"/>
      <c r="G425" s="80"/>
      <c r="H425" s="80"/>
      <c r="I425" s="80"/>
      <c r="J425" s="195">
        <v>2</v>
      </c>
      <c r="K425" s="116">
        <v>1</v>
      </c>
      <c r="L425" s="235"/>
      <c r="M425" s="134"/>
      <c r="N425" s="237"/>
      <c r="O425" s="246"/>
      <c r="P425" s="96">
        <v>2</v>
      </c>
      <c r="Q425" s="247"/>
      <c r="R425" s="246"/>
      <c r="X425" s="3"/>
      <c r="Y425" s="3"/>
      <c r="AR425" s="3"/>
      <c r="AS425" s="3"/>
    </row>
    <row r="426" spans="1:45" ht="15.75" customHeight="1" x14ac:dyDescent="0.25">
      <c r="A426" s="79">
        <v>1702</v>
      </c>
      <c r="B426" s="80"/>
      <c r="C426" s="80"/>
      <c r="D426" s="80"/>
      <c r="E426" s="80"/>
      <c r="F426" s="80"/>
      <c r="G426" s="80"/>
      <c r="H426" s="80"/>
      <c r="I426" s="80"/>
      <c r="J426" s="195">
        <v>2</v>
      </c>
      <c r="K426" s="116">
        <v>2</v>
      </c>
      <c r="L426" s="235"/>
      <c r="M426" s="134"/>
      <c r="N426" s="237"/>
      <c r="O426" s="246"/>
      <c r="P426" s="96">
        <v>3</v>
      </c>
      <c r="Q426" s="247"/>
      <c r="R426" s="246"/>
      <c r="X426" s="3"/>
      <c r="Y426" s="3"/>
      <c r="AR426" s="3"/>
      <c r="AS426" s="3"/>
    </row>
    <row r="427" spans="1:45" ht="15.75" customHeight="1" x14ac:dyDescent="0.25">
      <c r="A427" s="79">
        <v>1801</v>
      </c>
      <c r="B427" s="80"/>
      <c r="C427" s="80"/>
      <c r="D427" s="80"/>
      <c r="E427" s="80"/>
      <c r="F427" s="80"/>
      <c r="G427" s="80"/>
      <c r="H427" s="80"/>
      <c r="I427" s="80"/>
      <c r="J427" s="195"/>
      <c r="K427" s="116"/>
      <c r="L427" s="235"/>
      <c r="M427" s="134"/>
      <c r="N427" s="237"/>
      <c r="O427" s="248"/>
      <c r="P427" s="251"/>
      <c r="Q427" s="249"/>
      <c r="R427" s="250"/>
      <c r="X427" s="3"/>
      <c r="Y427" s="3"/>
      <c r="AR427" s="3"/>
      <c r="AS427" s="3"/>
    </row>
    <row r="428" spans="1:45" ht="15.75" customHeight="1" x14ac:dyDescent="0.25">
      <c r="A428" s="79">
        <v>1802</v>
      </c>
      <c r="B428" s="80"/>
      <c r="C428" s="80"/>
      <c r="D428" s="80"/>
      <c r="E428" s="80"/>
      <c r="F428" s="80"/>
      <c r="G428" s="80"/>
      <c r="H428" s="80"/>
      <c r="I428" s="80"/>
      <c r="J428" s="195"/>
      <c r="K428" s="116"/>
      <c r="L428" s="235"/>
      <c r="M428" s="134"/>
      <c r="N428" s="237"/>
      <c r="O428" s="228" t="s">
        <v>80</v>
      </c>
      <c r="P428" s="102">
        <v>54</v>
      </c>
      <c r="Q428" s="103">
        <f>K431</f>
        <v>54</v>
      </c>
      <c r="R428" s="230" t="s">
        <v>10</v>
      </c>
      <c r="X428" s="3"/>
      <c r="Y428" s="3"/>
      <c r="AR428" s="3"/>
      <c r="AS428" s="3"/>
    </row>
    <row r="429" spans="1:45" ht="15.75" customHeight="1" x14ac:dyDescent="0.25">
      <c r="A429" s="79">
        <v>1901</v>
      </c>
      <c r="B429" s="80"/>
      <c r="C429" s="80"/>
      <c r="D429" s="80"/>
      <c r="E429" s="80"/>
      <c r="F429" s="80"/>
      <c r="G429" s="80"/>
      <c r="H429" s="80"/>
      <c r="I429" s="80"/>
      <c r="J429" s="195"/>
      <c r="K429" s="116"/>
      <c r="L429" s="235"/>
      <c r="M429" s="134"/>
      <c r="N429" s="237"/>
      <c r="O429" s="229" t="s">
        <v>81</v>
      </c>
      <c r="P429" s="104">
        <f>IF(P428/B414=0,"",P428/B414)</f>
        <v>0.68354430379746833</v>
      </c>
      <c r="Q429" s="105">
        <f>IF(P428/Q428=0,"",P428/Q428)</f>
        <v>1</v>
      </c>
      <c r="R429" s="231" t="s">
        <v>82</v>
      </c>
      <c r="X429" s="3"/>
      <c r="Y429" s="3"/>
      <c r="AR429" s="3"/>
      <c r="AS429" s="3"/>
    </row>
    <row r="430" spans="1:45" ht="15.75" customHeight="1" x14ac:dyDescent="0.25">
      <c r="A430" s="79">
        <v>1902</v>
      </c>
      <c r="B430" s="80"/>
      <c r="C430" s="80"/>
      <c r="D430" s="80"/>
      <c r="E430" s="80"/>
      <c r="F430" s="80"/>
      <c r="G430" s="80"/>
      <c r="H430" s="80"/>
      <c r="I430" s="80"/>
      <c r="J430" s="195"/>
      <c r="K430" s="116"/>
      <c r="L430" s="238"/>
      <c r="M430" s="239"/>
      <c r="N430" s="240"/>
      <c r="O430" s="109"/>
      <c r="P430" s="110"/>
      <c r="Q430" s="110"/>
      <c r="R430" s="111"/>
      <c r="X430" s="3"/>
      <c r="Y430" s="3"/>
      <c r="AR430" s="3"/>
      <c r="AS430" s="3"/>
    </row>
    <row r="431" spans="1:45" ht="18" customHeight="1" x14ac:dyDescent="0.25">
      <c r="A431" s="33"/>
      <c r="B431" s="327" t="s">
        <v>108</v>
      </c>
      <c r="C431" s="327"/>
      <c r="D431" s="327"/>
      <c r="E431" s="327"/>
      <c r="F431" s="327"/>
      <c r="G431" s="327"/>
      <c r="H431" s="327"/>
      <c r="I431" s="327"/>
      <c r="J431" s="327"/>
      <c r="K431" s="112">
        <f>SUM(K414:K427)</f>
        <v>54</v>
      </c>
      <c r="L431" s="113">
        <f>IF(K422=0,"",K422/B414)</f>
        <v>0.58227848101265822</v>
      </c>
      <c r="M431" s="113">
        <f>IF(K431=0,"",K431/B414)</f>
        <v>0.68354430379746833</v>
      </c>
      <c r="N431" s="113">
        <f>IF(K422=0,"",M431-L431)</f>
        <v>0.10126582278481011</v>
      </c>
      <c r="O431" s="5"/>
      <c r="P431" s="25"/>
      <c r="Q431" s="24"/>
      <c r="R431" s="5"/>
      <c r="X431" s="3"/>
      <c r="Y431" s="3"/>
      <c r="AR431" s="3"/>
      <c r="AS431" s="3"/>
    </row>
    <row r="432" spans="1:45" ht="12.75" customHeight="1" x14ac:dyDescent="0.2">
      <c r="L432" s="5"/>
      <c r="M432" s="5"/>
      <c r="O432" s="5"/>
      <c r="P432" s="6"/>
      <c r="Q432" s="6"/>
      <c r="R432" s="5"/>
      <c r="X432" s="3"/>
      <c r="Y432" s="3"/>
      <c r="AR432" s="3"/>
      <c r="AS432" s="3"/>
    </row>
    <row r="433" spans="1:45" ht="12.75" customHeight="1" x14ac:dyDescent="0.2">
      <c r="L433" s="5"/>
      <c r="M433" s="5"/>
      <c r="O433" s="5"/>
      <c r="P433" s="6"/>
      <c r="Q433" s="6"/>
      <c r="R433" s="5"/>
      <c r="X433" s="3"/>
      <c r="Y433" s="3"/>
      <c r="AR433" s="3"/>
      <c r="AS433" s="3"/>
    </row>
    <row r="434" spans="1:45" ht="26.25" x14ac:dyDescent="0.4">
      <c r="B434" s="318" t="s">
        <v>96</v>
      </c>
      <c r="C434" s="331"/>
      <c r="D434" s="331"/>
      <c r="E434" s="331"/>
      <c r="F434" s="331"/>
      <c r="G434" s="331"/>
      <c r="H434" s="331"/>
      <c r="I434" s="331"/>
      <c r="J434" s="331"/>
      <c r="K434" s="201" t="s">
        <v>75</v>
      </c>
      <c r="L434" s="5"/>
      <c r="M434" s="5"/>
      <c r="N434" s="25"/>
      <c r="O434" s="5"/>
      <c r="P434" s="25"/>
      <c r="Q434" s="25"/>
      <c r="R434" s="25"/>
      <c r="X434" s="3"/>
      <c r="Y434" s="3"/>
      <c r="AR434" s="3"/>
      <c r="AS434" s="3"/>
    </row>
    <row r="435" spans="1:45" ht="20.25" x14ac:dyDescent="0.2">
      <c r="A435" s="330" t="s">
        <v>9</v>
      </c>
      <c r="B435" s="311" t="s">
        <v>97</v>
      </c>
      <c r="C435" s="312"/>
      <c r="D435" s="312"/>
      <c r="E435" s="312"/>
      <c r="F435" s="312"/>
      <c r="G435" s="312"/>
      <c r="H435" s="312"/>
      <c r="I435" s="312"/>
      <c r="J435" s="313"/>
      <c r="K435" s="314" t="s">
        <v>10</v>
      </c>
      <c r="L435" s="307" t="s">
        <v>2</v>
      </c>
      <c r="M435" s="307" t="s">
        <v>3</v>
      </c>
      <c r="N435" s="316" t="s">
        <v>4</v>
      </c>
      <c r="O435" s="307" t="s">
        <v>5</v>
      </c>
      <c r="P435" s="317" t="s">
        <v>6</v>
      </c>
      <c r="Q435" s="317" t="s">
        <v>7</v>
      </c>
      <c r="R435" s="307" t="s">
        <v>8</v>
      </c>
      <c r="X435" s="3"/>
      <c r="Y435" s="3"/>
      <c r="AR435" s="3"/>
      <c r="AS435" s="3"/>
    </row>
    <row r="436" spans="1:45" ht="15.75" x14ac:dyDescent="0.25">
      <c r="A436" s="308"/>
      <c r="B436" s="79" t="s">
        <v>98</v>
      </c>
      <c r="C436" s="79" t="s">
        <v>99</v>
      </c>
      <c r="D436" s="79" t="s">
        <v>100</v>
      </c>
      <c r="E436" s="79" t="s">
        <v>101</v>
      </c>
      <c r="F436" s="79" t="s">
        <v>102</v>
      </c>
      <c r="G436" s="79" t="s">
        <v>103</v>
      </c>
      <c r="H436" s="79" t="s">
        <v>104</v>
      </c>
      <c r="I436" s="79" t="s">
        <v>105</v>
      </c>
      <c r="J436" s="221" t="s">
        <v>106</v>
      </c>
      <c r="K436" s="332"/>
      <c r="L436" s="308"/>
      <c r="M436" s="308"/>
      <c r="N436" s="308"/>
      <c r="O436" s="308"/>
      <c r="P436" s="308"/>
      <c r="Q436" s="308"/>
      <c r="R436" s="308"/>
      <c r="X436" s="3"/>
      <c r="Y436" s="3"/>
      <c r="AR436" s="3"/>
      <c r="AS436" s="3"/>
    </row>
    <row r="437" spans="1:45" ht="15.75" customHeight="1" x14ac:dyDescent="0.25">
      <c r="A437" s="79">
        <v>1201</v>
      </c>
      <c r="B437" s="80">
        <v>43</v>
      </c>
      <c r="C437" s="80"/>
      <c r="D437" s="80"/>
      <c r="E437" s="80"/>
      <c r="F437" s="80"/>
      <c r="G437" s="80"/>
      <c r="H437" s="80"/>
      <c r="I437" s="80"/>
      <c r="J437" s="195"/>
      <c r="K437" s="116"/>
      <c r="L437" s="232"/>
      <c r="M437" s="233"/>
      <c r="N437" s="234"/>
      <c r="O437" s="242"/>
      <c r="P437" s="85">
        <f>B437</f>
        <v>43</v>
      </c>
      <c r="Q437" s="243"/>
      <c r="R437" s="242"/>
      <c r="X437" s="3"/>
      <c r="Y437" s="3"/>
      <c r="AR437" s="3"/>
      <c r="AS437" s="3"/>
    </row>
    <row r="438" spans="1:45" ht="15.75" customHeight="1" x14ac:dyDescent="0.25">
      <c r="A438" s="79">
        <v>1202</v>
      </c>
      <c r="B438" s="80"/>
      <c r="C438" s="80">
        <v>25</v>
      </c>
      <c r="D438" s="80"/>
      <c r="E438" s="80"/>
      <c r="F438" s="80"/>
      <c r="G438" s="80"/>
      <c r="H438" s="80"/>
      <c r="I438" s="80"/>
      <c r="J438" s="195"/>
      <c r="K438" s="116"/>
      <c r="L438" s="235"/>
      <c r="M438" s="134"/>
      <c r="N438" s="236"/>
      <c r="O438" s="90">
        <f>IF(C438=0,"",C438/B437)</f>
        <v>0.58139534883720934</v>
      </c>
      <c r="P438" s="91">
        <v>25</v>
      </c>
      <c r="Q438" s="241">
        <f t="shared" ref="Q438:Q445" si="64">IF(P438=0,"",P438/P437)</f>
        <v>0.58139534883720934</v>
      </c>
      <c r="R438" s="241">
        <f t="shared" ref="R438:R445" si="65">IF(P438=0,"",100%-Q438)</f>
        <v>0.41860465116279066</v>
      </c>
      <c r="X438" s="3"/>
      <c r="Y438" s="3"/>
      <c r="AR438" s="3"/>
      <c r="AS438" s="3"/>
    </row>
    <row r="439" spans="1:45" ht="15.75" customHeight="1" x14ac:dyDescent="0.25">
      <c r="A439" s="79">
        <v>1301</v>
      </c>
      <c r="B439" s="80"/>
      <c r="C439" s="80"/>
      <c r="D439" s="80">
        <v>23</v>
      </c>
      <c r="E439" s="80"/>
      <c r="F439" s="80"/>
      <c r="G439" s="80"/>
      <c r="H439" s="80"/>
      <c r="I439" s="80"/>
      <c r="J439" s="195"/>
      <c r="K439" s="116"/>
      <c r="L439" s="235"/>
      <c r="M439" s="134"/>
      <c r="N439" s="236"/>
      <c r="O439" s="90">
        <f>IF(D439=0,"",D439/C438)</f>
        <v>0.92</v>
      </c>
      <c r="P439" s="91">
        <v>24</v>
      </c>
      <c r="Q439" s="241">
        <f t="shared" si="64"/>
        <v>0.96</v>
      </c>
      <c r="R439" s="241">
        <f t="shared" si="65"/>
        <v>4.0000000000000036E-2</v>
      </c>
      <c r="S439" s="11">
        <f>P439/P437</f>
        <v>0.55813953488372092</v>
      </c>
      <c r="X439" s="3"/>
      <c r="Y439" s="3"/>
      <c r="AR439" s="3"/>
      <c r="AS439" s="3"/>
    </row>
    <row r="440" spans="1:45" ht="15.75" customHeight="1" x14ac:dyDescent="0.25">
      <c r="A440" s="79">
        <v>1302</v>
      </c>
      <c r="B440" s="80"/>
      <c r="C440" s="80"/>
      <c r="D440" s="80"/>
      <c r="E440" s="80">
        <v>21</v>
      </c>
      <c r="F440" s="80"/>
      <c r="G440" s="80"/>
      <c r="H440" s="80"/>
      <c r="I440" s="80"/>
      <c r="J440" s="195"/>
      <c r="K440" s="116"/>
      <c r="L440" s="235"/>
      <c r="M440" s="134"/>
      <c r="N440" s="236"/>
      <c r="O440" s="90">
        <f>IF(E440=0,"",E440/D439)</f>
        <v>0.91304347826086951</v>
      </c>
      <c r="P440" s="91">
        <v>23</v>
      </c>
      <c r="Q440" s="241">
        <f t="shared" si="64"/>
        <v>0.95833333333333337</v>
      </c>
      <c r="R440" s="241">
        <f t="shared" si="65"/>
        <v>4.166666666666663E-2</v>
      </c>
      <c r="X440" s="3"/>
      <c r="Y440" s="3"/>
      <c r="AR440" s="3"/>
      <c r="AS440" s="3"/>
    </row>
    <row r="441" spans="1:45" ht="15.75" customHeight="1" x14ac:dyDescent="0.25">
      <c r="A441" s="79">
        <v>1401</v>
      </c>
      <c r="B441" s="80"/>
      <c r="C441" s="80"/>
      <c r="D441" s="80"/>
      <c r="E441" s="80"/>
      <c r="F441" s="80">
        <v>21</v>
      </c>
      <c r="G441" s="80"/>
      <c r="H441" s="80"/>
      <c r="I441" s="80"/>
      <c r="J441" s="195"/>
      <c r="K441" s="116"/>
      <c r="L441" s="235"/>
      <c r="M441" s="134"/>
      <c r="N441" s="236"/>
      <c r="O441" s="90">
        <f>IF(F441=0,"",F441/E440)</f>
        <v>1</v>
      </c>
      <c r="P441" s="91">
        <v>23</v>
      </c>
      <c r="Q441" s="241">
        <f t="shared" si="64"/>
        <v>1</v>
      </c>
      <c r="R441" s="241">
        <f t="shared" si="65"/>
        <v>0</v>
      </c>
      <c r="X441" s="3"/>
      <c r="Y441" s="3"/>
      <c r="AR441" s="3"/>
      <c r="AS441" s="3"/>
    </row>
    <row r="442" spans="1:45" ht="15.75" customHeight="1" x14ac:dyDescent="0.25">
      <c r="A442" s="79">
        <v>1402</v>
      </c>
      <c r="B442" s="80"/>
      <c r="C442" s="80"/>
      <c r="D442" s="80"/>
      <c r="E442" s="80"/>
      <c r="F442" s="80"/>
      <c r="G442" s="80">
        <v>21</v>
      </c>
      <c r="H442" s="80"/>
      <c r="I442" s="80"/>
      <c r="J442" s="195"/>
      <c r="K442" s="116"/>
      <c r="L442" s="235"/>
      <c r="M442" s="134"/>
      <c r="N442" s="236"/>
      <c r="O442" s="90">
        <f>IF(G442=0,"",G442/F441)</f>
        <v>1</v>
      </c>
      <c r="P442" s="91">
        <v>23</v>
      </c>
      <c r="Q442" s="241">
        <f t="shared" si="64"/>
        <v>1</v>
      </c>
      <c r="R442" s="241">
        <f t="shared" si="65"/>
        <v>0</v>
      </c>
      <c r="X442" s="3"/>
      <c r="Y442" s="3"/>
      <c r="AR442" s="3"/>
      <c r="AS442" s="3"/>
    </row>
    <row r="443" spans="1:45" ht="15.75" customHeight="1" x14ac:dyDescent="0.25">
      <c r="A443" s="79">
        <v>1501</v>
      </c>
      <c r="B443" s="80"/>
      <c r="C443" s="80"/>
      <c r="D443" s="80"/>
      <c r="E443" s="80"/>
      <c r="F443" s="80"/>
      <c r="G443" s="80"/>
      <c r="H443" s="80">
        <v>21</v>
      </c>
      <c r="I443" s="80"/>
      <c r="J443" s="195"/>
      <c r="K443" s="116"/>
      <c r="L443" s="235"/>
      <c r="M443" s="134"/>
      <c r="N443" s="236"/>
      <c r="O443" s="90">
        <f>IF(H443=0,"",H443/G442)</f>
        <v>1</v>
      </c>
      <c r="P443" s="91">
        <v>23</v>
      </c>
      <c r="Q443" s="241">
        <f t="shared" si="64"/>
        <v>1</v>
      </c>
      <c r="R443" s="241">
        <f t="shared" si="65"/>
        <v>0</v>
      </c>
      <c r="X443" s="3"/>
      <c r="Y443" s="3"/>
      <c r="AR443" s="3"/>
      <c r="AS443" s="3"/>
    </row>
    <row r="444" spans="1:45" ht="15.75" customHeight="1" x14ac:dyDescent="0.25">
      <c r="A444" s="79">
        <v>1502</v>
      </c>
      <c r="B444" s="80"/>
      <c r="C444" s="80"/>
      <c r="D444" s="80"/>
      <c r="E444" s="80"/>
      <c r="F444" s="80"/>
      <c r="G444" s="80"/>
      <c r="H444" s="80"/>
      <c r="I444" s="80">
        <v>20</v>
      </c>
      <c r="J444" s="195"/>
      <c r="K444" s="116"/>
      <c r="L444" s="235"/>
      <c r="M444" s="134"/>
      <c r="N444" s="236"/>
      <c r="O444" s="90">
        <f>IF(I444=0,"",I444/H443)</f>
        <v>0.95238095238095233</v>
      </c>
      <c r="P444" s="91">
        <v>23</v>
      </c>
      <c r="Q444" s="241">
        <f t="shared" si="64"/>
        <v>1</v>
      </c>
      <c r="R444" s="241">
        <f t="shared" si="65"/>
        <v>0</v>
      </c>
      <c r="X444" s="3"/>
      <c r="Y444" s="3"/>
      <c r="AR444" s="3"/>
      <c r="AS444" s="3"/>
    </row>
    <row r="445" spans="1:45" ht="15.75" customHeight="1" x14ac:dyDescent="0.25">
      <c r="A445" s="79">
        <v>1601</v>
      </c>
      <c r="B445" s="80"/>
      <c r="C445" s="80"/>
      <c r="D445" s="80"/>
      <c r="E445" s="80"/>
      <c r="F445" s="80"/>
      <c r="G445" s="80"/>
      <c r="H445" s="80"/>
      <c r="I445" s="80"/>
      <c r="J445" s="195">
        <v>20</v>
      </c>
      <c r="K445" s="116">
        <v>19</v>
      </c>
      <c r="L445" s="235"/>
      <c r="M445" s="134"/>
      <c r="N445" s="236"/>
      <c r="O445" s="133">
        <f>IF(J445=0,"",J445/I444)</f>
        <v>1</v>
      </c>
      <c r="P445" s="91">
        <v>23</v>
      </c>
      <c r="Q445" s="133">
        <f t="shared" si="64"/>
        <v>1</v>
      </c>
      <c r="R445" s="133">
        <f t="shared" si="65"/>
        <v>0</v>
      </c>
      <c r="X445" s="3"/>
      <c r="Y445" s="3"/>
      <c r="AR445" s="3"/>
      <c r="AS445" s="3"/>
    </row>
    <row r="446" spans="1:45" ht="15.75" customHeight="1" x14ac:dyDescent="0.25">
      <c r="A446" s="79">
        <v>1602</v>
      </c>
      <c r="B446" s="80"/>
      <c r="C446" s="80"/>
      <c r="D446" s="80"/>
      <c r="E446" s="80"/>
      <c r="F446" s="80"/>
      <c r="G446" s="80"/>
      <c r="H446" s="80"/>
      <c r="I446" s="80"/>
      <c r="J446" s="195">
        <v>4</v>
      </c>
      <c r="K446" s="116">
        <v>2</v>
      </c>
      <c r="L446" s="235"/>
      <c r="M446" s="134"/>
      <c r="N446" s="237"/>
      <c r="O446" s="134"/>
      <c r="P446" s="91">
        <v>4</v>
      </c>
      <c r="Q446" s="134"/>
      <c r="R446" s="244"/>
      <c r="X446" s="3"/>
      <c r="Y446" s="3"/>
      <c r="AR446" s="3"/>
      <c r="AS446" s="3"/>
    </row>
    <row r="447" spans="1:45" ht="15.75" customHeight="1" x14ac:dyDescent="0.25">
      <c r="A447" s="79">
        <v>1701</v>
      </c>
      <c r="B447" s="80"/>
      <c r="C447" s="80"/>
      <c r="D447" s="80"/>
      <c r="E447" s="80"/>
      <c r="F447" s="80"/>
      <c r="G447" s="80"/>
      <c r="H447" s="80"/>
      <c r="I447" s="80"/>
      <c r="J447" s="195">
        <v>2</v>
      </c>
      <c r="K447" s="116">
        <v>1</v>
      </c>
      <c r="L447" s="235"/>
      <c r="M447" s="134"/>
      <c r="N447" s="237"/>
      <c r="O447" s="246"/>
      <c r="P447" s="96">
        <v>2</v>
      </c>
      <c r="Q447" s="247"/>
      <c r="R447" s="246"/>
      <c r="X447" s="3"/>
      <c r="Y447" s="3"/>
      <c r="AR447" s="3"/>
      <c r="AS447" s="3"/>
    </row>
    <row r="448" spans="1:45" ht="15.75" customHeight="1" x14ac:dyDescent="0.25">
      <c r="A448" s="79">
        <v>1702</v>
      </c>
      <c r="B448" s="80"/>
      <c r="C448" s="80"/>
      <c r="D448" s="80"/>
      <c r="E448" s="80"/>
      <c r="F448" s="80"/>
      <c r="G448" s="80"/>
      <c r="H448" s="80"/>
      <c r="I448" s="80"/>
      <c r="J448" s="195">
        <v>1</v>
      </c>
      <c r="K448" s="116">
        <v>1</v>
      </c>
      <c r="L448" s="235"/>
      <c r="M448" s="134"/>
      <c r="N448" s="237"/>
      <c r="O448" s="246"/>
      <c r="P448" s="96">
        <v>1</v>
      </c>
      <c r="Q448" s="247"/>
      <c r="R448" s="246"/>
      <c r="X448" s="3"/>
      <c r="Y448" s="3"/>
      <c r="AR448" s="3"/>
      <c r="AS448" s="3"/>
    </row>
    <row r="449" spans="1:45" ht="15.75" customHeight="1" x14ac:dyDescent="0.25">
      <c r="A449" s="79">
        <v>1801</v>
      </c>
      <c r="B449" s="80"/>
      <c r="C449" s="80"/>
      <c r="D449" s="80"/>
      <c r="E449" s="80"/>
      <c r="F449" s="80"/>
      <c r="G449" s="80"/>
      <c r="H449" s="80"/>
      <c r="I449" s="80"/>
      <c r="J449" s="195"/>
      <c r="K449" s="116"/>
      <c r="L449" s="235"/>
      <c r="M449" s="134"/>
      <c r="N449" s="237"/>
      <c r="O449" s="246"/>
      <c r="P449" s="96"/>
      <c r="Q449" s="247"/>
      <c r="R449" s="246"/>
      <c r="X449" s="3"/>
      <c r="Y449" s="3"/>
      <c r="AR449" s="3"/>
      <c r="AS449" s="3"/>
    </row>
    <row r="450" spans="1:45" ht="15.75" customHeight="1" x14ac:dyDescent="0.25">
      <c r="A450" s="79">
        <v>1802</v>
      </c>
      <c r="B450" s="80"/>
      <c r="C450" s="80"/>
      <c r="D450" s="80"/>
      <c r="E450" s="80"/>
      <c r="F450" s="80"/>
      <c r="G450" s="80"/>
      <c r="H450" s="80"/>
      <c r="I450" s="80"/>
      <c r="J450" s="195"/>
      <c r="K450" s="116"/>
      <c r="L450" s="235"/>
      <c r="M450" s="134"/>
      <c r="N450" s="237"/>
      <c r="O450" s="248"/>
      <c r="P450" s="251"/>
      <c r="Q450" s="249"/>
      <c r="R450" s="250"/>
      <c r="X450" s="3"/>
      <c r="Y450" s="3"/>
      <c r="AR450" s="3"/>
      <c r="AS450" s="3"/>
    </row>
    <row r="451" spans="1:45" ht="15.75" customHeight="1" x14ac:dyDescent="0.25">
      <c r="A451" s="79">
        <v>1901</v>
      </c>
      <c r="B451" s="80"/>
      <c r="C451" s="80"/>
      <c r="D451" s="80"/>
      <c r="E451" s="80"/>
      <c r="F451" s="80"/>
      <c r="G451" s="80"/>
      <c r="H451" s="80"/>
      <c r="I451" s="80"/>
      <c r="J451" s="195"/>
      <c r="K451" s="116"/>
      <c r="L451" s="235"/>
      <c r="M451" s="134"/>
      <c r="N451" s="237"/>
      <c r="O451" s="228" t="s">
        <v>80</v>
      </c>
      <c r="P451" s="102">
        <v>23</v>
      </c>
      <c r="Q451" s="103">
        <f>K454</f>
        <v>23</v>
      </c>
      <c r="R451" s="230" t="s">
        <v>10</v>
      </c>
      <c r="X451" s="3"/>
      <c r="Y451" s="3"/>
      <c r="AR451" s="3"/>
      <c r="AS451" s="3"/>
    </row>
    <row r="452" spans="1:45" ht="15.75" customHeight="1" x14ac:dyDescent="0.25">
      <c r="A452" s="79">
        <v>1902</v>
      </c>
      <c r="B452" s="80"/>
      <c r="C452" s="80"/>
      <c r="D452" s="80"/>
      <c r="E452" s="80"/>
      <c r="F452" s="80"/>
      <c r="G452" s="80"/>
      <c r="H452" s="80"/>
      <c r="I452" s="80"/>
      <c r="J452" s="195"/>
      <c r="K452" s="116"/>
      <c r="L452" s="235"/>
      <c r="M452" s="134"/>
      <c r="N452" s="237"/>
      <c r="O452" s="229" t="s">
        <v>81</v>
      </c>
      <c r="P452" s="104">
        <f>IF(P451/B437=0,"",P451/B437)</f>
        <v>0.53488372093023251</v>
      </c>
      <c r="Q452" s="105">
        <f>IF(P451/Q451=0,"",P451/Q451)</f>
        <v>1</v>
      </c>
      <c r="R452" s="231" t="s">
        <v>82</v>
      </c>
      <c r="X452" s="3"/>
      <c r="Y452" s="3"/>
      <c r="AR452" s="3"/>
      <c r="AS452" s="3"/>
    </row>
    <row r="453" spans="1:45" ht="15.75" customHeight="1" x14ac:dyDescent="0.25">
      <c r="A453" s="79">
        <v>2001</v>
      </c>
      <c r="B453" s="80"/>
      <c r="C453" s="80"/>
      <c r="D453" s="80"/>
      <c r="E453" s="80"/>
      <c r="F453" s="80"/>
      <c r="G453" s="80"/>
      <c r="H453" s="80"/>
      <c r="I453" s="80"/>
      <c r="J453" s="195"/>
      <c r="K453" s="116"/>
      <c r="L453" s="238"/>
      <c r="M453" s="239"/>
      <c r="N453" s="240"/>
      <c r="O453" s="109"/>
      <c r="P453" s="110"/>
      <c r="Q453" s="110"/>
      <c r="R453" s="111"/>
      <c r="X453" s="3"/>
      <c r="Y453" s="3"/>
      <c r="AR453" s="3"/>
      <c r="AS453" s="3"/>
    </row>
    <row r="454" spans="1:45" ht="18" customHeight="1" x14ac:dyDescent="0.25">
      <c r="A454" s="33"/>
      <c r="B454" s="327" t="s">
        <v>108</v>
      </c>
      <c r="C454" s="327"/>
      <c r="D454" s="327"/>
      <c r="E454" s="327"/>
      <c r="F454" s="327"/>
      <c r="G454" s="327"/>
      <c r="H454" s="327"/>
      <c r="I454" s="327"/>
      <c r="J454" s="327"/>
      <c r="K454" s="112">
        <f>SUM(K437:K450)</f>
        <v>23</v>
      </c>
      <c r="L454" s="113">
        <f>IF(K445=0,"",K445/B437)</f>
        <v>0.44186046511627908</v>
      </c>
      <c r="M454" s="113">
        <f>IF(K454=0,"",K454/B437)</f>
        <v>0.53488372093023251</v>
      </c>
      <c r="N454" s="113">
        <f>IF(K445=0,"",M454-L454)</f>
        <v>9.3023255813953432E-2</v>
      </c>
      <c r="O454" s="5"/>
      <c r="P454" s="25"/>
      <c r="Q454" s="24"/>
      <c r="R454" s="5"/>
      <c r="X454" s="3"/>
      <c r="Y454" s="3"/>
      <c r="AR454" s="3"/>
      <c r="AS454" s="3"/>
    </row>
    <row r="455" spans="1:45" ht="12.75" customHeight="1" x14ac:dyDescent="0.2">
      <c r="L455" s="5"/>
      <c r="M455" s="5"/>
      <c r="O455" s="5"/>
      <c r="P455" s="6"/>
      <c r="Q455" s="6"/>
      <c r="R455" s="5"/>
      <c r="X455" s="3"/>
      <c r="Y455" s="3"/>
      <c r="AR455" s="3"/>
      <c r="AS455" s="3"/>
    </row>
    <row r="456" spans="1:45" ht="12.75" customHeight="1" x14ac:dyDescent="0.2">
      <c r="L456" s="5"/>
      <c r="M456" s="5"/>
      <c r="O456" s="5"/>
      <c r="P456" s="6"/>
      <c r="Q456" s="6"/>
      <c r="R456" s="5"/>
      <c r="X456" s="3"/>
      <c r="Y456" s="3"/>
      <c r="AR456" s="3"/>
      <c r="AS456" s="3"/>
    </row>
    <row r="457" spans="1:45" ht="26.25" x14ac:dyDescent="0.4">
      <c r="B457" s="318" t="s">
        <v>96</v>
      </c>
      <c r="C457" s="331"/>
      <c r="D457" s="331"/>
      <c r="E457" s="331"/>
      <c r="F457" s="331"/>
      <c r="G457" s="331"/>
      <c r="H457" s="331"/>
      <c r="I457" s="331"/>
      <c r="J457" s="331"/>
      <c r="K457" s="201" t="s">
        <v>77</v>
      </c>
      <c r="L457" s="5"/>
      <c r="M457" s="5"/>
      <c r="N457" s="25"/>
      <c r="O457" s="5"/>
      <c r="P457" s="25"/>
      <c r="Q457" s="25"/>
      <c r="R457" s="25"/>
      <c r="X457" s="3"/>
      <c r="Y457" s="3"/>
      <c r="AR457" s="3"/>
      <c r="AS457" s="3"/>
    </row>
    <row r="458" spans="1:45" ht="20.25" x14ac:dyDescent="0.2">
      <c r="A458" s="330" t="s">
        <v>9</v>
      </c>
      <c r="B458" s="311" t="s">
        <v>97</v>
      </c>
      <c r="C458" s="312"/>
      <c r="D458" s="312"/>
      <c r="E458" s="312"/>
      <c r="F458" s="312"/>
      <c r="G458" s="312"/>
      <c r="H458" s="312"/>
      <c r="I458" s="312"/>
      <c r="J458" s="313"/>
      <c r="K458" s="314" t="s">
        <v>10</v>
      </c>
      <c r="L458" s="307" t="s">
        <v>2</v>
      </c>
      <c r="M458" s="307" t="s">
        <v>3</v>
      </c>
      <c r="N458" s="316" t="s">
        <v>4</v>
      </c>
      <c r="O458" s="307" t="s">
        <v>5</v>
      </c>
      <c r="P458" s="317" t="s">
        <v>6</v>
      </c>
      <c r="Q458" s="317" t="s">
        <v>7</v>
      </c>
      <c r="R458" s="307" t="s">
        <v>8</v>
      </c>
      <c r="X458" s="3"/>
      <c r="Y458" s="3"/>
      <c r="AR458" s="3"/>
      <c r="AS458" s="3"/>
    </row>
    <row r="459" spans="1:45" ht="15.75" x14ac:dyDescent="0.25">
      <c r="A459" s="308"/>
      <c r="B459" s="79" t="s">
        <v>98</v>
      </c>
      <c r="C459" s="79" t="s">
        <v>99</v>
      </c>
      <c r="D459" s="79" t="s">
        <v>100</v>
      </c>
      <c r="E459" s="79" t="s">
        <v>101</v>
      </c>
      <c r="F459" s="79" t="s">
        <v>102</v>
      </c>
      <c r="G459" s="79" t="s">
        <v>103</v>
      </c>
      <c r="H459" s="79" t="s">
        <v>104</v>
      </c>
      <c r="I459" s="79" t="s">
        <v>105</v>
      </c>
      <c r="J459" s="221" t="s">
        <v>106</v>
      </c>
      <c r="K459" s="332"/>
      <c r="L459" s="308"/>
      <c r="M459" s="308"/>
      <c r="N459" s="308"/>
      <c r="O459" s="308"/>
      <c r="P459" s="308"/>
      <c r="Q459" s="308"/>
      <c r="R459" s="308"/>
      <c r="X459" s="3"/>
      <c r="Y459" s="3"/>
      <c r="AR459" s="3"/>
      <c r="AS459" s="3"/>
    </row>
    <row r="460" spans="1:45" ht="15.75" customHeight="1" x14ac:dyDescent="0.25">
      <c r="A460" s="79">
        <v>1202</v>
      </c>
      <c r="B460" s="80">
        <v>67</v>
      </c>
      <c r="C460" s="80"/>
      <c r="D460" s="80"/>
      <c r="E460" s="80"/>
      <c r="F460" s="80"/>
      <c r="G460" s="80"/>
      <c r="H460" s="80"/>
      <c r="I460" s="80"/>
      <c r="J460" s="195"/>
      <c r="K460" s="116"/>
      <c r="L460" s="232"/>
      <c r="M460" s="233"/>
      <c r="N460" s="234"/>
      <c r="O460" s="242"/>
      <c r="P460" s="85">
        <f>B460</f>
        <v>67</v>
      </c>
      <c r="Q460" s="243"/>
      <c r="R460" s="242"/>
      <c r="X460" s="3"/>
      <c r="Y460" s="3"/>
      <c r="AR460" s="3"/>
      <c r="AS460" s="3"/>
    </row>
    <row r="461" spans="1:45" ht="15.75" customHeight="1" x14ac:dyDescent="0.25">
      <c r="A461" s="79">
        <v>1301</v>
      </c>
      <c r="B461" s="80"/>
      <c r="C461" s="80">
        <v>62</v>
      </c>
      <c r="D461" s="80"/>
      <c r="E461" s="80"/>
      <c r="F461" s="80"/>
      <c r="G461" s="80"/>
      <c r="H461" s="80"/>
      <c r="I461" s="80"/>
      <c r="J461" s="195"/>
      <c r="K461" s="116"/>
      <c r="L461" s="235"/>
      <c r="M461" s="134"/>
      <c r="N461" s="236"/>
      <c r="O461" s="90">
        <f>IF(C461=0,"",C461/B460)</f>
        <v>0.92537313432835822</v>
      </c>
      <c r="P461" s="91">
        <v>62</v>
      </c>
      <c r="Q461" s="241">
        <f t="shared" ref="Q461:Q468" si="66">IF(P461=0,"",P461/P460)</f>
        <v>0.92537313432835822</v>
      </c>
      <c r="R461" s="241">
        <f t="shared" ref="R461:R468" si="67">IF(P461=0,"",100%-Q461)</f>
        <v>7.4626865671641784E-2</v>
      </c>
      <c r="X461" s="3"/>
      <c r="Y461" s="3"/>
      <c r="AR461" s="3"/>
      <c r="AS461" s="3"/>
    </row>
    <row r="462" spans="1:45" ht="15.75" customHeight="1" x14ac:dyDescent="0.25">
      <c r="A462" s="79">
        <v>1302</v>
      </c>
      <c r="B462" s="80"/>
      <c r="C462" s="80"/>
      <c r="D462" s="80">
        <v>59</v>
      </c>
      <c r="E462" s="80"/>
      <c r="F462" s="80"/>
      <c r="G462" s="80"/>
      <c r="H462" s="80"/>
      <c r="I462" s="80"/>
      <c r="J462" s="195"/>
      <c r="K462" s="116"/>
      <c r="L462" s="235"/>
      <c r="M462" s="134"/>
      <c r="N462" s="236"/>
      <c r="O462" s="90">
        <f>IF(D462=0,"",D462/C461)</f>
        <v>0.95161290322580649</v>
      </c>
      <c r="P462" s="91">
        <v>61</v>
      </c>
      <c r="Q462" s="241">
        <f t="shared" si="66"/>
        <v>0.9838709677419355</v>
      </c>
      <c r="R462" s="241">
        <f t="shared" si="67"/>
        <v>1.6129032258064502E-2</v>
      </c>
      <c r="S462" s="11">
        <f>P462/P460</f>
        <v>0.91044776119402981</v>
      </c>
      <c r="X462" s="3"/>
      <c r="Y462" s="3"/>
      <c r="AR462" s="3"/>
      <c r="AS462" s="3"/>
    </row>
    <row r="463" spans="1:45" ht="15.75" customHeight="1" x14ac:dyDescent="0.25">
      <c r="A463" s="79">
        <v>1401</v>
      </c>
      <c r="B463" s="80"/>
      <c r="C463" s="80"/>
      <c r="D463" s="80"/>
      <c r="E463" s="80">
        <v>56</v>
      </c>
      <c r="F463" s="80"/>
      <c r="G463" s="80"/>
      <c r="H463" s="80"/>
      <c r="I463" s="80"/>
      <c r="J463" s="195"/>
      <c r="K463" s="116"/>
      <c r="L463" s="235"/>
      <c r="M463" s="134"/>
      <c r="N463" s="236"/>
      <c r="O463" s="90">
        <f>IF(E463=0,"",E463/D462)</f>
        <v>0.94915254237288138</v>
      </c>
      <c r="P463" s="91">
        <v>57</v>
      </c>
      <c r="Q463" s="241">
        <f t="shared" si="66"/>
        <v>0.93442622950819676</v>
      </c>
      <c r="R463" s="241">
        <f t="shared" si="67"/>
        <v>6.557377049180324E-2</v>
      </c>
      <c r="X463" s="3"/>
      <c r="Y463" s="3"/>
      <c r="AR463" s="3"/>
      <c r="AS463" s="3"/>
    </row>
    <row r="464" spans="1:45" ht="15.75" customHeight="1" x14ac:dyDescent="0.25">
      <c r="A464" s="79">
        <v>1402</v>
      </c>
      <c r="B464" s="80"/>
      <c r="C464" s="80"/>
      <c r="D464" s="80"/>
      <c r="E464" s="80"/>
      <c r="F464" s="80">
        <v>54</v>
      </c>
      <c r="G464" s="80"/>
      <c r="H464" s="80"/>
      <c r="I464" s="80"/>
      <c r="J464" s="195"/>
      <c r="K464" s="116"/>
      <c r="L464" s="235"/>
      <c r="M464" s="134"/>
      <c r="N464" s="236"/>
      <c r="O464" s="90">
        <f>IF(F464=0,"",F464/E463)</f>
        <v>0.9642857142857143</v>
      </c>
      <c r="P464" s="91">
        <v>56</v>
      </c>
      <c r="Q464" s="241">
        <f t="shared" si="66"/>
        <v>0.98245614035087714</v>
      </c>
      <c r="R464" s="241">
        <f t="shared" si="67"/>
        <v>1.7543859649122862E-2</v>
      </c>
      <c r="X464" s="3"/>
      <c r="Y464" s="3"/>
      <c r="AR464" s="3"/>
      <c r="AS464" s="3"/>
    </row>
    <row r="465" spans="1:45" ht="15.75" customHeight="1" x14ac:dyDescent="0.25">
      <c r="A465" s="79">
        <v>1501</v>
      </c>
      <c r="B465" s="80"/>
      <c r="C465" s="80"/>
      <c r="D465" s="80"/>
      <c r="E465" s="80"/>
      <c r="F465" s="80"/>
      <c r="G465" s="80">
        <v>54</v>
      </c>
      <c r="H465" s="80"/>
      <c r="I465" s="80"/>
      <c r="J465" s="195"/>
      <c r="K465" s="116"/>
      <c r="L465" s="235"/>
      <c r="M465" s="134"/>
      <c r="N465" s="236"/>
      <c r="O465" s="90">
        <f>IF(G465=0,"",G465/F464)</f>
        <v>1</v>
      </c>
      <c r="P465" s="91">
        <v>56</v>
      </c>
      <c r="Q465" s="241">
        <f t="shared" si="66"/>
        <v>1</v>
      </c>
      <c r="R465" s="241">
        <f t="shared" si="67"/>
        <v>0</v>
      </c>
      <c r="X465" s="3"/>
      <c r="Y465" s="3"/>
      <c r="AR465" s="3"/>
      <c r="AS465" s="3"/>
    </row>
    <row r="466" spans="1:45" ht="15.75" customHeight="1" x14ac:dyDescent="0.25">
      <c r="A466" s="79">
        <v>1502</v>
      </c>
      <c r="B466" s="80"/>
      <c r="C466" s="80"/>
      <c r="D466" s="80"/>
      <c r="E466" s="80"/>
      <c r="F466" s="80"/>
      <c r="G466" s="80"/>
      <c r="H466" s="80">
        <v>54</v>
      </c>
      <c r="I466" s="80"/>
      <c r="J466" s="195"/>
      <c r="K466" s="116"/>
      <c r="L466" s="235"/>
      <c r="M466" s="134"/>
      <c r="N466" s="236"/>
      <c r="O466" s="90">
        <f>IF(H466=0,"",H466/G465)</f>
        <v>1</v>
      </c>
      <c r="P466" s="91">
        <v>56</v>
      </c>
      <c r="Q466" s="241">
        <f t="shared" si="66"/>
        <v>1</v>
      </c>
      <c r="R466" s="241">
        <f t="shared" si="67"/>
        <v>0</v>
      </c>
      <c r="X466" s="3"/>
      <c r="Y466" s="3"/>
      <c r="AR466" s="3"/>
      <c r="AS466" s="3"/>
    </row>
    <row r="467" spans="1:45" ht="15.75" customHeight="1" x14ac:dyDescent="0.25">
      <c r="A467" s="79">
        <v>1601</v>
      </c>
      <c r="B467" s="80"/>
      <c r="C467" s="80"/>
      <c r="D467" s="80"/>
      <c r="E467" s="80"/>
      <c r="F467" s="80"/>
      <c r="G467" s="80"/>
      <c r="H467" s="80"/>
      <c r="I467" s="80">
        <v>52</v>
      </c>
      <c r="J467" s="195"/>
      <c r="K467" s="116"/>
      <c r="L467" s="235"/>
      <c r="M467" s="134"/>
      <c r="N467" s="236"/>
      <c r="O467" s="90">
        <f>IF(I467=0,"",I467/H466)</f>
        <v>0.96296296296296291</v>
      </c>
      <c r="P467" s="91">
        <v>55</v>
      </c>
      <c r="Q467" s="241">
        <f t="shared" si="66"/>
        <v>0.9821428571428571</v>
      </c>
      <c r="R467" s="241">
        <f t="shared" si="67"/>
        <v>1.7857142857142905E-2</v>
      </c>
      <c r="X467" s="3"/>
      <c r="Y467" s="3"/>
      <c r="AR467" s="3"/>
      <c r="AS467" s="3"/>
    </row>
    <row r="468" spans="1:45" ht="15.75" customHeight="1" x14ac:dyDescent="0.25">
      <c r="A468" s="79">
        <v>1602</v>
      </c>
      <c r="B468" s="80"/>
      <c r="C468" s="80"/>
      <c r="D468" s="80"/>
      <c r="E468" s="80"/>
      <c r="F468" s="80"/>
      <c r="G468" s="80"/>
      <c r="H468" s="80"/>
      <c r="I468" s="80"/>
      <c r="J468" s="195">
        <v>52</v>
      </c>
      <c r="K468" s="116">
        <v>46</v>
      </c>
      <c r="L468" s="235"/>
      <c r="M468" s="134"/>
      <c r="N468" s="236"/>
      <c r="O468" s="133">
        <f>IF(J468=0,"",J468/I467)</f>
        <v>1</v>
      </c>
      <c r="P468" s="91">
        <v>55</v>
      </c>
      <c r="Q468" s="133">
        <f t="shared" si="66"/>
        <v>1</v>
      </c>
      <c r="R468" s="133">
        <f t="shared" si="67"/>
        <v>0</v>
      </c>
      <c r="X468" s="3"/>
      <c r="Y468" s="3"/>
      <c r="AR468" s="3"/>
      <c r="AS468" s="3"/>
    </row>
    <row r="469" spans="1:45" ht="15.75" customHeight="1" x14ac:dyDescent="0.25">
      <c r="A469" s="79">
        <v>1701</v>
      </c>
      <c r="B469" s="80"/>
      <c r="C469" s="80"/>
      <c r="D469" s="80"/>
      <c r="E469" s="80"/>
      <c r="F469" s="80"/>
      <c r="G469" s="80"/>
      <c r="H469" s="80"/>
      <c r="I469" s="80"/>
      <c r="J469" s="195">
        <v>6</v>
      </c>
      <c r="K469" s="116">
        <v>4</v>
      </c>
      <c r="L469" s="235"/>
      <c r="M469" s="134"/>
      <c r="N469" s="237"/>
      <c r="O469" s="193"/>
      <c r="P469" s="91">
        <v>6</v>
      </c>
      <c r="Q469" s="193"/>
      <c r="R469" s="264"/>
      <c r="X469" s="3"/>
      <c r="Y469" s="3"/>
      <c r="AR469" s="3"/>
      <c r="AS469" s="3"/>
    </row>
    <row r="470" spans="1:45" ht="15.75" customHeight="1" x14ac:dyDescent="0.25">
      <c r="A470" s="79">
        <v>1702</v>
      </c>
      <c r="B470" s="80"/>
      <c r="C470" s="80"/>
      <c r="D470" s="80"/>
      <c r="E470" s="80"/>
      <c r="F470" s="80"/>
      <c r="G470" s="80"/>
      <c r="H470" s="80"/>
      <c r="I470" s="80"/>
      <c r="J470" s="195">
        <v>2</v>
      </c>
      <c r="K470" s="116">
        <v>2</v>
      </c>
      <c r="L470" s="235"/>
      <c r="M470" s="134"/>
      <c r="N470" s="237"/>
      <c r="O470" s="246"/>
      <c r="P470" s="96">
        <v>2</v>
      </c>
      <c r="Q470" s="247"/>
      <c r="R470" s="246"/>
      <c r="X470" s="3"/>
      <c r="Y470" s="3"/>
      <c r="AR470" s="3"/>
      <c r="AS470" s="3"/>
    </row>
    <row r="471" spans="1:45" ht="15.75" customHeight="1" x14ac:dyDescent="0.25">
      <c r="A471" s="79">
        <v>1801</v>
      </c>
      <c r="B471" s="80"/>
      <c r="C471" s="80"/>
      <c r="D471" s="80"/>
      <c r="E471" s="80"/>
      <c r="F471" s="80"/>
      <c r="G471" s="80"/>
      <c r="H471" s="80"/>
      <c r="I471" s="80"/>
      <c r="J471" s="195"/>
      <c r="K471" s="116"/>
      <c r="L471" s="235"/>
      <c r="M471" s="134"/>
      <c r="N471" s="237"/>
      <c r="O471" s="246"/>
      <c r="P471" s="96"/>
      <c r="Q471" s="247"/>
      <c r="R471" s="246"/>
      <c r="X471" s="3"/>
      <c r="Y471" s="3"/>
      <c r="AR471" s="3"/>
      <c r="AS471" s="3"/>
    </row>
    <row r="472" spans="1:45" ht="15.75" customHeight="1" x14ac:dyDescent="0.25">
      <c r="A472" s="79">
        <v>1802</v>
      </c>
      <c r="B472" s="80"/>
      <c r="C472" s="80"/>
      <c r="D472" s="80"/>
      <c r="E472" s="80"/>
      <c r="F472" s="80"/>
      <c r="G472" s="80"/>
      <c r="H472" s="80"/>
      <c r="I472" s="80"/>
      <c r="J472" s="195"/>
      <c r="K472" s="116"/>
      <c r="L472" s="235"/>
      <c r="M472" s="134"/>
      <c r="N472" s="237"/>
      <c r="O472" s="246"/>
      <c r="P472" s="96"/>
      <c r="Q472" s="247"/>
      <c r="R472" s="246"/>
      <c r="X472" s="3"/>
      <c r="Y472" s="3"/>
      <c r="AR472" s="3"/>
      <c r="AS472" s="3"/>
    </row>
    <row r="473" spans="1:45" ht="15.75" customHeight="1" x14ac:dyDescent="0.25">
      <c r="A473" s="79">
        <v>1901</v>
      </c>
      <c r="B473" s="80"/>
      <c r="C473" s="80"/>
      <c r="D473" s="80"/>
      <c r="E473" s="80"/>
      <c r="F473" s="80"/>
      <c r="G473" s="80"/>
      <c r="H473" s="80"/>
      <c r="I473" s="80"/>
      <c r="J473" s="195"/>
      <c r="K473" s="116"/>
      <c r="L473" s="235"/>
      <c r="M473" s="134"/>
      <c r="N473" s="237"/>
      <c r="O473" s="248"/>
      <c r="P473" s="251"/>
      <c r="Q473" s="249"/>
      <c r="R473" s="250"/>
      <c r="X473" s="3"/>
      <c r="Y473" s="3"/>
      <c r="AR473" s="3"/>
      <c r="AS473" s="3"/>
    </row>
    <row r="474" spans="1:45" ht="15.75" customHeight="1" x14ac:dyDescent="0.25">
      <c r="A474" s="79">
        <v>1902</v>
      </c>
      <c r="B474" s="80"/>
      <c r="C474" s="80"/>
      <c r="D474" s="80"/>
      <c r="E474" s="80"/>
      <c r="F474" s="80"/>
      <c r="G474" s="80"/>
      <c r="H474" s="80"/>
      <c r="I474" s="80"/>
      <c r="J474" s="195"/>
      <c r="K474" s="116"/>
      <c r="L474" s="235"/>
      <c r="M474" s="134"/>
      <c r="N474" s="237"/>
      <c r="O474" s="228" t="s">
        <v>80</v>
      </c>
      <c r="P474" s="102">
        <v>52</v>
      </c>
      <c r="Q474" s="103">
        <f>K477</f>
        <v>52</v>
      </c>
      <c r="R474" s="230" t="s">
        <v>10</v>
      </c>
      <c r="X474" s="3"/>
      <c r="Y474" s="3"/>
      <c r="AR474" s="3"/>
      <c r="AS474" s="3"/>
    </row>
    <row r="475" spans="1:45" ht="15.75" customHeight="1" x14ac:dyDescent="0.25">
      <c r="A475" s="79">
        <v>2001</v>
      </c>
      <c r="B475" s="80"/>
      <c r="C475" s="80"/>
      <c r="D475" s="80"/>
      <c r="E475" s="80"/>
      <c r="F475" s="80"/>
      <c r="G475" s="80"/>
      <c r="H475" s="80"/>
      <c r="I475" s="80"/>
      <c r="J475" s="195"/>
      <c r="K475" s="116"/>
      <c r="L475" s="235"/>
      <c r="M475" s="134"/>
      <c r="N475" s="237"/>
      <c r="O475" s="229" t="s">
        <v>81</v>
      </c>
      <c r="P475" s="104">
        <f>IF(P474/B460=0,"",P474/B460)</f>
        <v>0.77611940298507465</v>
      </c>
      <c r="Q475" s="105">
        <f>IF(P474/Q474=0,"",P474/Q474)</f>
        <v>1</v>
      </c>
      <c r="R475" s="231" t="s">
        <v>82</v>
      </c>
      <c r="X475" s="3"/>
      <c r="Y475" s="3"/>
      <c r="AR475" s="3"/>
      <c r="AS475" s="3"/>
    </row>
    <row r="476" spans="1:45" ht="18" customHeight="1" x14ac:dyDescent="0.25">
      <c r="A476" s="79">
        <v>2002</v>
      </c>
      <c r="B476" s="80"/>
      <c r="C476" s="80"/>
      <c r="D476" s="80"/>
      <c r="E476" s="80"/>
      <c r="F476" s="80"/>
      <c r="G476" s="80"/>
      <c r="H476" s="80"/>
      <c r="I476" s="80"/>
      <c r="J476" s="195"/>
      <c r="K476" s="116"/>
      <c r="L476" s="238"/>
      <c r="M476" s="239"/>
      <c r="N476" s="240"/>
      <c r="O476" s="109"/>
      <c r="P476" s="110"/>
      <c r="Q476" s="110"/>
      <c r="R476" s="111"/>
      <c r="X476" s="3"/>
      <c r="Y476" s="3"/>
      <c r="AR476" s="3"/>
      <c r="AS476" s="3"/>
    </row>
    <row r="477" spans="1:45" ht="18" customHeight="1" x14ac:dyDescent="0.25">
      <c r="A477" s="33"/>
      <c r="B477" s="327" t="s">
        <v>108</v>
      </c>
      <c r="C477" s="327"/>
      <c r="D477" s="327"/>
      <c r="E477" s="327"/>
      <c r="F477" s="327"/>
      <c r="G477" s="327"/>
      <c r="H477" s="327"/>
      <c r="I477" s="327"/>
      <c r="J477" s="327"/>
      <c r="K477" s="112">
        <f>SUM(K460:K473)</f>
        <v>52</v>
      </c>
      <c r="L477" s="113">
        <f>IF(K468=0,"",K468/B460)</f>
        <v>0.68656716417910446</v>
      </c>
      <c r="M477" s="113">
        <f>IF(K477=0,"",K477/B460)</f>
        <v>0.77611940298507465</v>
      </c>
      <c r="N477" s="113">
        <f>IF(K468=0,"",M477-L477)</f>
        <v>8.9552238805970186E-2</v>
      </c>
      <c r="O477" s="5"/>
      <c r="P477" s="25"/>
      <c r="Q477" s="24"/>
      <c r="R477" s="5"/>
      <c r="X477" s="3"/>
      <c r="Y477" s="3"/>
      <c r="AR477" s="3"/>
      <c r="AS477" s="3"/>
    </row>
    <row r="478" spans="1:45" ht="12.75" customHeight="1" x14ac:dyDescent="0.2">
      <c r="L478" s="5"/>
      <c r="M478" s="5"/>
      <c r="O478" s="5"/>
      <c r="P478" s="6"/>
      <c r="Q478" s="6"/>
      <c r="R478" s="5"/>
      <c r="X478" s="3"/>
      <c r="Y478" s="3"/>
      <c r="AR478" s="3"/>
      <c r="AS478" s="3"/>
    </row>
    <row r="479" spans="1:45" ht="12.75" customHeight="1" x14ac:dyDescent="0.2">
      <c r="Q479" s="3"/>
      <c r="R479" s="5"/>
      <c r="T479" s="3"/>
      <c r="X479" s="3"/>
      <c r="Y479" s="3"/>
      <c r="AR479" s="3"/>
      <c r="AS479" s="3"/>
    </row>
    <row r="480" spans="1:45" ht="26.25" x14ac:dyDescent="0.4">
      <c r="B480" s="318" t="s">
        <v>96</v>
      </c>
      <c r="C480" s="331"/>
      <c r="D480" s="331"/>
      <c r="E480" s="331"/>
      <c r="F480" s="331"/>
      <c r="G480" s="331"/>
      <c r="H480" s="331"/>
      <c r="I480" s="331"/>
      <c r="J480" s="331"/>
      <c r="K480" s="201" t="s">
        <v>83</v>
      </c>
      <c r="L480" s="5"/>
      <c r="M480" s="5"/>
      <c r="N480" s="25"/>
      <c r="O480" s="5"/>
      <c r="P480" s="25"/>
      <c r="Q480" s="25"/>
      <c r="R480" s="25"/>
      <c r="T480" s="3"/>
      <c r="X480" s="3"/>
      <c r="Y480" s="3"/>
      <c r="AR480" s="3"/>
      <c r="AS480" s="3"/>
    </row>
    <row r="481" spans="1:45" ht="20.25" x14ac:dyDescent="0.2">
      <c r="A481" s="330" t="s">
        <v>9</v>
      </c>
      <c r="B481" s="311" t="s">
        <v>97</v>
      </c>
      <c r="C481" s="312"/>
      <c r="D481" s="312"/>
      <c r="E481" s="312"/>
      <c r="F481" s="312"/>
      <c r="G481" s="312"/>
      <c r="H481" s="312"/>
      <c r="I481" s="312"/>
      <c r="J481" s="313"/>
      <c r="K481" s="314" t="s">
        <v>10</v>
      </c>
      <c r="L481" s="307" t="s">
        <v>2</v>
      </c>
      <c r="M481" s="307" t="s">
        <v>3</v>
      </c>
      <c r="N481" s="316" t="s">
        <v>4</v>
      </c>
      <c r="O481" s="307" t="s">
        <v>5</v>
      </c>
      <c r="P481" s="317" t="s">
        <v>6</v>
      </c>
      <c r="Q481" s="317" t="s">
        <v>7</v>
      </c>
      <c r="R481" s="307" t="s">
        <v>8</v>
      </c>
      <c r="T481" s="3"/>
      <c r="X481" s="3"/>
      <c r="Y481" s="3"/>
      <c r="AR481" s="3"/>
      <c r="AS481" s="3"/>
    </row>
    <row r="482" spans="1:45" ht="15.75" x14ac:dyDescent="0.25">
      <c r="A482" s="308"/>
      <c r="B482" s="79" t="s">
        <v>98</v>
      </c>
      <c r="C482" s="79" t="s">
        <v>99</v>
      </c>
      <c r="D482" s="79" t="s">
        <v>100</v>
      </c>
      <c r="E482" s="79" t="s">
        <v>101</v>
      </c>
      <c r="F482" s="79" t="s">
        <v>102</v>
      </c>
      <c r="G482" s="79" t="s">
        <v>103</v>
      </c>
      <c r="H482" s="79" t="s">
        <v>104</v>
      </c>
      <c r="I482" s="79" t="s">
        <v>105</v>
      </c>
      <c r="J482" s="221" t="s">
        <v>106</v>
      </c>
      <c r="K482" s="332"/>
      <c r="L482" s="308"/>
      <c r="M482" s="308"/>
      <c r="N482" s="308"/>
      <c r="O482" s="308"/>
      <c r="P482" s="308"/>
      <c r="Q482" s="308"/>
      <c r="R482" s="308"/>
      <c r="T482" s="3"/>
      <c r="X482" s="3"/>
      <c r="Y482" s="3"/>
      <c r="AR482" s="3"/>
      <c r="AS482" s="3"/>
    </row>
    <row r="483" spans="1:45" ht="15.75" customHeight="1" x14ac:dyDescent="0.25">
      <c r="A483" s="79">
        <v>1301</v>
      </c>
      <c r="B483" s="80">
        <v>42</v>
      </c>
      <c r="C483" s="80"/>
      <c r="D483" s="80"/>
      <c r="E483" s="80"/>
      <c r="F483" s="80"/>
      <c r="G483" s="80"/>
      <c r="H483" s="80"/>
      <c r="I483" s="80"/>
      <c r="J483" s="195"/>
      <c r="K483" s="116"/>
      <c r="L483" s="232"/>
      <c r="M483" s="233"/>
      <c r="N483" s="234"/>
      <c r="O483" s="242"/>
      <c r="P483" s="85">
        <f>B483</f>
        <v>42</v>
      </c>
      <c r="Q483" s="243"/>
      <c r="R483" s="242"/>
      <c r="T483" s="3"/>
      <c r="X483" s="3"/>
      <c r="Y483" s="3"/>
      <c r="AR483" s="3"/>
      <c r="AS483" s="3"/>
    </row>
    <row r="484" spans="1:45" ht="15.75" customHeight="1" x14ac:dyDescent="0.25">
      <c r="A484" s="79">
        <v>1302</v>
      </c>
      <c r="B484" s="80"/>
      <c r="C484" s="80">
        <v>37</v>
      </c>
      <c r="D484" s="80"/>
      <c r="E484" s="80"/>
      <c r="F484" s="80"/>
      <c r="G484" s="80"/>
      <c r="H484" s="80"/>
      <c r="I484" s="80"/>
      <c r="J484" s="195"/>
      <c r="K484" s="116"/>
      <c r="L484" s="235"/>
      <c r="M484" s="134"/>
      <c r="N484" s="236"/>
      <c r="O484" s="90">
        <f>IF(C484=0,"",C484/B483)</f>
        <v>0.88095238095238093</v>
      </c>
      <c r="P484" s="91">
        <v>37</v>
      </c>
      <c r="Q484" s="241">
        <f t="shared" ref="Q484:Q491" si="68">IF(P484=0,"",P484/P483)</f>
        <v>0.88095238095238093</v>
      </c>
      <c r="R484" s="241">
        <f t="shared" ref="R484:R491" si="69">IF(P484=0,"",100%-Q484)</f>
        <v>0.11904761904761907</v>
      </c>
      <c r="T484" s="3"/>
      <c r="X484" s="3"/>
      <c r="Y484" s="3"/>
      <c r="AR484" s="3"/>
      <c r="AS484" s="3"/>
    </row>
    <row r="485" spans="1:45" ht="15.75" customHeight="1" x14ac:dyDescent="0.25">
      <c r="A485" s="79">
        <v>1401</v>
      </c>
      <c r="B485" s="80"/>
      <c r="C485" s="80"/>
      <c r="D485" s="80">
        <v>35</v>
      </c>
      <c r="E485" s="80"/>
      <c r="F485" s="80"/>
      <c r="G485" s="80"/>
      <c r="H485" s="80"/>
      <c r="I485" s="80"/>
      <c r="J485" s="195"/>
      <c r="K485" s="116"/>
      <c r="L485" s="235"/>
      <c r="M485" s="134"/>
      <c r="N485" s="236"/>
      <c r="O485" s="90">
        <f>IF(D485=0,"",D485/C484)</f>
        <v>0.94594594594594594</v>
      </c>
      <c r="P485" s="91">
        <v>35</v>
      </c>
      <c r="Q485" s="241">
        <f t="shared" si="68"/>
        <v>0.94594594594594594</v>
      </c>
      <c r="R485" s="241">
        <f t="shared" si="69"/>
        <v>5.4054054054054057E-2</v>
      </c>
      <c r="S485" s="11">
        <f>P485/P483</f>
        <v>0.83333333333333337</v>
      </c>
      <c r="T485" s="3"/>
      <c r="X485" s="3"/>
      <c r="Y485" s="3"/>
      <c r="AR485" s="3"/>
      <c r="AS485" s="3"/>
    </row>
    <row r="486" spans="1:45" ht="15.75" customHeight="1" x14ac:dyDescent="0.25">
      <c r="A486" s="79">
        <v>1402</v>
      </c>
      <c r="B486" s="80"/>
      <c r="C486" s="80"/>
      <c r="D486" s="80"/>
      <c r="E486" s="80">
        <v>32</v>
      </c>
      <c r="F486" s="80"/>
      <c r="G486" s="80"/>
      <c r="H486" s="80"/>
      <c r="I486" s="80"/>
      <c r="J486" s="195"/>
      <c r="K486" s="116"/>
      <c r="L486" s="235"/>
      <c r="M486" s="134"/>
      <c r="N486" s="236"/>
      <c r="O486" s="90">
        <f>IF(E486=0,"",E486/D485)</f>
        <v>0.91428571428571426</v>
      </c>
      <c r="P486" s="91">
        <v>32</v>
      </c>
      <c r="Q486" s="241">
        <f t="shared" si="68"/>
        <v>0.91428571428571426</v>
      </c>
      <c r="R486" s="241">
        <f t="shared" si="69"/>
        <v>8.5714285714285743E-2</v>
      </c>
      <c r="T486" s="3"/>
      <c r="X486" s="3"/>
      <c r="Y486" s="3"/>
      <c r="AR486" s="3"/>
      <c r="AS486" s="3"/>
    </row>
    <row r="487" spans="1:45" ht="15.75" customHeight="1" x14ac:dyDescent="0.25">
      <c r="A487" s="79">
        <v>1501</v>
      </c>
      <c r="B487" s="80"/>
      <c r="C487" s="80"/>
      <c r="D487" s="80"/>
      <c r="E487" s="80"/>
      <c r="F487" s="80">
        <v>32</v>
      </c>
      <c r="G487" s="80"/>
      <c r="H487" s="80"/>
      <c r="I487" s="80"/>
      <c r="J487" s="195"/>
      <c r="K487" s="116"/>
      <c r="L487" s="235"/>
      <c r="M487" s="134"/>
      <c r="N487" s="236"/>
      <c r="O487" s="90">
        <f>IF(F487=0,"",F487/E486)</f>
        <v>1</v>
      </c>
      <c r="P487" s="91">
        <v>32</v>
      </c>
      <c r="Q487" s="241">
        <f t="shared" si="68"/>
        <v>1</v>
      </c>
      <c r="R487" s="241">
        <f t="shared" si="69"/>
        <v>0</v>
      </c>
      <c r="T487" s="3"/>
      <c r="X487" s="3"/>
      <c r="Y487" s="3"/>
      <c r="AR487" s="3"/>
      <c r="AS487" s="3"/>
    </row>
    <row r="488" spans="1:45" ht="15.75" customHeight="1" x14ac:dyDescent="0.25">
      <c r="A488" s="79">
        <v>1502</v>
      </c>
      <c r="B488" s="80"/>
      <c r="C488" s="80"/>
      <c r="D488" s="80"/>
      <c r="E488" s="80"/>
      <c r="F488" s="80"/>
      <c r="G488" s="80">
        <v>32</v>
      </c>
      <c r="H488" s="80"/>
      <c r="I488" s="80"/>
      <c r="J488" s="195"/>
      <c r="K488" s="116"/>
      <c r="L488" s="235"/>
      <c r="M488" s="134"/>
      <c r="N488" s="236"/>
      <c r="O488" s="90">
        <f>IF(G488=0,"",G488/F487)</f>
        <v>1</v>
      </c>
      <c r="P488" s="91">
        <v>32</v>
      </c>
      <c r="Q488" s="241">
        <f t="shared" si="68"/>
        <v>1</v>
      </c>
      <c r="R488" s="241">
        <f t="shared" si="69"/>
        <v>0</v>
      </c>
      <c r="T488" s="3"/>
      <c r="X488" s="3"/>
      <c r="Y488" s="3"/>
      <c r="AR488" s="3"/>
      <c r="AS488" s="3"/>
    </row>
    <row r="489" spans="1:45" ht="15.75" customHeight="1" x14ac:dyDescent="0.25">
      <c r="A489" s="79">
        <v>1601</v>
      </c>
      <c r="B489" s="80"/>
      <c r="C489" s="80"/>
      <c r="D489" s="80"/>
      <c r="E489" s="80"/>
      <c r="F489" s="80"/>
      <c r="G489" s="80"/>
      <c r="H489" s="80">
        <v>32</v>
      </c>
      <c r="I489" s="80"/>
      <c r="J489" s="195"/>
      <c r="K489" s="116"/>
      <c r="L489" s="235"/>
      <c r="M489" s="134"/>
      <c r="N489" s="236"/>
      <c r="O489" s="90">
        <f>IF(H489=0,"",H489/G488)</f>
        <v>1</v>
      </c>
      <c r="P489" s="91">
        <v>32</v>
      </c>
      <c r="Q489" s="241">
        <f t="shared" si="68"/>
        <v>1</v>
      </c>
      <c r="R489" s="241">
        <f t="shared" si="69"/>
        <v>0</v>
      </c>
      <c r="T489" s="3"/>
      <c r="X489" s="3"/>
      <c r="Y489" s="3"/>
      <c r="AR489" s="3"/>
      <c r="AS489" s="3"/>
    </row>
    <row r="490" spans="1:45" ht="15.75" customHeight="1" x14ac:dyDescent="0.25">
      <c r="A490" s="79">
        <v>1602</v>
      </c>
      <c r="B490" s="80"/>
      <c r="C490" s="80"/>
      <c r="D490" s="80"/>
      <c r="E490" s="80"/>
      <c r="F490" s="80"/>
      <c r="G490" s="80"/>
      <c r="H490" s="80"/>
      <c r="I490" s="80">
        <v>32</v>
      </c>
      <c r="J490" s="195"/>
      <c r="K490" s="116"/>
      <c r="L490" s="235"/>
      <c r="M490" s="134"/>
      <c r="N490" s="236"/>
      <c r="O490" s="90">
        <f>IF(I490=0,"",I490/H489)</f>
        <v>1</v>
      </c>
      <c r="P490" s="91">
        <v>32</v>
      </c>
      <c r="Q490" s="241">
        <f t="shared" si="68"/>
        <v>1</v>
      </c>
      <c r="R490" s="241">
        <f t="shared" si="69"/>
        <v>0</v>
      </c>
      <c r="T490" s="3"/>
      <c r="X490" s="3"/>
      <c r="Y490" s="3"/>
      <c r="AR490" s="3"/>
      <c r="AS490" s="3"/>
    </row>
    <row r="491" spans="1:45" ht="15.75" customHeight="1" x14ac:dyDescent="0.25">
      <c r="A491" s="79">
        <v>1701</v>
      </c>
      <c r="B491" s="80"/>
      <c r="C491" s="80"/>
      <c r="D491" s="80"/>
      <c r="E491" s="80"/>
      <c r="F491" s="80"/>
      <c r="G491" s="80"/>
      <c r="H491" s="80"/>
      <c r="I491" s="80"/>
      <c r="J491" s="195">
        <v>32</v>
      </c>
      <c r="K491" s="116">
        <v>29</v>
      </c>
      <c r="L491" s="235"/>
      <c r="M491" s="134"/>
      <c r="N491" s="236"/>
      <c r="O491" s="133">
        <f>IF(J491=0,"",J491/I490)</f>
        <v>1</v>
      </c>
      <c r="P491" s="91">
        <v>32</v>
      </c>
      <c r="Q491" s="133">
        <f t="shared" si="68"/>
        <v>1</v>
      </c>
      <c r="R491" s="133">
        <f t="shared" si="69"/>
        <v>0</v>
      </c>
      <c r="T491" s="3"/>
      <c r="X491" s="3"/>
      <c r="Y491" s="3"/>
      <c r="AR491" s="3"/>
      <c r="AS491" s="3"/>
    </row>
    <row r="492" spans="1:45" ht="15.75" customHeight="1" x14ac:dyDescent="0.25">
      <c r="A492" s="79">
        <v>1702</v>
      </c>
      <c r="B492" s="80"/>
      <c r="C492" s="80"/>
      <c r="D492" s="80"/>
      <c r="E492" s="80"/>
      <c r="F492" s="80"/>
      <c r="G492" s="80"/>
      <c r="H492" s="80"/>
      <c r="I492" s="80"/>
      <c r="J492" s="195">
        <v>3</v>
      </c>
      <c r="K492" s="116">
        <v>2</v>
      </c>
      <c r="L492" s="235"/>
      <c r="M492" s="134"/>
      <c r="N492" s="237"/>
      <c r="O492" s="134"/>
      <c r="P492" s="91">
        <v>4</v>
      </c>
      <c r="Q492" s="134"/>
      <c r="R492" s="244"/>
      <c r="T492" s="3"/>
      <c r="X492" s="3"/>
      <c r="Y492" s="3"/>
      <c r="AR492" s="3"/>
      <c r="AS492" s="3"/>
    </row>
    <row r="493" spans="1:45" ht="15.75" customHeight="1" x14ac:dyDescent="0.25">
      <c r="A493" s="79">
        <v>1801</v>
      </c>
      <c r="B493" s="80"/>
      <c r="C493" s="80"/>
      <c r="D493" s="80"/>
      <c r="E493" s="80"/>
      <c r="F493" s="80"/>
      <c r="G493" s="80"/>
      <c r="H493" s="80"/>
      <c r="I493" s="80"/>
      <c r="J493" s="195">
        <v>2</v>
      </c>
      <c r="K493" s="116">
        <v>1</v>
      </c>
      <c r="L493" s="235"/>
      <c r="M493" s="134"/>
      <c r="N493" s="237"/>
      <c r="O493" s="246"/>
      <c r="P493" s="96">
        <v>2</v>
      </c>
      <c r="Q493" s="247"/>
      <c r="R493" s="246"/>
      <c r="T493" s="3"/>
      <c r="X493" s="3"/>
      <c r="Y493" s="3"/>
      <c r="AR493" s="3"/>
      <c r="AS493" s="3"/>
    </row>
    <row r="494" spans="1:45" ht="15.75" customHeight="1" x14ac:dyDescent="0.25">
      <c r="A494" s="79">
        <v>1802</v>
      </c>
      <c r="B494" s="80"/>
      <c r="C494" s="80"/>
      <c r="D494" s="80"/>
      <c r="E494" s="80"/>
      <c r="F494" s="80"/>
      <c r="G494" s="80"/>
      <c r="H494" s="80"/>
      <c r="I494" s="80"/>
      <c r="J494" s="195">
        <v>1</v>
      </c>
      <c r="K494" s="116"/>
      <c r="L494" s="235"/>
      <c r="M494" s="134"/>
      <c r="N494" s="237"/>
      <c r="O494" s="246"/>
      <c r="P494" s="96">
        <v>1</v>
      </c>
      <c r="Q494" s="247"/>
      <c r="R494" s="246"/>
      <c r="T494" s="3"/>
      <c r="X494" s="3"/>
      <c r="Y494" s="3"/>
      <c r="AR494" s="3"/>
      <c r="AS494" s="3"/>
    </row>
    <row r="495" spans="1:45" ht="15.75" customHeight="1" x14ac:dyDescent="0.25">
      <c r="A495" s="79">
        <v>1901</v>
      </c>
      <c r="B495" s="80"/>
      <c r="C495" s="80"/>
      <c r="D495" s="80"/>
      <c r="E495" s="80"/>
      <c r="F495" s="80"/>
      <c r="G495" s="80"/>
      <c r="H495" s="80"/>
      <c r="I495" s="80"/>
      <c r="J495" s="195"/>
      <c r="K495" s="116"/>
      <c r="L495" s="235"/>
      <c r="M495" s="134"/>
      <c r="N495" s="237"/>
      <c r="O495" s="246"/>
      <c r="P495" s="96"/>
      <c r="Q495" s="247"/>
      <c r="R495" s="246"/>
      <c r="T495" s="3"/>
      <c r="X495" s="3"/>
      <c r="Y495" s="3"/>
      <c r="AR495" s="3"/>
      <c r="AS495" s="3"/>
    </row>
    <row r="496" spans="1:45" ht="15.75" customHeight="1" x14ac:dyDescent="0.25">
      <c r="A496" s="79">
        <v>1902</v>
      </c>
      <c r="B496" s="80"/>
      <c r="C496" s="80"/>
      <c r="D496" s="80"/>
      <c r="E496" s="80"/>
      <c r="F496" s="80"/>
      <c r="G496" s="80"/>
      <c r="H496" s="80"/>
      <c r="I496" s="80"/>
      <c r="J496" s="195"/>
      <c r="K496" s="116"/>
      <c r="L496" s="235"/>
      <c r="M496" s="134"/>
      <c r="N496" s="237"/>
      <c r="O496" s="248"/>
      <c r="P496" s="251"/>
      <c r="Q496" s="249"/>
      <c r="R496" s="250"/>
      <c r="T496" s="3"/>
      <c r="X496" s="3"/>
      <c r="Y496" s="3"/>
      <c r="AR496" s="3"/>
      <c r="AS496" s="3"/>
    </row>
    <row r="497" spans="1:45" ht="15.75" customHeight="1" x14ac:dyDescent="0.25">
      <c r="A497" s="79">
        <v>2001</v>
      </c>
      <c r="B497" s="80"/>
      <c r="C497" s="80"/>
      <c r="D497" s="80"/>
      <c r="E497" s="80"/>
      <c r="F497" s="80"/>
      <c r="G497" s="80"/>
      <c r="H497" s="80"/>
      <c r="I497" s="80"/>
      <c r="J497" s="195"/>
      <c r="K497" s="116"/>
      <c r="L497" s="235"/>
      <c r="M497" s="134"/>
      <c r="N497" s="237"/>
      <c r="O497" s="228" t="s">
        <v>80</v>
      </c>
      <c r="P497" s="102">
        <v>32</v>
      </c>
      <c r="Q497" s="103">
        <f>IF(SUM(K486:K493)=0,"",SUM(K486:K493))</f>
        <v>32</v>
      </c>
      <c r="R497" s="230" t="s">
        <v>10</v>
      </c>
      <c r="T497" s="3"/>
      <c r="X497" s="3"/>
      <c r="Y497" s="3"/>
      <c r="AR497" s="3"/>
      <c r="AS497" s="3"/>
    </row>
    <row r="498" spans="1:45" ht="15.75" customHeight="1" x14ac:dyDescent="0.25">
      <c r="A498" s="79">
        <v>2002</v>
      </c>
      <c r="B498" s="80"/>
      <c r="C498" s="80"/>
      <c r="D498" s="80"/>
      <c r="E498" s="80"/>
      <c r="F498" s="80"/>
      <c r="G498" s="80"/>
      <c r="H498" s="80"/>
      <c r="I498" s="80"/>
      <c r="J498" s="195"/>
      <c r="K498" s="116"/>
      <c r="L498" s="235"/>
      <c r="M498" s="134"/>
      <c r="N498" s="237"/>
      <c r="O498" s="229" t="s">
        <v>81</v>
      </c>
      <c r="P498" s="104">
        <f>IF(P497/B483=0,"",P497/B483)</f>
        <v>0.76190476190476186</v>
      </c>
      <c r="Q498" s="105">
        <f>IF(P497/Q497=0,"",P497/Q497)</f>
        <v>1</v>
      </c>
      <c r="R498" s="231" t="s">
        <v>82</v>
      </c>
      <c r="T498" s="3"/>
      <c r="X498" s="3"/>
      <c r="Y498" s="3"/>
      <c r="AR498" s="3"/>
      <c r="AS498" s="3"/>
    </row>
    <row r="499" spans="1:45" ht="15.75" customHeight="1" x14ac:dyDescent="0.25">
      <c r="A499" s="79">
        <v>2101</v>
      </c>
      <c r="B499" s="80"/>
      <c r="C499" s="80"/>
      <c r="D499" s="80"/>
      <c r="E499" s="80"/>
      <c r="F499" s="80"/>
      <c r="G499" s="80"/>
      <c r="H499" s="80"/>
      <c r="I499" s="80"/>
      <c r="J499" s="195"/>
      <c r="K499" s="116"/>
      <c r="L499" s="238"/>
      <c r="M499" s="239"/>
      <c r="N499" s="240"/>
      <c r="O499" s="109"/>
      <c r="P499" s="110"/>
      <c r="Q499" s="110"/>
      <c r="R499" s="111"/>
      <c r="T499" s="3"/>
      <c r="X499" s="3"/>
      <c r="Y499" s="3"/>
      <c r="AR499" s="3"/>
      <c r="AS499" s="3"/>
    </row>
    <row r="500" spans="1:45" ht="18" customHeight="1" x14ac:dyDescent="0.25">
      <c r="A500" s="33"/>
      <c r="B500" s="327" t="s">
        <v>108</v>
      </c>
      <c r="C500" s="327"/>
      <c r="D500" s="327"/>
      <c r="E500" s="327"/>
      <c r="F500" s="327"/>
      <c r="G500" s="327"/>
      <c r="H500" s="327"/>
      <c r="I500" s="327"/>
      <c r="J500" s="327"/>
      <c r="K500" s="112">
        <f>SUM(K483:K496)</f>
        <v>32</v>
      </c>
      <c r="L500" s="113">
        <f>IF(K491=0,"",K491/B483)</f>
        <v>0.69047619047619047</v>
      </c>
      <c r="M500" s="113">
        <f>IF(K500=0,"",K500/B483)</f>
        <v>0.76190476190476186</v>
      </c>
      <c r="N500" s="113">
        <f>IF(K491=0,"",M500-L500)</f>
        <v>7.1428571428571397E-2</v>
      </c>
      <c r="O500" s="5"/>
      <c r="P500" s="25"/>
      <c r="Q500" s="24"/>
      <c r="R500" s="5"/>
      <c r="T500" s="3"/>
      <c r="X500" s="3"/>
      <c r="Y500" s="3"/>
      <c r="AR500" s="3"/>
      <c r="AS500" s="3"/>
    </row>
    <row r="501" spans="1:45" ht="12.75" customHeight="1" x14ac:dyDescent="0.2">
      <c r="Q501" s="3"/>
      <c r="R501" s="5"/>
      <c r="T501" s="3"/>
      <c r="X501" s="3"/>
      <c r="Y501" s="3"/>
      <c r="AR501" s="3"/>
      <c r="AS501" s="3"/>
    </row>
    <row r="502" spans="1:45" ht="12.75" customHeight="1" x14ac:dyDescent="0.2">
      <c r="L502" s="5"/>
      <c r="M502" s="5"/>
      <c r="O502" s="5"/>
      <c r="P502" s="6"/>
      <c r="Q502" s="6"/>
      <c r="R502" s="5"/>
      <c r="X502" s="3"/>
      <c r="Y502" s="3"/>
      <c r="AR502" s="3"/>
      <c r="AS502" s="3"/>
    </row>
    <row r="503" spans="1:45" ht="26.25" x14ac:dyDescent="0.4">
      <c r="B503" s="318" t="s">
        <v>96</v>
      </c>
      <c r="C503" s="331"/>
      <c r="D503" s="331"/>
      <c r="E503" s="331"/>
      <c r="F503" s="331"/>
      <c r="G503" s="331"/>
      <c r="H503" s="331"/>
      <c r="I503" s="331"/>
      <c r="J503" s="331"/>
      <c r="K503" s="201" t="s">
        <v>84</v>
      </c>
      <c r="L503" s="5"/>
      <c r="M503" s="5"/>
      <c r="N503" s="25"/>
      <c r="O503" s="5"/>
      <c r="P503" s="25"/>
      <c r="Q503" s="25"/>
      <c r="R503" s="25"/>
      <c r="X503" s="3"/>
      <c r="Y503" s="3"/>
      <c r="AR503" s="3"/>
      <c r="AS503" s="3"/>
    </row>
    <row r="504" spans="1:45" ht="20.25" x14ac:dyDescent="0.2">
      <c r="A504" s="330" t="s">
        <v>9</v>
      </c>
      <c r="B504" s="311" t="s">
        <v>97</v>
      </c>
      <c r="C504" s="312"/>
      <c r="D504" s="312"/>
      <c r="E504" s="312"/>
      <c r="F504" s="312"/>
      <c r="G504" s="312"/>
      <c r="H504" s="312"/>
      <c r="I504" s="312"/>
      <c r="J504" s="313"/>
      <c r="K504" s="314" t="s">
        <v>10</v>
      </c>
      <c r="L504" s="307" t="s">
        <v>2</v>
      </c>
      <c r="M504" s="307" t="s">
        <v>3</v>
      </c>
      <c r="N504" s="316" t="s">
        <v>4</v>
      </c>
      <c r="O504" s="307" t="s">
        <v>5</v>
      </c>
      <c r="P504" s="317" t="s">
        <v>6</v>
      </c>
      <c r="Q504" s="317" t="s">
        <v>7</v>
      </c>
      <c r="R504" s="307" t="s">
        <v>8</v>
      </c>
      <c r="X504" s="3"/>
      <c r="Y504" s="3"/>
      <c r="AR504" s="3"/>
      <c r="AS504" s="3"/>
    </row>
    <row r="505" spans="1:45" ht="15.75" x14ac:dyDescent="0.25">
      <c r="A505" s="308"/>
      <c r="B505" s="79" t="s">
        <v>98</v>
      </c>
      <c r="C505" s="79" t="s">
        <v>99</v>
      </c>
      <c r="D505" s="79" t="s">
        <v>100</v>
      </c>
      <c r="E505" s="79" t="s">
        <v>101</v>
      </c>
      <c r="F505" s="79" t="s">
        <v>102</v>
      </c>
      <c r="G505" s="79" t="s">
        <v>103</v>
      </c>
      <c r="H505" s="79" t="s">
        <v>104</v>
      </c>
      <c r="I505" s="79" t="s">
        <v>105</v>
      </c>
      <c r="J505" s="221" t="s">
        <v>106</v>
      </c>
      <c r="K505" s="315"/>
      <c r="L505" s="308"/>
      <c r="M505" s="308"/>
      <c r="N505" s="308"/>
      <c r="O505" s="308"/>
      <c r="P505" s="308"/>
      <c r="Q505" s="308"/>
      <c r="R505" s="308"/>
      <c r="X505" s="3"/>
      <c r="Y505" s="3"/>
      <c r="AR505" s="3"/>
      <c r="AS505" s="3"/>
    </row>
    <row r="506" spans="1:45" ht="15.75" customHeight="1" x14ac:dyDescent="0.25">
      <c r="A506" s="79" t="s">
        <v>84</v>
      </c>
      <c r="B506" s="80">
        <v>67</v>
      </c>
      <c r="C506" s="80"/>
      <c r="D506" s="80"/>
      <c r="E506" s="80"/>
      <c r="F506" s="80"/>
      <c r="G506" s="80"/>
      <c r="H506" s="80"/>
      <c r="I506" s="80"/>
      <c r="J506" s="195"/>
      <c r="K506" s="116"/>
      <c r="L506" s="232"/>
      <c r="M506" s="233"/>
      <c r="N506" s="234"/>
      <c r="O506" s="242"/>
      <c r="P506" s="85">
        <f>B506</f>
        <v>67</v>
      </c>
      <c r="Q506" s="243"/>
      <c r="R506" s="242"/>
      <c r="X506" s="3"/>
      <c r="Y506" s="3"/>
      <c r="AR506" s="3"/>
      <c r="AS506" s="3"/>
    </row>
    <row r="507" spans="1:45" ht="15.75" customHeight="1" x14ac:dyDescent="0.25">
      <c r="A507" s="79" t="s">
        <v>87</v>
      </c>
      <c r="B507" s="80"/>
      <c r="C507" s="80">
        <v>59</v>
      </c>
      <c r="D507" s="80"/>
      <c r="E507" s="80"/>
      <c r="F507" s="80"/>
      <c r="G507" s="80"/>
      <c r="H507" s="80"/>
      <c r="I507" s="80"/>
      <c r="J507" s="195"/>
      <c r="K507" s="116"/>
      <c r="L507" s="235"/>
      <c r="M507" s="134"/>
      <c r="N507" s="236"/>
      <c r="O507" s="90">
        <f>IF(C507=0,"",C507/B506)</f>
        <v>0.88059701492537312</v>
      </c>
      <c r="P507" s="91">
        <v>59</v>
      </c>
      <c r="Q507" s="241">
        <f t="shared" ref="Q507:Q514" si="70">IF(P507=0,"",P507/P506)</f>
        <v>0.88059701492537312</v>
      </c>
      <c r="R507" s="241">
        <f t="shared" ref="R507:R514" si="71">IF(P507=0,"",100%-Q507)</f>
        <v>0.11940298507462688</v>
      </c>
      <c r="X507" s="3"/>
      <c r="Y507" s="3"/>
      <c r="AR507" s="3"/>
      <c r="AS507" s="3"/>
    </row>
    <row r="508" spans="1:45" ht="15.75" customHeight="1" x14ac:dyDescent="0.25">
      <c r="A508" s="79">
        <v>1402</v>
      </c>
      <c r="B508" s="80"/>
      <c r="C508" s="80"/>
      <c r="D508" s="80">
        <v>55</v>
      </c>
      <c r="E508" s="80"/>
      <c r="F508" s="80"/>
      <c r="G508" s="80"/>
      <c r="H508" s="80"/>
      <c r="I508" s="80"/>
      <c r="J508" s="195"/>
      <c r="K508" s="116"/>
      <c r="L508" s="235"/>
      <c r="M508" s="134"/>
      <c r="N508" s="236"/>
      <c r="O508" s="90">
        <f>IF(D508=0,"",D508/C507)</f>
        <v>0.93220338983050843</v>
      </c>
      <c r="P508" s="91">
        <v>56</v>
      </c>
      <c r="Q508" s="241">
        <f t="shared" si="70"/>
        <v>0.94915254237288138</v>
      </c>
      <c r="R508" s="241">
        <f t="shared" si="71"/>
        <v>5.084745762711862E-2</v>
      </c>
      <c r="S508" s="11">
        <f>P508/P506</f>
        <v>0.83582089552238803</v>
      </c>
      <c r="X508" s="3"/>
      <c r="Y508" s="3"/>
      <c r="AR508" s="3"/>
      <c r="AS508" s="3"/>
    </row>
    <row r="509" spans="1:45" ht="15.75" customHeight="1" x14ac:dyDescent="0.25">
      <c r="A509" s="79">
        <v>1501</v>
      </c>
      <c r="B509" s="80"/>
      <c r="C509" s="80"/>
      <c r="D509" s="80"/>
      <c r="E509" s="80">
        <v>55</v>
      </c>
      <c r="F509" s="80"/>
      <c r="G509" s="80"/>
      <c r="H509" s="80"/>
      <c r="I509" s="80"/>
      <c r="J509" s="195"/>
      <c r="K509" s="116"/>
      <c r="L509" s="235"/>
      <c r="M509" s="134"/>
      <c r="N509" s="236"/>
      <c r="O509" s="90">
        <f>IF(E509=0,"",E509/D508)</f>
        <v>1</v>
      </c>
      <c r="P509" s="91">
        <v>56</v>
      </c>
      <c r="Q509" s="241">
        <f t="shared" si="70"/>
        <v>1</v>
      </c>
      <c r="R509" s="241">
        <f t="shared" si="71"/>
        <v>0</v>
      </c>
      <c r="X509" s="3"/>
      <c r="Y509" s="3"/>
      <c r="AR509" s="3"/>
      <c r="AS509" s="3"/>
    </row>
    <row r="510" spans="1:45" ht="15.75" customHeight="1" x14ac:dyDescent="0.25">
      <c r="A510" s="79">
        <v>1502</v>
      </c>
      <c r="B510" s="80"/>
      <c r="C510" s="80"/>
      <c r="D510" s="80"/>
      <c r="E510" s="80"/>
      <c r="F510" s="80">
        <v>52</v>
      </c>
      <c r="G510" s="80"/>
      <c r="H510" s="80"/>
      <c r="I510" s="80"/>
      <c r="J510" s="195"/>
      <c r="K510" s="116"/>
      <c r="L510" s="235"/>
      <c r="M510" s="134"/>
      <c r="N510" s="236"/>
      <c r="O510" s="90">
        <f>IF(F510=0,"",F510/E509)</f>
        <v>0.94545454545454544</v>
      </c>
      <c r="P510" s="91">
        <v>55</v>
      </c>
      <c r="Q510" s="241">
        <f t="shared" si="70"/>
        <v>0.9821428571428571</v>
      </c>
      <c r="R510" s="241">
        <f t="shared" si="71"/>
        <v>1.7857142857142905E-2</v>
      </c>
      <c r="X510" s="3"/>
      <c r="Y510" s="3"/>
      <c r="AR510" s="3"/>
      <c r="AS510" s="3"/>
    </row>
    <row r="511" spans="1:45" ht="15.75" customHeight="1" x14ac:dyDescent="0.25">
      <c r="A511" s="79">
        <v>1601</v>
      </c>
      <c r="B511" s="80"/>
      <c r="C511" s="80"/>
      <c r="D511" s="80"/>
      <c r="E511" s="80"/>
      <c r="F511" s="80"/>
      <c r="G511" s="80">
        <v>52</v>
      </c>
      <c r="H511" s="80"/>
      <c r="I511" s="80"/>
      <c r="J511" s="195"/>
      <c r="K511" s="116"/>
      <c r="L511" s="235"/>
      <c r="M511" s="134"/>
      <c r="N511" s="236"/>
      <c r="O511" s="90">
        <f>IF(G511=0,"",G511/F510)</f>
        <v>1</v>
      </c>
      <c r="P511" s="91">
        <v>55</v>
      </c>
      <c r="Q511" s="241">
        <f t="shared" si="70"/>
        <v>1</v>
      </c>
      <c r="R511" s="241">
        <f t="shared" si="71"/>
        <v>0</v>
      </c>
      <c r="X511" s="3"/>
      <c r="Y511" s="3"/>
      <c r="AR511" s="3"/>
      <c r="AS511" s="3"/>
    </row>
    <row r="512" spans="1:45" ht="15.75" customHeight="1" x14ac:dyDescent="0.25">
      <c r="A512" s="79">
        <v>1602</v>
      </c>
      <c r="B512" s="80"/>
      <c r="C512" s="80"/>
      <c r="D512" s="80"/>
      <c r="E512" s="80"/>
      <c r="F512" s="80"/>
      <c r="G512" s="80"/>
      <c r="H512" s="80">
        <v>52</v>
      </c>
      <c r="I512" s="80"/>
      <c r="J512" s="195"/>
      <c r="K512" s="116"/>
      <c r="L512" s="235"/>
      <c r="M512" s="134"/>
      <c r="N512" s="236"/>
      <c r="O512" s="90">
        <f>IF(H512=0,"",H512/G511)</f>
        <v>1</v>
      </c>
      <c r="P512" s="91">
        <v>55</v>
      </c>
      <c r="Q512" s="241">
        <f t="shared" si="70"/>
        <v>1</v>
      </c>
      <c r="R512" s="241">
        <f t="shared" si="71"/>
        <v>0</v>
      </c>
      <c r="X512" s="3"/>
      <c r="Y512" s="3"/>
      <c r="AR512" s="3"/>
      <c r="AS512" s="3"/>
    </row>
    <row r="513" spans="1:45" ht="15.75" customHeight="1" x14ac:dyDescent="0.25">
      <c r="A513" s="79">
        <v>1701</v>
      </c>
      <c r="B513" s="80"/>
      <c r="C513" s="80"/>
      <c r="D513" s="80"/>
      <c r="E513" s="80"/>
      <c r="F513" s="80"/>
      <c r="G513" s="80"/>
      <c r="H513" s="80"/>
      <c r="I513" s="80">
        <v>52</v>
      </c>
      <c r="J513" s="195"/>
      <c r="K513" s="116"/>
      <c r="L513" s="235"/>
      <c r="M513" s="134"/>
      <c r="N513" s="236"/>
      <c r="O513" s="90">
        <f>IF(I513=0,"",I513/H512)</f>
        <v>1</v>
      </c>
      <c r="P513" s="91">
        <v>55</v>
      </c>
      <c r="Q513" s="241">
        <f t="shared" si="70"/>
        <v>1</v>
      </c>
      <c r="R513" s="241">
        <f t="shared" si="71"/>
        <v>0</v>
      </c>
      <c r="X513" s="3"/>
      <c r="Y513" s="3"/>
      <c r="AR513" s="3"/>
      <c r="AS513" s="3"/>
    </row>
    <row r="514" spans="1:45" ht="15.75" customHeight="1" x14ac:dyDescent="0.25">
      <c r="A514" s="79">
        <v>1702</v>
      </c>
      <c r="B514" s="80"/>
      <c r="C514" s="80"/>
      <c r="D514" s="80"/>
      <c r="E514" s="80"/>
      <c r="F514" s="80"/>
      <c r="G514" s="80"/>
      <c r="H514" s="80"/>
      <c r="I514" s="80"/>
      <c r="J514" s="195">
        <v>49</v>
      </c>
      <c r="K514" s="116">
        <v>46</v>
      </c>
      <c r="L514" s="235"/>
      <c r="M514" s="134"/>
      <c r="N514" s="236"/>
      <c r="O514" s="133">
        <f>IF(J514=0,"",J514/I513)</f>
        <v>0.94230769230769229</v>
      </c>
      <c r="P514" s="91">
        <v>55</v>
      </c>
      <c r="Q514" s="133">
        <f t="shared" si="70"/>
        <v>1</v>
      </c>
      <c r="R514" s="133">
        <f t="shared" si="71"/>
        <v>0</v>
      </c>
      <c r="X514" s="3"/>
      <c r="Y514" s="3"/>
      <c r="AR514" s="3"/>
      <c r="AS514" s="3"/>
    </row>
    <row r="515" spans="1:45" ht="15.75" customHeight="1" x14ac:dyDescent="0.25">
      <c r="A515" s="79">
        <v>1801</v>
      </c>
      <c r="B515" s="80"/>
      <c r="C515" s="80"/>
      <c r="D515" s="80"/>
      <c r="E515" s="80"/>
      <c r="F515" s="80"/>
      <c r="G515" s="80"/>
      <c r="H515" s="80"/>
      <c r="I515" s="80"/>
      <c r="J515" s="195">
        <v>8</v>
      </c>
      <c r="K515" s="116">
        <v>7</v>
      </c>
      <c r="L515" s="235"/>
      <c r="M515" s="134"/>
      <c r="N515" s="237"/>
      <c r="O515" s="193"/>
      <c r="P515" s="91">
        <v>9</v>
      </c>
      <c r="Q515" s="193"/>
      <c r="R515" s="264"/>
      <c r="X515" s="3"/>
      <c r="Y515" s="3"/>
      <c r="AR515" s="3"/>
      <c r="AS515" s="3"/>
    </row>
    <row r="516" spans="1:45" ht="15.75" customHeight="1" x14ac:dyDescent="0.25">
      <c r="A516" s="79">
        <v>1802</v>
      </c>
      <c r="B516" s="80"/>
      <c r="C516" s="80"/>
      <c r="D516" s="80"/>
      <c r="E516" s="80"/>
      <c r="F516" s="80"/>
      <c r="G516" s="80"/>
      <c r="H516" s="80"/>
      <c r="I516" s="80"/>
      <c r="J516" s="195">
        <v>1</v>
      </c>
      <c r="K516" s="116">
        <v>1</v>
      </c>
      <c r="L516" s="235"/>
      <c r="M516" s="134"/>
      <c r="N516" s="237"/>
      <c r="O516" s="246"/>
      <c r="P516" s="96">
        <v>1</v>
      </c>
      <c r="Q516" s="247"/>
      <c r="R516" s="246"/>
      <c r="X516" s="3"/>
      <c r="Y516" s="3"/>
      <c r="AR516" s="3"/>
      <c r="AS516" s="3"/>
    </row>
    <row r="517" spans="1:45" ht="15.75" customHeight="1" x14ac:dyDescent="0.25">
      <c r="A517" s="79">
        <v>1901</v>
      </c>
      <c r="B517" s="80"/>
      <c r="C517" s="80"/>
      <c r="D517" s="80"/>
      <c r="E517" s="80"/>
      <c r="F517" s="80"/>
      <c r="G517" s="80"/>
      <c r="H517" s="80"/>
      <c r="I517" s="80"/>
      <c r="J517" s="195"/>
      <c r="K517" s="116"/>
      <c r="L517" s="235"/>
      <c r="M517" s="134"/>
      <c r="N517" s="237"/>
      <c r="O517" s="246"/>
      <c r="P517" s="96"/>
      <c r="Q517" s="247"/>
      <c r="R517" s="246"/>
      <c r="X517" s="3"/>
      <c r="Y517" s="3"/>
      <c r="AR517" s="3"/>
      <c r="AS517" s="3"/>
    </row>
    <row r="518" spans="1:45" ht="15.75" customHeight="1" x14ac:dyDescent="0.25">
      <c r="A518" s="79">
        <v>1902</v>
      </c>
      <c r="B518" s="80"/>
      <c r="C518" s="80"/>
      <c r="D518" s="80"/>
      <c r="E518" s="80"/>
      <c r="F518" s="80"/>
      <c r="G518" s="80"/>
      <c r="H518" s="80"/>
      <c r="I518" s="80"/>
      <c r="J518" s="195"/>
      <c r="K518" s="116"/>
      <c r="L518" s="235"/>
      <c r="M518" s="134"/>
      <c r="N518" s="237"/>
      <c r="O518" s="246"/>
      <c r="P518" s="96"/>
      <c r="Q518" s="247"/>
      <c r="R518" s="246"/>
      <c r="X518" s="3"/>
      <c r="Y518" s="3"/>
      <c r="AR518" s="3"/>
      <c r="AS518" s="3"/>
    </row>
    <row r="519" spans="1:45" ht="15.75" customHeight="1" x14ac:dyDescent="0.25">
      <c r="A519" s="79">
        <v>2001</v>
      </c>
      <c r="B519" s="80"/>
      <c r="C519" s="80"/>
      <c r="D519" s="80"/>
      <c r="E519" s="80"/>
      <c r="F519" s="80"/>
      <c r="G519" s="80"/>
      <c r="H519" s="80"/>
      <c r="I519" s="80"/>
      <c r="J519" s="195"/>
      <c r="K519" s="116"/>
      <c r="L519" s="235"/>
      <c r="M519" s="134"/>
      <c r="N519" s="237"/>
      <c r="O519" s="248"/>
      <c r="P519" s="251"/>
      <c r="Q519" s="249"/>
      <c r="R519" s="250"/>
      <c r="X519" s="3"/>
      <c r="Y519" s="3"/>
      <c r="AR519" s="3"/>
      <c r="AS519" s="3"/>
    </row>
    <row r="520" spans="1:45" ht="15.75" customHeight="1" x14ac:dyDescent="0.25">
      <c r="A520" s="79">
        <v>2002</v>
      </c>
      <c r="B520" s="80"/>
      <c r="C520" s="80"/>
      <c r="D520" s="80"/>
      <c r="E520" s="80"/>
      <c r="F520" s="80"/>
      <c r="G520" s="80"/>
      <c r="H520" s="80"/>
      <c r="I520" s="80"/>
      <c r="J520" s="195"/>
      <c r="K520" s="116"/>
      <c r="L520" s="235"/>
      <c r="M520" s="134"/>
      <c r="N520" s="237"/>
      <c r="O520" s="228" t="s">
        <v>80</v>
      </c>
      <c r="P520" s="102">
        <v>54</v>
      </c>
      <c r="Q520" s="103">
        <f>IF(SUM(K509:K516)=0,"",SUM(K509:K516))</f>
        <v>54</v>
      </c>
      <c r="R520" s="230" t="s">
        <v>10</v>
      </c>
      <c r="X520" s="3"/>
      <c r="Y520" s="3"/>
      <c r="AR520" s="3"/>
      <c r="AS520" s="3"/>
    </row>
    <row r="521" spans="1:45" ht="15.75" customHeight="1" x14ac:dyDescent="0.25">
      <c r="A521" s="79">
        <v>2101</v>
      </c>
      <c r="B521" s="80"/>
      <c r="C521" s="80"/>
      <c r="D521" s="80"/>
      <c r="E521" s="80"/>
      <c r="F521" s="80"/>
      <c r="G521" s="80"/>
      <c r="H521" s="80"/>
      <c r="I521" s="80"/>
      <c r="J521" s="195"/>
      <c r="K521" s="116"/>
      <c r="L521" s="235"/>
      <c r="M521" s="134"/>
      <c r="N521" s="237"/>
      <c r="O521" s="229" t="s">
        <v>81</v>
      </c>
      <c r="P521" s="104">
        <f>IF(P520/B506=0,"",P520/B506)</f>
        <v>0.80597014925373134</v>
      </c>
      <c r="Q521" s="105">
        <f>IF(P520/Q520=0,"",P520/Q520)</f>
        <v>1</v>
      </c>
      <c r="R521" s="231" t="s">
        <v>82</v>
      </c>
      <c r="X521" s="3"/>
      <c r="Y521" s="3"/>
      <c r="AR521" s="3"/>
      <c r="AS521" s="3"/>
    </row>
    <row r="522" spans="1:45" ht="15.75" customHeight="1" x14ac:dyDescent="0.25">
      <c r="A522" s="79">
        <v>2102</v>
      </c>
      <c r="B522" s="80"/>
      <c r="C522" s="80"/>
      <c r="D522" s="80"/>
      <c r="E522" s="80"/>
      <c r="F522" s="80"/>
      <c r="G522" s="80"/>
      <c r="H522" s="80"/>
      <c r="I522" s="80"/>
      <c r="J522" s="195"/>
      <c r="K522" s="116"/>
      <c r="L522" s="238"/>
      <c r="M522" s="239"/>
      <c r="N522" s="240"/>
      <c r="O522" s="109"/>
      <c r="P522" s="110"/>
      <c r="Q522" s="110"/>
      <c r="R522" s="111"/>
      <c r="X522" s="3"/>
      <c r="Y522" s="3"/>
      <c r="AR522" s="3"/>
      <c r="AS522" s="3"/>
    </row>
    <row r="523" spans="1:45" ht="18" customHeight="1" x14ac:dyDescent="0.25">
      <c r="A523" s="33"/>
      <c r="B523" s="327" t="s">
        <v>108</v>
      </c>
      <c r="C523" s="327"/>
      <c r="D523" s="327"/>
      <c r="E523" s="327"/>
      <c r="F523" s="327"/>
      <c r="G523" s="327"/>
      <c r="H523" s="327"/>
      <c r="I523" s="327"/>
      <c r="J523" s="327"/>
      <c r="K523" s="112">
        <f>SUM(K506:K519)</f>
        <v>54</v>
      </c>
      <c r="L523" s="113">
        <f>IF(K514=0,"",K514/B506)</f>
        <v>0.68656716417910446</v>
      </c>
      <c r="M523" s="113">
        <f>IF(K523=0,"",K523/B506)</f>
        <v>0.80597014925373134</v>
      </c>
      <c r="N523" s="113">
        <f>IF(K514=0,"",M523-L523)</f>
        <v>0.11940298507462688</v>
      </c>
      <c r="O523" s="5"/>
      <c r="P523" s="25"/>
      <c r="Q523" s="24"/>
      <c r="R523" s="5"/>
      <c r="X523" s="3"/>
      <c r="Y523" s="3"/>
      <c r="AR523" s="3"/>
      <c r="AS523" s="3"/>
    </row>
    <row r="524" spans="1:45" ht="12.75" x14ac:dyDescent="0.2">
      <c r="L524" s="5"/>
      <c r="M524" s="5"/>
      <c r="O524" s="5"/>
      <c r="P524" s="6"/>
      <c r="Q524" s="6"/>
      <c r="R524" s="5"/>
      <c r="X524" s="3"/>
      <c r="Y524" s="3"/>
      <c r="AR524" s="3"/>
      <c r="AS524" s="3"/>
    </row>
    <row r="525" spans="1:45" ht="12.75" x14ac:dyDescent="0.2">
      <c r="L525" s="5"/>
      <c r="M525" s="5"/>
      <c r="O525" s="5"/>
      <c r="P525" s="6"/>
      <c r="Q525" s="6"/>
      <c r="R525" s="5"/>
      <c r="X525" s="3"/>
      <c r="Y525" s="3"/>
      <c r="AR525" s="3"/>
      <c r="AS525" s="3"/>
    </row>
    <row r="526" spans="1:45" ht="26.25" x14ac:dyDescent="0.4">
      <c r="B526" s="318" t="s">
        <v>96</v>
      </c>
      <c r="C526" s="331"/>
      <c r="D526" s="331"/>
      <c r="E526" s="331"/>
      <c r="F526" s="331"/>
      <c r="G526" s="331"/>
      <c r="H526" s="331"/>
      <c r="I526" s="331"/>
      <c r="J526" s="331"/>
      <c r="K526" s="201" t="s">
        <v>87</v>
      </c>
      <c r="L526" s="5"/>
      <c r="M526" s="5"/>
      <c r="N526" s="25"/>
      <c r="O526" s="5"/>
      <c r="P526" s="25"/>
      <c r="Q526" s="25"/>
      <c r="R526" s="25"/>
      <c r="X526" s="3"/>
      <c r="Y526" s="3"/>
      <c r="AR526" s="3"/>
      <c r="AS526" s="3"/>
    </row>
    <row r="527" spans="1:45" ht="20.25" x14ac:dyDescent="0.2">
      <c r="A527" s="330" t="s">
        <v>9</v>
      </c>
      <c r="B527" s="311" t="s">
        <v>97</v>
      </c>
      <c r="C527" s="312"/>
      <c r="D527" s="312"/>
      <c r="E527" s="312"/>
      <c r="F527" s="312"/>
      <c r="G527" s="312"/>
      <c r="H527" s="312"/>
      <c r="I527" s="312"/>
      <c r="J527" s="313"/>
      <c r="K527" s="314" t="s">
        <v>10</v>
      </c>
      <c r="L527" s="307" t="s">
        <v>2</v>
      </c>
      <c r="M527" s="307" t="s">
        <v>3</v>
      </c>
      <c r="N527" s="316" t="s">
        <v>4</v>
      </c>
      <c r="O527" s="307" t="s">
        <v>5</v>
      </c>
      <c r="P527" s="317" t="s">
        <v>6</v>
      </c>
      <c r="Q527" s="317" t="s">
        <v>7</v>
      </c>
      <c r="R527" s="307" t="s">
        <v>8</v>
      </c>
      <c r="X527" s="3"/>
      <c r="Y527" s="3"/>
      <c r="AR527" s="3"/>
      <c r="AS527" s="3"/>
    </row>
    <row r="528" spans="1:45" ht="15.75" x14ac:dyDescent="0.25">
      <c r="A528" s="308"/>
      <c r="B528" s="79" t="s">
        <v>98</v>
      </c>
      <c r="C528" s="79" t="s">
        <v>99</v>
      </c>
      <c r="D528" s="79" t="s">
        <v>100</v>
      </c>
      <c r="E528" s="79" t="s">
        <v>101</v>
      </c>
      <c r="F528" s="79" t="s">
        <v>102</v>
      </c>
      <c r="G528" s="79" t="s">
        <v>103</v>
      </c>
      <c r="H528" s="79" t="s">
        <v>104</v>
      </c>
      <c r="I528" s="79" t="s">
        <v>105</v>
      </c>
      <c r="J528" s="221" t="s">
        <v>106</v>
      </c>
      <c r="K528" s="332"/>
      <c r="L528" s="308"/>
      <c r="M528" s="308"/>
      <c r="N528" s="308"/>
      <c r="O528" s="308"/>
      <c r="P528" s="308"/>
      <c r="Q528" s="308"/>
      <c r="R528" s="308"/>
      <c r="X528" s="3"/>
      <c r="Y528" s="3"/>
      <c r="AR528" s="3"/>
      <c r="AS528" s="3"/>
    </row>
    <row r="529" spans="1:45" ht="15.75" customHeight="1" x14ac:dyDescent="0.25">
      <c r="A529" s="79">
        <v>1401</v>
      </c>
      <c r="B529" s="80">
        <v>36</v>
      </c>
      <c r="C529" s="80"/>
      <c r="D529" s="80"/>
      <c r="E529" s="80"/>
      <c r="F529" s="80"/>
      <c r="G529" s="80"/>
      <c r="H529" s="80"/>
      <c r="I529" s="80"/>
      <c r="J529" s="195"/>
      <c r="K529" s="116"/>
      <c r="L529" s="232"/>
      <c r="M529" s="233"/>
      <c r="N529" s="234"/>
      <c r="O529" s="242"/>
      <c r="P529" s="85">
        <f>B529</f>
        <v>36</v>
      </c>
      <c r="Q529" s="243"/>
      <c r="R529" s="242"/>
      <c r="X529" s="3"/>
      <c r="Y529" s="3"/>
      <c r="AR529" s="3"/>
      <c r="AS529" s="3"/>
    </row>
    <row r="530" spans="1:45" ht="15.75" customHeight="1" x14ac:dyDescent="0.25">
      <c r="A530" s="79">
        <v>1402</v>
      </c>
      <c r="B530" s="80"/>
      <c r="C530" s="80">
        <v>34</v>
      </c>
      <c r="D530" s="80"/>
      <c r="E530" s="80"/>
      <c r="F530" s="80"/>
      <c r="G530" s="80"/>
      <c r="H530" s="80"/>
      <c r="I530" s="80"/>
      <c r="J530" s="195"/>
      <c r="K530" s="116"/>
      <c r="L530" s="235"/>
      <c r="M530" s="134"/>
      <c r="N530" s="236"/>
      <c r="O530" s="90">
        <f>IF(C530=0,"",C530/B529)</f>
        <v>0.94444444444444442</v>
      </c>
      <c r="P530" s="91">
        <v>34</v>
      </c>
      <c r="Q530" s="241">
        <f t="shared" ref="Q530:Q537" si="72">IF(P530=0,"",P530/P529)</f>
        <v>0.94444444444444442</v>
      </c>
      <c r="R530" s="241">
        <f t="shared" ref="R530:R537" si="73">IF(P530=0,"",100%-Q530)</f>
        <v>5.555555555555558E-2</v>
      </c>
      <c r="X530" s="3"/>
      <c r="Y530" s="3"/>
      <c r="AR530" s="3"/>
      <c r="AS530" s="3"/>
    </row>
    <row r="531" spans="1:45" ht="15.75" customHeight="1" x14ac:dyDescent="0.25">
      <c r="A531" s="79">
        <v>1501</v>
      </c>
      <c r="B531" s="80"/>
      <c r="C531" s="80"/>
      <c r="D531" s="80">
        <v>33</v>
      </c>
      <c r="E531" s="80"/>
      <c r="F531" s="80"/>
      <c r="G531" s="80"/>
      <c r="H531" s="80"/>
      <c r="I531" s="80"/>
      <c r="J531" s="195"/>
      <c r="K531" s="116"/>
      <c r="L531" s="235"/>
      <c r="M531" s="134"/>
      <c r="N531" s="236"/>
      <c r="O531" s="90">
        <f>IF(D531=0,"",D531/C530)</f>
        <v>0.97058823529411764</v>
      </c>
      <c r="P531" s="91">
        <v>33</v>
      </c>
      <c r="Q531" s="241">
        <f t="shared" si="72"/>
        <v>0.97058823529411764</v>
      </c>
      <c r="R531" s="241">
        <f t="shared" si="73"/>
        <v>2.9411764705882359E-2</v>
      </c>
      <c r="S531" s="11">
        <f>P531/P529</f>
        <v>0.91666666666666663</v>
      </c>
      <c r="X531" s="3"/>
      <c r="Y531" s="3"/>
      <c r="AR531" s="3"/>
      <c r="AS531" s="3"/>
    </row>
    <row r="532" spans="1:45" ht="15.75" customHeight="1" x14ac:dyDescent="0.25">
      <c r="A532" s="79">
        <v>1502</v>
      </c>
      <c r="B532" s="80"/>
      <c r="C532" s="80"/>
      <c r="D532" s="80"/>
      <c r="E532" s="80">
        <v>30</v>
      </c>
      <c r="F532" s="80"/>
      <c r="G532" s="80"/>
      <c r="H532" s="80"/>
      <c r="I532" s="80"/>
      <c r="J532" s="195"/>
      <c r="K532" s="116"/>
      <c r="L532" s="235"/>
      <c r="M532" s="134"/>
      <c r="N532" s="236"/>
      <c r="O532" s="90">
        <f>IF(E532=0,"",E532/D531)</f>
        <v>0.90909090909090906</v>
      </c>
      <c r="P532" s="91">
        <v>32</v>
      </c>
      <c r="Q532" s="241">
        <f t="shared" si="72"/>
        <v>0.96969696969696972</v>
      </c>
      <c r="R532" s="241">
        <f t="shared" si="73"/>
        <v>3.0303030303030276E-2</v>
      </c>
      <c r="X532" s="3"/>
      <c r="Y532" s="3"/>
      <c r="AR532" s="3"/>
      <c r="AS532" s="3"/>
    </row>
    <row r="533" spans="1:45" ht="15.75" customHeight="1" x14ac:dyDescent="0.25">
      <c r="A533" s="79">
        <v>1601</v>
      </c>
      <c r="B533" s="80"/>
      <c r="C533" s="80"/>
      <c r="D533" s="80"/>
      <c r="E533" s="80"/>
      <c r="F533" s="80">
        <v>30</v>
      </c>
      <c r="G533" s="80"/>
      <c r="H533" s="80"/>
      <c r="I533" s="80"/>
      <c r="J533" s="195"/>
      <c r="K533" s="116"/>
      <c r="L533" s="235"/>
      <c r="M533" s="134"/>
      <c r="N533" s="236"/>
      <c r="O533" s="90">
        <f>IF(F533=0,"",F533/E532)</f>
        <v>1</v>
      </c>
      <c r="P533" s="91">
        <v>32</v>
      </c>
      <c r="Q533" s="241">
        <f t="shared" si="72"/>
        <v>1</v>
      </c>
      <c r="R533" s="241">
        <f t="shared" si="73"/>
        <v>0</v>
      </c>
      <c r="X533" s="3"/>
      <c r="Y533" s="3"/>
      <c r="AR533" s="3"/>
      <c r="AS533" s="3"/>
    </row>
    <row r="534" spans="1:45" ht="15.75" customHeight="1" x14ac:dyDescent="0.25">
      <c r="A534" s="79">
        <v>1602</v>
      </c>
      <c r="B534" s="80"/>
      <c r="C534" s="80"/>
      <c r="D534" s="80"/>
      <c r="E534" s="80"/>
      <c r="F534" s="80"/>
      <c r="G534" s="80">
        <v>28</v>
      </c>
      <c r="H534" s="80"/>
      <c r="I534" s="80"/>
      <c r="J534" s="195"/>
      <c r="K534" s="116"/>
      <c r="L534" s="235"/>
      <c r="M534" s="134"/>
      <c r="N534" s="236"/>
      <c r="O534" s="90">
        <f>IF(G534=0,"",G534/F533)</f>
        <v>0.93333333333333335</v>
      </c>
      <c r="P534" s="91">
        <v>32</v>
      </c>
      <c r="Q534" s="241">
        <f t="shared" si="72"/>
        <v>1</v>
      </c>
      <c r="R534" s="241">
        <f t="shared" si="73"/>
        <v>0</v>
      </c>
      <c r="X534" s="3"/>
      <c r="Y534" s="3"/>
      <c r="AR534" s="3"/>
      <c r="AS534" s="3"/>
    </row>
    <row r="535" spans="1:45" ht="15.75" customHeight="1" x14ac:dyDescent="0.25">
      <c r="A535" s="79">
        <v>1701</v>
      </c>
      <c r="B535" s="80"/>
      <c r="C535" s="80"/>
      <c r="D535" s="80"/>
      <c r="E535" s="80"/>
      <c r="F535" s="80"/>
      <c r="G535" s="80"/>
      <c r="H535" s="80">
        <v>28</v>
      </c>
      <c r="I535" s="80"/>
      <c r="J535" s="195"/>
      <c r="K535" s="116"/>
      <c r="L535" s="235"/>
      <c r="M535" s="134"/>
      <c r="N535" s="236"/>
      <c r="O535" s="90">
        <f>IF(H535=0,"",H535/G534)</f>
        <v>1</v>
      </c>
      <c r="P535" s="91">
        <v>32</v>
      </c>
      <c r="Q535" s="241">
        <f t="shared" si="72"/>
        <v>1</v>
      </c>
      <c r="R535" s="241">
        <f t="shared" si="73"/>
        <v>0</v>
      </c>
      <c r="X535" s="3"/>
      <c r="Y535" s="3"/>
      <c r="AR535" s="3"/>
      <c r="AS535" s="3"/>
    </row>
    <row r="536" spans="1:45" ht="15.75" customHeight="1" x14ac:dyDescent="0.25">
      <c r="A536" s="79">
        <v>1702</v>
      </c>
      <c r="B536" s="80"/>
      <c r="C536" s="80"/>
      <c r="D536" s="80"/>
      <c r="E536" s="80"/>
      <c r="F536" s="80"/>
      <c r="G536" s="80"/>
      <c r="H536" s="80"/>
      <c r="I536" s="80">
        <v>27</v>
      </c>
      <c r="J536" s="195"/>
      <c r="K536" s="116"/>
      <c r="L536" s="235"/>
      <c r="M536" s="134"/>
      <c r="N536" s="236"/>
      <c r="O536" s="90">
        <f>IF(I536=0,"",I536/H535)</f>
        <v>0.9642857142857143</v>
      </c>
      <c r="P536" s="91">
        <v>32</v>
      </c>
      <c r="Q536" s="241">
        <f t="shared" si="72"/>
        <v>1</v>
      </c>
      <c r="R536" s="241">
        <f t="shared" si="73"/>
        <v>0</v>
      </c>
      <c r="X536" s="3"/>
      <c r="Y536" s="3"/>
      <c r="AR536" s="3"/>
      <c r="AS536" s="3"/>
    </row>
    <row r="537" spans="1:45" ht="15.75" customHeight="1" x14ac:dyDescent="0.25">
      <c r="A537" s="79">
        <v>1801</v>
      </c>
      <c r="B537" s="80"/>
      <c r="C537" s="80"/>
      <c r="D537" s="80"/>
      <c r="E537" s="80"/>
      <c r="F537" s="80"/>
      <c r="G537" s="80"/>
      <c r="H537" s="80"/>
      <c r="I537" s="80"/>
      <c r="J537" s="195">
        <v>27</v>
      </c>
      <c r="K537" s="116">
        <v>25</v>
      </c>
      <c r="L537" s="235"/>
      <c r="M537" s="134"/>
      <c r="N537" s="236"/>
      <c r="O537" s="133">
        <f>IF(J537=0,"",J537/I536)</f>
        <v>1</v>
      </c>
      <c r="P537" s="91">
        <v>31</v>
      </c>
      <c r="Q537" s="133">
        <f t="shared" si="72"/>
        <v>0.96875</v>
      </c>
      <c r="R537" s="133">
        <f t="shared" si="73"/>
        <v>3.125E-2</v>
      </c>
      <c r="X537" s="3"/>
      <c r="Y537" s="3"/>
      <c r="AR537" s="3"/>
      <c r="AS537" s="3"/>
    </row>
    <row r="538" spans="1:45" ht="15.75" customHeight="1" x14ac:dyDescent="0.25">
      <c r="A538" s="79">
        <v>1802</v>
      </c>
      <c r="B538" s="80"/>
      <c r="C538" s="80"/>
      <c r="D538" s="80"/>
      <c r="E538" s="80"/>
      <c r="F538" s="80"/>
      <c r="G538" s="80"/>
      <c r="H538" s="80"/>
      <c r="I538" s="80"/>
      <c r="J538" s="195">
        <v>6</v>
      </c>
      <c r="K538" s="116">
        <v>4</v>
      </c>
      <c r="L538" s="235"/>
      <c r="M538" s="134"/>
      <c r="N538" s="237"/>
      <c r="O538" s="134"/>
      <c r="P538" s="91">
        <v>6</v>
      </c>
      <c r="Q538" s="134"/>
      <c r="R538" s="244"/>
      <c r="X538" s="3"/>
      <c r="Y538" s="3"/>
      <c r="AR538" s="3"/>
      <c r="AS538" s="3"/>
    </row>
    <row r="539" spans="1:45" ht="15.75" customHeight="1" x14ac:dyDescent="0.25">
      <c r="A539" s="79">
        <v>1901</v>
      </c>
      <c r="B539" s="80"/>
      <c r="C539" s="80"/>
      <c r="D539" s="80"/>
      <c r="E539" s="80"/>
      <c r="F539" s="80"/>
      <c r="G539" s="80"/>
      <c r="H539" s="80"/>
      <c r="I539" s="80"/>
      <c r="J539" s="195">
        <v>2</v>
      </c>
      <c r="K539" s="116"/>
      <c r="L539" s="235"/>
      <c r="M539" s="134"/>
      <c r="N539" s="237"/>
      <c r="O539" s="246"/>
      <c r="P539" s="96">
        <v>2</v>
      </c>
      <c r="Q539" s="247"/>
      <c r="R539" s="246"/>
      <c r="X539" s="3"/>
      <c r="Y539" s="3"/>
      <c r="AR539" s="3"/>
      <c r="AS539" s="3"/>
    </row>
    <row r="540" spans="1:45" ht="15.75" customHeight="1" x14ac:dyDescent="0.25">
      <c r="A540" s="79">
        <v>1902</v>
      </c>
      <c r="B540" s="80"/>
      <c r="C540" s="80"/>
      <c r="D540" s="80"/>
      <c r="E540" s="80"/>
      <c r="F540" s="80"/>
      <c r="G540" s="80"/>
      <c r="H540" s="80"/>
      <c r="I540" s="80"/>
      <c r="J540" s="195">
        <v>2</v>
      </c>
      <c r="K540" s="116">
        <v>1</v>
      </c>
      <c r="L540" s="235"/>
      <c r="M540" s="134"/>
      <c r="N540" s="237"/>
      <c r="O540" s="246"/>
      <c r="P540" s="96">
        <v>2</v>
      </c>
      <c r="Q540" s="247"/>
      <c r="R540" s="246"/>
      <c r="X540" s="3"/>
      <c r="Y540" s="3"/>
      <c r="AR540" s="3"/>
      <c r="AS540" s="3"/>
    </row>
    <row r="541" spans="1:45" ht="15.75" customHeight="1" x14ac:dyDescent="0.25">
      <c r="A541" s="79">
        <v>2001</v>
      </c>
      <c r="B541" s="80"/>
      <c r="C541" s="80"/>
      <c r="D541" s="80"/>
      <c r="E541" s="80"/>
      <c r="F541" s="80"/>
      <c r="G541" s="80"/>
      <c r="H541" s="80"/>
      <c r="I541" s="80"/>
      <c r="J541" s="195"/>
      <c r="K541" s="116"/>
      <c r="L541" s="235"/>
      <c r="M541" s="134"/>
      <c r="N541" s="237"/>
      <c r="O541" s="246"/>
      <c r="P541" s="96"/>
      <c r="Q541" s="247"/>
      <c r="R541" s="246"/>
      <c r="X541" s="3"/>
      <c r="Y541" s="3"/>
      <c r="AR541" s="3"/>
      <c r="AS541" s="3"/>
    </row>
    <row r="542" spans="1:45" ht="15.75" customHeight="1" x14ac:dyDescent="0.25">
      <c r="A542" s="79">
        <v>2002</v>
      </c>
      <c r="B542" s="80"/>
      <c r="C542" s="80"/>
      <c r="D542" s="80"/>
      <c r="E542" s="80"/>
      <c r="F542" s="80"/>
      <c r="G542" s="80"/>
      <c r="H542" s="80"/>
      <c r="I542" s="80"/>
      <c r="J542" s="195"/>
      <c r="K542" s="116"/>
      <c r="L542" s="235"/>
      <c r="M542" s="134"/>
      <c r="N542" s="237"/>
      <c r="O542" s="248"/>
      <c r="P542" s="251"/>
      <c r="Q542" s="249"/>
      <c r="R542" s="250"/>
      <c r="X542" s="3"/>
      <c r="Y542" s="3"/>
      <c r="AR542" s="3"/>
      <c r="AS542" s="3"/>
    </row>
    <row r="543" spans="1:45" ht="15.75" customHeight="1" x14ac:dyDescent="0.25">
      <c r="A543" s="79">
        <v>2101</v>
      </c>
      <c r="B543" s="80"/>
      <c r="C543" s="80"/>
      <c r="D543" s="80"/>
      <c r="E543" s="80"/>
      <c r="F543" s="80"/>
      <c r="G543" s="80"/>
      <c r="H543" s="80"/>
      <c r="I543" s="80"/>
      <c r="J543" s="195"/>
      <c r="K543" s="116"/>
      <c r="L543" s="235"/>
      <c r="M543" s="134"/>
      <c r="N543" s="237"/>
      <c r="O543" s="228" t="s">
        <v>80</v>
      </c>
      <c r="P543" s="102">
        <v>29</v>
      </c>
      <c r="Q543" s="103">
        <f>K546</f>
        <v>30</v>
      </c>
      <c r="R543" s="230" t="s">
        <v>10</v>
      </c>
      <c r="X543" s="3"/>
      <c r="Y543" s="3"/>
      <c r="AR543" s="3"/>
      <c r="AS543" s="3"/>
    </row>
    <row r="544" spans="1:45" ht="15.75" customHeight="1" x14ac:dyDescent="0.25">
      <c r="A544" s="79">
        <v>2102</v>
      </c>
      <c r="B544" s="80"/>
      <c r="C544" s="80"/>
      <c r="D544" s="80"/>
      <c r="E544" s="80"/>
      <c r="F544" s="80"/>
      <c r="G544" s="80"/>
      <c r="H544" s="80"/>
      <c r="I544" s="80"/>
      <c r="J544" s="195"/>
      <c r="K544" s="116"/>
      <c r="L544" s="235"/>
      <c r="M544" s="134"/>
      <c r="N544" s="237"/>
      <c r="O544" s="229" t="s">
        <v>81</v>
      </c>
      <c r="P544" s="104">
        <f>IF(P543/B529=0,"",P543/B529)</f>
        <v>0.80555555555555558</v>
      </c>
      <c r="Q544" s="105">
        <f>IF(P543/Q543=0,"",P543/Q543)</f>
        <v>0.96666666666666667</v>
      </c>
      <c r="R544" s="231" t="s">
        <v>82</v>
      </c>
      <c r="X544" s="3"/>
      <c r="Y544" s="3"/>
      <c r="AR544" s="3"/>
      <c r="AS544" s="3"/>
    </row>
    <row r="545" spans="1:45" ht="15.75" customHeight="1" x14ac:dyDescent="0.25">
      <c r="A545" s="79">
        <v>2201</v>
      </c>
      <c r="B545" s="80"/>
      <c r="C545" s="80"/>
      <c r="D545" s="80"/>
      <c r="E545" s="80"/>
      <c r="F545" s="80"/>
      <c r="G545" s="80"/>
      <c r="H545" s="80"/>
      <c r="I545" s="80"/>
      <c r="J545" s="195"/>
      <c r="K545" s="116"/>
      <c r="L545" s="238"/>
      <c r="M545" s="239"/>
      <c r="N545" s="240"/>
      <c r="O545" s="109"/>
      <c r="P545" s="110"/>
      <c r="Q545" s="110"/>
      <c r="R545" s="111"/>
      <c r="X545" s="3"/>
      <c r="Y545" s="3"/>
      <c r="AR545" s="3"/>
      <c r="AS545" s="3"/>
    </row>
    <row r="546" spans="1:45" ht="18" customHeight="1" x14ac:dyDescent="0.25">
      <c r="A546" s="33"/>
      <c r="B546" s="327" t="s">
        <v>108</v>
      </c>
      <c r="C546" s="327"/>
      <c r="D546" s="327"/>
      <c r="E546" s="327"/>
      <c r="F546" s="327"/>
      <c r="G546" s="327"/>
      <c r="H546" s="327"/>
      <c r="I546" s="327"/>
      <c r="J546" s="327"/>
      <c r="K546" s="112">
        <f>SUM(K529:K542)</f>
        <v>30</v>
      </c>
      <c r="L546" s="113">
        <f>IF(K537=0,"",K537/B529)</f>
        <v>0.69444444444444442</v>
      </c>
      <c r="M546" s="113">
        <f>IF(K546=0,"",K546/B529)</f>
        <v>0.83333333333333337</v>
      </c>
      <c r="N546" s="113">
        <f>IF(K537=0,"",M546-L546)</f>
        <v>0.13888888888888895</v>
      </c>
      <c r="O546" s="5"/>
      <c r="P546" s="25"/>
      <c r="Q546" s="24"/>
      <c r="R546" s="5"/>
      <c r="X546" s="3"/>
      <c r="Y546" s="3"/>
      <c r="AR546" s="3"/>
      <c r="AS546" s="3"/>
    </row>
    <row r="547" spans="1:45" ht="12.75" customHeight="1" x14ac:dyDescent="0.2">
      <c r="L547" s="5"/>
      <c r="M547" s="5"/>
      <c r="O547" s="5"/>
      <c r="P547" s="6"/>
      <c r="Q547" s="6"/>
      <c r="R547" s="5"/>
      <c r="X547" s="3"/>
      <c r="Y547" s="3"/>
      <c r="AR547" s="3"/>
      <c r="AS547" s="3"/>
    </row>
    <row r="548" spans="1:45" ht="12.75" customHeight="1" x14ac:dyDescent="0.2">
      <c r="L548" s="5"/>
      <c r="M548" s="5"/>
      <c r="O548" s="5"/>
      <c r="P548" s="6"/>
      <c r="Q548" s="6"/>
      <c r="R548" s="5"/>
      <c r="X548" s="3"/>
      <c r="Y548" s="3"/>
      <c r="AR548" s="3"/>
      <c r="AS548" s="3"/>
    </row>
    <row r="549" spans="1:45" ht="26.25" x14ac:dyDescent="0.4">
      <c r="B549" s="318" t="s">
        <v>96</v>
      </c>
      <c r="C549" s="331"/>
      <c r="D549" s="331"/>
      <c r="E549" s="331"/>
      <c r="F549" s="331"/>
      <c r="G549" s="331"/>
      <c r="H549" s="331"/>
      <c r="I549" s="331"/>
      <c r="J549" s="331"/>
      <c r="K549" s="201" t="s">
        <v>89</v>
      </c>
      <c r="L549" s="5"/>
      <c r="M549" s="5"/>
      <c r="N549" s="25"/>
      <c r="O549" s="5"/>
      <c r="P549" s="25"/>
      <c r="Q549" s="25"/>
      <c r="R549" s="25"/>
      <c r="X549" s="3"/>
      <c r="Y549" s="3"/>
      <c r="AR549" s="3"/>
      <c r="AS549" s="3"/>
    </row>
    <row r="550" spans="1:45" ht="20.25" x14ac:dyDescent="0.2">
      <c r="A550" s="330" t="s">
        <v>9</v>
      </c>
      <c r="B550" s="311" t="s">
        <v>97</v>
      </c>
      <c r="C550" s="312"/>
      <c r="D550" s="312"/>
      <c r="E550" s="312"/>
      <c r="F550" s="312"/>
      <c r="G550" s="312"/>
      <c r="H550" s="312"/>
      <c r="I550" s="312"/>
      <c r="J550" s="313"/>
      <c r="K550" s="314" t="s">
        <v>10</v>
      </c>
      <c r="L550" s="307" t="s">
        <v>2</v>
      </c>
      <c r="M550" s="307" t="s">
        <v>3</v>
      </c>
      <c r="N550" s="316" t="s">
        <v>4</v>
      </c>
      <c r="O550" s="307" t="s">
        <v>5</v>
      </c>
      <c r="P550" s="317" t="s">
        <v>6</v>
      </c>
      <c r="Q550" s="317" t="s">
        <v>7</v>
      </c>
      <c r="R550" s="307" t="s">
        <v>8</v>
      </c>
      <c r="X550" s="3"/>
      <c r="Y550" s="3"/>
      <c r="AR550" s="3"/>
      <c r="AS550" s="3"/>
    </row>
    <row r="551" spans="1:45" ht="15.75" x14ac:dyDescent="0.25">
      <c r="A551" s="308"/>
      <c r="B551" s="79" t="s">
        <v>98</v>
      </c>
      <c r="C551" s="79" t="s">
        <v>99</v>
      </c>
      <c r="D551" s="79" t="s">
        <v>100</v>
      </c>
      <c r="E551" s="79" t="s">
        <v>101</v>
      </c>
      <c r="F551" s="79" t="s">
        <v>102</v>
      </c>
      <c r="G551" s="79" t="s">
        <v>103</v>
      </c>
      <c r="H551" s="79" t="s">
        <v>104</v>
      </c>
      <c r="I551" s="79" t="s">
        <v>105</v>
      </c>
      <c r="J551" s="221" t="s">
        <v>106</v>
      </c>
      <c r="K551" s="332"/>
      <c r="L551" s="308"/>
      <c r="M551" s="308"/>
      <c r="N551" s="308"/>
      <c r="O551" s="308"/>
      <c r="P551" s="308"/>
      <c r="Q551" s="308"/>
      <c r="R551" s="308"/>
      <c r="X551" s="3"/>
      <c r="Y551" s="3"/>
      <c r="AR551" s="3"/>
      <c r="AS551" s="3"/>
    </row>
    <row r="552" spans="1:45" ht="15.75" customHeight="1" x14ac:dyDescent="0.25">
      <c r="A552" s="79">
        <v>1402</v>
      </c>
      <c r="B552" s="80">
        <v>68</v>
      </c>
      <c r="C552" s="80"/>
      <c r="D552" s="80"/>
      <c r="E552" s="80"/>
      <c r="F552" s="80"/>
      <c r="G552" s="80"/>
      <c r="H552" s="80"/>
      <c r="I552" s="80"/>
      <c r="J552" s="195"/>
      <c r="K552" s="116"/>
      <c r="L552" s="232"/>
      <c r="M552" s="233"/>
      <c r="N552" s="234"/>
      <c r="O552" s="242"/>
      <c r="P552" s="85">
        <f>B552</f>
        <v>68</v>
      </c>
      <c r="Q552" s="243"/>
      <c r="R552" s="242"/>
      <c r="X552" s="3"/>
      <c r="Y552" s="3"/>
      <c r="AR552" s="3"/>
      <c r="AS552" s="3"/>
    </row>
    <row r="553" spans="1:45" ht="15.75" customHeight="1" x14ac:dyDescent="0.25">
      <c r="A553" s="79">
        <v>1501</v>
      </c>
      <c r="B553" s="80"/>
      <c r="C553" s="80">
        <v>62</v>
      </c>
      <c r="D553" s="80"/>
      <c r="E553" s="80"/>
      <c r="F553" s="80"/>
      <c r="G553" s="80"/>
      <c r="H553" s="80"/>
      <c r="I553" s="80"/>
      <c r="J553" s="195"/>
      <c r="K553" s="116"/>
      <c r="L553" s="235"/>
      <c r="M553" s="134"/>
      <c r="N553" s="236"/>
      <c r="O553" s="90">
        <f>IF(C553=0,"",C553/B552)</f>
        <v>0.91176470588235292</v>
      </c>
      <c r="P553" s="91">
        <v>62</v>
      </c>
      <c r="Q553" s="241">
        <f t="shared" ref="Q553:Q560" si="74">IF(P553=0,"",P553/P552)</f>
        <v>0.91176470588235292</v>
      </c>
      <c r="R553" s="241">
        <f t="shared" ref="R553:R560" si="75">IF(P553=0,"",100%-Q553)</f>
        <v>8.8235294117647078E-2</v>
      </c>
      <c r="X553" s="3"/>
      <c r="Y553" s="3"/>
      <c r="AR553" s="3"/>
      <c r="AS553" s="3"/>
    </row>
    <row r="554" spans="1:45" ht="15.75" customHeight="1" x14ac:dyDescent="0.25">
      <c r="A554" s="79">
        <v>1502</v>
      </c>
      <c r="B554" s="80"/>
      <c r="C554" s="80"/>
      <c r="D554" s="80">
        <v>59</v>
      </c>
      <c r="E554" s="80"/>
      <c r="F554" s="80"/>
      <c r="G554" s="80"/>
      <c r="H554" s="80"/>
      <c r="I554" s="80"/>
      <c r="J554" s="195"/>
      <c r="K554" s="116"/>
      <c r="L554" s="235"/>
      <c r="M554" s="134"/>
      <c r="N554" s="236"/>
      <c r="O554" s="90">
        <f>IF(D554=0,"",D554/C553)</f>
        <v>0.95161290322580649</v>
      </c>
      <c r="P554" s="91">
        <v>59</v>
      </c>
      <c r="Q554" s="241">
        <f t="shared" si="74"/>
        <v>0.95161290322580649</v>
      </c>
      <c r="R554" s="241">
        <f t="shared" si="75"/>
        <v>4.8387096774193505E-2</v>
      </c>
      <c r="S554" s="11">
        <f>P554/P552</f>
        <v>0.86764705882352944</v>
      </c>
      <c r="X554" s="3"/>
      <c r="Y554" s="3"/>
      <c r="AR554" s="3"/>
      <c r="AS554" s="3"/>
    </row>
    <row r="555" spans="1:45" ht="15.75" customHeight="1" x14ac:dyDescent="0.25">
      <c r="A555" s="79">
        <v>1601</v>
      </c>
      <c r="B555" s="80"/>
      <c r="C555" s="80"/>
      <c r="D555" s="80"/>
      <c r="E555" s="80">
        <v>53</v>
      </c>
      <c r="F555" s="80"/>
      <c r="G555" s="80"/>
      <c r="H555" s="80"/>
      <c r="I555" s="80"/>
      <c r="J555" s="195"/>
      <c r="K555" s="116"/>
      <c r="L555" s="235"/>
      <c r="M555" s="134"/>
      <c r="N555" s="236"/>
      <c r="O555" s="90">
        <f>IF(E555=0,"",E555/D554)</f>
        <v>0.89830508474576276</v>
      </c>
      <c r="P555" s="91">
        <v>54</v>
      </c>
      <c r="Q555" s="241">
        <f t="shared" si="74"/>
        <v>0.9152542372881356</v>
      </c>
      <c r="R555" s="241">
        <f t="shared" si="75"/>
        <v>8.4745762711864403E-2</v>
      </c>
      <c r="X555" s="3"/>
      <c r="Y555" s="3"/>
      <c r="AR555" s="3"/>
      <c r="AS555" s="3"/>
    </row>
    <row r="556" spans="1:45" ht="15.75" customHeight="1" x14ac:dyDescent="0.25">
      <c r="A556" s="79">
        <v>1602</v>
      </c>
      <c r="B556" s="80"/>
      <c r="C556" s="80"/>
      <c r="D556" s="80"/>
      <c r="E556" s="80"/>
      <c r="F556" s="80">
        <v>52</v>
      </c>
      <c r="G556" s="80"/>
      <c r="H556" s="80"/>
      <c r="I556" s="80"/>
      <c r="J556" s="195"/>
      <c r="K556" s="116"/>
      <c r="L556" s="235"/>
      <c r="M556" s="134"/>
      <c r="N556" s="236"/>
      <c r="O556" s="90">
        <f>IF(F556=0,"",F556/E555)</f>
        <v>0.98113207547169812</v>
      </c>
      <c r="P556" s="91">
        <v>54</v>
      </c>
      <c r="Q556" s="241">
        <f t="shared" si="74"/>
        <v>1</v>
      </c>
      <c r="R556" s="241">
        <f t="shared" si="75"/>
        <v>0</v>
      </c>
      <c r="X556" s="3"/>
      <c r="Y556" s="3"/>
      <c r="AR556" s="3"/>
      <c r="AS556" s="3"/>
    </row>
    <row r="557" spans="1:45" ht="15.75" customHeight="1" x14ac:dyDescent="0.25">
      <c r="A557" s="79">
        <v>1701</v>
      </c>
      <c r="B557" s="80"/>
      <c r="C557" s="80"/>
      <c r="D557" s="80"/>
      <c r="E557" s="80"/>
      <c r="F557" s="80"/>
      <c r="G557" s="80">
        <v>52</v>
      </c>
      <c r="H557" s="80"/>
      <c r="I557" s="80"/>
      <c r="J557" s="195"/>
      <c r="K557" s="116"/>
      <c r="L557" s="235"/>
      <c r="M557" s="134"/>
      <c r="N557" s="236"/>
      <c r="O557" s="90">
        <f>IF(G557=0,"",G557/F556)</f>
        <v>1</v>
      </c>
      <c r="P557" s="91">
        <v>54</v>
      </c>
      <c r="Q557" s="241">
        <f t="shared" si="74"/>
        <v>1</v>
      </c>
      <c r="R557" s="241">
        <f t="shared" si="75"/>
        <v>0</v>
      </c>
      <c r="X557" s="3"/>
      <c r="Y557" s="3"/>
      <c r="AR557" s="3"/>
      <c r="AS557" s="3"/>
    </row>
    <row r="558" spans="1:45" ht="15.75" customHeight="1" x14ac:dyDescent="0.25">
      <c r="A558" s="79">
        <v>1702</v>
      </c>
      <c r="B558" s="80"/>
      <c r="C558" s="80"/>
      <c r="D558" s="80"/>
      <c r="E558" s="80"/>
      <c r="F558" s="80"/>
      <c r="G558" s="80"/>
      <c r="H558" s="80">
        <v>52</v>
      </c>
      <c r="I558" s="80"/>
      <c r="J558" s="195"/>
      <c r="K558" s="116"/>
      <c r="L558" s="235"/>
      <c r="M558" s="134"/>
      <c r="N558" s="236"/>
      <c r="O558" s="90">
        <f>IF(H558=0,"",H558/G557)</f>
        <v>1</v>
      </c>
      <c r="P558" s="91">
        <v>54</v>
      </c>
      <c r="Q558" s="241">
        <f t="shared" si="74"/>
        <v>1</v>
      </c>
      <c r="R558" s="241">
        <f t="shared" si="75"/>
        <v>0</v>
      </c>
      <c r="X558" s="3"/>
      <c r="Y558" s="3"/>
      <c r="AR558" s="3"/>
      <c r="AS558" s="3"/>
    </row>
    <row r="559" spans="1:45" ht="15.75" customHeight="1" x14ac:dyDescent="0.25">
      <c r="A559" s="79">
        <v>1801</v>
      </c>
      <c r="B559" s="80"/>
      <c r="C559" s="80"/>
      <c r="D559" s="80"/>
      <c r="E559" s="80"/>
      <c r="F559" s="80"/>
      <c r="G559" s="80"/>
      <c r="H559" s="80"/>
      <c r="I559" s="80">
        <v>52</v>
      </c>
      <c r="J559" s="195"/>
      <c r="K559" s="116"/>
      <c r="L559" s="235"/>
      <c r="M559" s="134"/>
      <c r="N559" s="236"/>
      <c r="O559" s="90">
        <f>IF(I559=0,"",I559/H558)</f>
        <v>1</v>
      </c>
      <c r="P559" s="91">
        <v>53</v>
      </c>
      <c r="Q559" s="241">
        <f t="shared" si="74"/>
        <v>0.98148148148148151</v>
      </c>
      <c r="R559" s="241">
        <f t="shared" si="75"/>
        <v>1.851851851851849E-2</v>
      </c>
      <c r="X559" s="3"/>
      <c r="Y559" s="3"/>
      <c r="AR559" s="3"/>
      <c r="AS559" s="3"/>
    </row>
    <row r="560" spans="1:45" ht="15.75" customHeight="1" x14ac:dyDescent="0.25">
      <c r="A560" s="79">
        <v>1802</v>
      </c>
      <c r="B560" s="80"/>
      <c r="C560" s="80"/>
      <c r="D560" s="80"/>
      <c r="E560" s="80"/>
      <c r="F560" s="80"/>
      <c r="G560" s="80"/>
      <c r="H560" s="80"/>
      <c r="I560" s="80"/>
      <c r="J560" s="195">
        <v>48</v>
      </c>
      <c r="K560" s="116">
        <v>40</v>
      </c>
      <c r="L560" s="235"/>
      <c r="M560" s="134"/>
      <c r="N560" s="236"/>
      <c r="O560" s="133">
        <f>IF(J560=0,"",J560/I559)</f>
        <v>0.92307692307692313</v>
      </c>
      <c r="P560" s="91">
        <v>52</v>
      </c>
      <c r="Q560" s="133">
        <f t="shared" si="74"/>
        <v>0.98113207547169812</v>
      </c>
      <c r="R560" s="133">
        <f t="shared" si="75"/>
        <v>1.8867924528301883E-2</v>
      </c>
      <c r="X560" s="3"/>
      <c r="Y560" s="3"/>
      <c r="AR560" s="3"/>
      <c r="AS560" s="3"/>
    </row>
    <row r="561" spans="1:45" ht="15.75" customHeight="1" x14ac:dyDescent="0.25">
      <c r="A561" s="79">
        <v>1901</v>
      </c>
      <c r="B561" s="80"/>
      <c r="C561" s="80"/>
      <c r="D561" s="80"/>
      <c r="E561" s="80"/>
      <c r="F561" s="80"/>
      <c r="G561" s="80"/>
      <c r="H561" s="80"/>
      <c r="I561" s="80"/>
      <c r="J561" s="195">
        <v>7</v>
      </c>
      <c r="K561" s="116">
        <v>7</v>
      </c>
      <c r="L561" s="235"/>
      <c r="M561" s="134"/>
      <c r="N561" s="237"/>
      <c r="O561" s="134"/>
      <c r="P561" s="91">
        <v>7</v>
      </c>
      <c r="Q561" s="134"/>
      <c r="R561" s="244"/>
      <c r="X561" s="3"/>
      <c r="Y561" s="3"/>
      <c r="AR561" s="3"/>
      <c r="AS561" s="3"/>
    </row>
    <row r="562" spans="1:45" ht="15.75" customHeight="1" x14ac:dyDescent="0.25">
      <c r="A562" s="79">
        <v>1902</v>
      </c>
      <c r="B562" s="80"/>
      <c r="C562" s="80"/>
      <c r="D562" s="80"/>
      <c r="E562" s="80"/>
      <c r="F562" s="80"/>
      <c r="G562" s="80"/>
      <c r="H562" s="80"/>
      <c r="I562" s="80"/>
      <c r="J562" s="195">
        <v>1</v>
      </c>
      <c r="K562" s="116">
        <v>1</v>
      </c>
      <c r="L562" s="235"/>
      <c r="M562" s="134"/>
      <c r="N562" s="237"/>
      <c r="O562" s="246"/>
      <c r="P562" s="96">
        <v>1</v>
      </c>
      <c r="Q562" s="247"/>
      <c r="R562" s="246"/>
      <c r="X562" s="3"/>
      <c r="Y562" s="3"/>
      <c r="AR562" s="3"/>
      <c r="AS562" s="3"/>
    </row>
    <row r="563" spans="1:45" ht="15.75" customHeight="1" x14ac:dyDescent="0.25">
      <c r="A563" s="79">
        <v>2001</v>
      </c>
      <c r="B563" s="80"/>
      <c r="C563" s="80"/>
      <c r="D563" s="80"/>
      <c r="E563" s="80"/>
      <c r="F563" s="80"/>
      <c r="G563" s="80"/>
      <c r="H563" s="80"/>
      <c r="I563" s="80"/>
      <c r="J563" s="195"/>
      <c r="K563" s="116"/>
      <c r="L563" s="235"/>
      <c r="M563" s="134"/>
      <c r="N563" s="237"/>
      <c r="O563" s="246"/>
      <c r="P563" s="96"/>
      <c r="Q563" s="247"/>
      <c r="R563" s="246"/>
      <c r="X563" s="3"/>
      <c r="Y563" s="3"/>
      <c r="AR563" s="3"/>
      <c r="AS563" s="3"/>
    </row>
    <row r="564" spans="1:45" ht="15.75" customHeight="1" x14ac:dyDescent="0.25">
      <c r="A564" s="79">
        <v>2002</v>
      </c>
      <c r="B564" s="80"/>
      <c r="C564" s="80"/>
      <c r="D564" s="80"/>
      <c r="E564" s="80"/>
      <c r="F564" s="80"/>
      <c r="G564" s="80"/>
      <c r="H564" s="80"/>
      <c r="I564" s="80"/>
      <c r="J564" s="195"/>
      <c r="K564" s="116"/>
      <c r="L564" s="235"/>
      <c r="M564" s="134"/>
      <c r="N564" s="237"/>
      <c r="O564" s="246"/>
      <c r="P564" s="96"/>
      <c r="Q564" s="247"/>
      <c r="R564" s="246"/>
      <c r="X564" s="3"/>
      <c r="Y564" s="3"/>
      <c r="AR564" s="3"/>
      <c r="AS564" s="3"/>
    </row>
    <row r="565" spans="1:45" ht="15.75" customHeight="1" x14ac:dyDescent="0.25">
      <c r="A565" s="79">
        <v>2101</v>
      </c>
      <c r="B565" s="80"/>
      <c r="C565" s="80"/>
      <c r="D565" s="80"/>
      <c r="E565" s="80"/>
      <c r="F565" s="80"/>
      <c r="G565" s="80"/>
      <c r="H565" s="80"/>
      <c r="I565" s="80"/>
      <c r="J565" s="195"/>
      <c r="K565" s="116"/>
      <c r="L565" s="235"/>
      <c r="M565" s="134"/>
      <c r="N565" s="237"/>
      <c r="O565" s="248"/>
      <c r="P565" s="251"/>
      <c r="Q565" s="249"/>
      <c r="R565" s="250"/>
      <c r="X565" s="3"/>
      <c r="Y565" s="3"/>
      <c r="AR565" s="3"/>
      <c r="AS565" s="3"/>
    </row>
    <row r="566" spans="1:45" ht="15.75" customHeight="1" x14ac:dyDescent="0.25">
      <c r="A566" s="79">
        <v>2102</v>
      </c>
      <c r="B566" s="80"/>
      <c r="C566" s="80"/>
      <c r="D566" s="80"/>
      <c r="E566" s="80"/>
      <c r="F566" s="80"/>
      <c r="G566" s="80"/>
      <c r="H566" s="80"/>
      <c r="I566" s="80"/>
      <c r="J566" s="195"/>
      <c r="K566" s="116"/>
      <c r="L566" s="235"/>
      <c r="M566" s="134"/>
      <c r="N566" s="237"/>
      <c r="O566" s="228" t="s">
        <v>80</v>
      </c>
      <c r="P566" s="102">
        <v>50</v>
      </c>
      <c r="Q566" s="179">
        <f>K569</f>
        <v>48</v>
      </c>
      <c r="R566" s="230" t="s">
        <v>10</v>
      </c>
      <c r="X566" s="3"/>
      <c r="Y566" s="3"/>
      <c r="AR566" s="3"/>
      <c r="AS566" s="3"/>
    </row>
    <row r="567" spans="1:45" ht="15.75" customHeight="1" x14ac:dyDescent="0.25">
      <c r="A567" s="79">
        <v>2201</v>
      </c>
      <c r="B567" s="80"/>
      <c r="C567" s="80"/>
      <c r="D567" s="80"/>
      <c r="E567" s="80"/>
      <c r="F567" s="80"/>
      <c r="G567" s="80"/>
      <c r="H567" s="80"/>
      <c r="I567" s="80"/>
      <c r="J567" s="195"/>
      <c r="K567" s="116"/>
      <c r="L567" s="235"/>
      <c r="M567" s="134"/>
      <c r="N567" s="237"/>
      <c r="O567" s="229" t="s">
        <v>81</v>
      </c>
      <c r="P567" s="104">
        <f>IF(P566/B552=0,"",P566/B552)</f>
        <v>0.73529411764705888</v>
      </c>
      <c r="Q567" s="183">
        <f>IF(P566/Q566=0,"",P566/Q566)</f>
        <v>1.0416666666666667</v>
      </c>
      <c r="R567" s="231" t="s">
        <v>82</v>
      </c>
      <c r="X567" s="3"/>
      <c r="Y567" s="3"/>
      <c r="AR567" s="3"/>
      <c r="AS567" s="3"/>
    </row>
    <row r="568" spans="1:45" ht="15.75" customHeight="1" x14ac:dyDescent="0.25">
      <c r="A568" s="79">
        <v>2202</v>
      </c>
      <c r="B568" s="80"/>
      <c r="C568" s="80"/>
      <c r="D568" s="80"/>
      <c r="E568" s="80"/>
      <c r="F568" s="80"/>
      <c r="G568" s="80"/>
      <c r="H568" s="80"/>
      <c r="I568" s="80"/>
      <c r="J568" s="195"/>
      <c r="K568" s="116"/>
      <c r="L568" s="238"/>
      <c r="M568" s="239"/>
      <c r="N568" s="240"/>
      <c r="O568" s="109"/>
      <c r="P568" s="110"/>
      <c r="Q568" s="110"/>
      <c r="R568" s="111"/>
      <c r="X568" s="3"/>
      <c r="Y568" s="3"/>
      <c r="AR568" s="3"/>
      <c r="AS568" s="3"/>
    </row>
    <row r="569" spans="1:45" ht="18" customHeight="1" x14ac:dyDescent="0.25">
      <c r="A569" s="33"/>
      <c r="B569" s="327" t="s">
        <v>108</v>
      </c>
      <c r="C569" s="327"/>
      <c r="D569" s="327"/>
      <c r="E569" s="327"/>
      <c r="F569" s="327"/>
      <c r="G569" s="327"/>
      <c r="H569" s="327"/>
      <c r="I569" s="327"/>
      <c r="J569" s="327"/>
      <c r="K569" s="112">
        <f>SUM(K552:K565)</f>
        <v>48</v>
      </c>
      <c r="L569" s="113">
        <f>IF(K560=0,"",K560/B552)</f>
        <v>0.58823529411764708</v>
      </c>
      <c r="M569" s="113">
        <f>IF(K569=0,"",K569/B552)</f>
        <v>0.70588235294117652</v>
      </c>
      <c r="N569" s="113">
        <f>IF(K560=0,"",M569-L569)</f>
        <v>0.11764705882352944</v>
      </c>
      <c r="O569" s="5"/>
      <c r="P569" s="25"/>
      <c r="Q569" s="24"/>
      <c r="R569" s="5"/>
      <c r="X569" s="3"/>
      <c r="Y569" s="3"/>
      <c r="AR569" s="3"/>
      <c r="AS569" s="3"/>
    </row>
    <row r="570" spans="1:45" ht="12.75" customHeight="1" x14ac:dyDescent="0.2">
      <c r="L570" s="5"/>
      <c r="M570" s="5"/>
      <c r="O570" s="5"/>
      <c r="P570" s="6"/>
      <c r="Q570" s="6"/>
      <c r="R570" s="5"/>
      <c r="X570" s="3"/>
      <c r="Y570" s="3"/>
      <c r="AR570" s="3"/>
      <c r="AS570" s="3"/>
    </row>
    <row r="571" spans="1:45" ht="12.75" customHeight="1" x14ac:dyDescent="0.2">
      <c r="L571" s="5"/>
      <c r="M571" s="5"/>
      <c r="O571" s="5"/>
      <c r="P571" s="6"/>
      <c r="Q571" s="6"/>
      <c r="R571" s="5"/>
      <c r="X571" s="3"/>
      <c r="Y571" s="3"/>
      <c r="AR571" s="3"/>
      <c r="AS571" s="3"/>
    </row>
    <row r="572" spans="1:45" ht="26.25" x14ac:dyDescent="0.4">
      <c r="B572" s="318" t="s">
        <v>96</v>
      </c>
      <c r="C572" s="331"/>
      <c r="D572" s="331"/>
      <c r="E572" s="331"/>
      <c r="F572" s="331"/>
      <c r="G572" s="331"/>
      <c r="H572" s="331"/>
      <c r="I572" s="331"/>
      <c r="J572" s="331"/>
      <c r="K572" s="201" t="s">
        <v>90</v>
      </c>
      <c r="L572" s="5"/>
      <c r="M572" s="5"/>
      <c r="N572" s="25"/>
      <c r="O572" s="5"/>
      <c r="P572" s="25"/>
      <c r="Q572" s="25"/>
      <c r="R572" s="25"/>
      <c r="X572" s="3"/>
      <c r="Y572" s="3"/>
      <c r="AR572" s="3"/>
      <c r="AS572" s="3"/>
    </row>
    <row r="573" spans="1:45" ht="20.25" x14ac:dyDescent="0.2">
      <c r="A573" s="330" t="s">
        <v>9</v>
      </c>
      <c r="B573" s="311" t="s">
        <v>97</v>
      </c>
      <c r="C573" s="312"/>
      <c r="D573" s="312"/>
      <c r="E573" s="312"/>
      <c r="F573" s="312"/>
      <c r="G573" s="312"/>
      <c r="H573" s="312"/>
      <c r="I573" s="312"/>
      <c r="J573" s="313"/>
      <c r="K573" s="314" t="s">
        <v>10</v>
      </c>
      <c r="L573" s="307" t="s">
        <v>2</v>
      </c>
      <c r="M573" s="307" t="s">
        <v>3</v>
      </c>
      <c r="N573" s="316" t="s">
        <v>4</v>
      </c>
      <c r="O573" s="307" t="s">
        <v>5</v>
      </c>
      <c r="P573" s="317" t="s">
        <v>6</v>
      </c>
      <c r="Q573" s="317" t="s">
        <v>7</v>
      </c>
      <c r="R573" s="307" t="s">
        <v>8</v>
      </c>
      <c r="X573" s="3"/>
      <c r="Y573" s="3"/>
      <c r="AR573" s="3"/>
      <c r="AS573" s="3"/>
    </row>
    <row r="574" spans="1:45" ht="15.75" x14ac:dyDescent="0.25">
      <c r="A574" s="308"/>
      <c r="B574" s="79" t="s">
        <v>98</v>
      </c>
      <c r="C574" s="79" t="s">
        <v>99</v>
      </c>
      <c r="D574" s="79" t="s">
        <v>100</v>
      </c>
      <c r="E574" s="79" t="s">
        <v>101</v>
      </c>
      <c r="F574" s="79" t="s">
        <v>102</v>
      </c>
      <c r="G574" s="79" t="s">
        <v>103</v>
      </c>
      <c r="H574" s="79" t="s">
        <v>104</v>
      </c>
      <c r="I574" s="79" t="s">
        <v>105</v>
      </c>
      <c r="J574" s="221" t="s">
        <v>106</v>
      </c>
      <c r="K574" s="332"/>
      <c r="L574" s="308"/>
      <c r="M574" s="308"/>
      <c r="N574" s="308"/>
      <c r="O574" s="308"/>
      <c r="P574" s="308"/>
      <c r="Q574" s="308"/>
      <c r="R574" s="308"/>
      <c r="X574" s="3"/>
      <c r="Y574" s="3"/>
      <c r="AR574" s="3"/>
      <c r="AS574" s="3"/>
    </row>
    <row r="575" spans="1:45" ht="15.75" customHeight="1" x14ac:dyDescent="0.25">
      <c r="A575" s="79">
        <v>1501</v>
      </c>
      <c r="B575" s="80">
        <v>39</v>
      </c>
      <c r="C575" s="80"/>
      <c r="D575" s="80"/>
      <c r="E575" s="80"/>
      <c r="F575" s="80"/>
      <c r="G575" s="80"/>
      <c r="H575" s="80"/>
      <c r="I575" s="80"/>
      <c r="J575" s="195"/>
      <c r="K575" s="116"/>
      <c r="L575" s="232"/>
      <c r="M575" s="233"/>
      <c r="N575" s="234"/>
      <c r="O575" s="242"/>
      <c r="P575" s="85">
        <f>B575</f>
        <v>39</v>
      </c>
      <c r="Q575" s="243"/>
      <c r="R575" s="242"/>
      <c r="X575" s="3"/>
      <c r="Y575" s="3"/>
      <c r="AR575" s="3"/>
      <c r="AS575" s="3"/>
    </row>
    <row r="576" spans="1:45" ht="15.75" customHeight="1" x14ac:dyDescent="0.25">
      <c r="A576" s="79">
        <v>1502</v>
      </c>
      <c r="B576" s="80"/>
      <c r="C576" s="80">
        <v>34</v>
      </c>
      <c r="D576" s="80"/>
      <c r="E576" s="80"/>
      <c r="F576" s="80"/>
      <c r="G576" s="80"/>
      <c r="H576" s="80"/>
      <c r="I576" s="80"/>
      <c r="J576" s="195"/>
      <c r="K576" s="116"/>
      <c r="L576" s="235"/>
      <c r="M576" s="134"/>
      <c r="N576" s="236"/>
      <c r="O576" s="90">
        <f>IF(C576=0,"",C576/B575)</f>
        <v>0.87179487179487181</v>
      </c>
      <c r="P576" s="91">
        <v>34</v>
      </c>
      <c r="Q576" s="241">
        <f t="shared" ref="Q576:Q583" si="76">IF(P576=0,"",P576/P575)</f>
        <v>0.87179487179487181</v>
      </c>
      <c r="R576" s="241">
        <f t="shared" ref="R576:R583" si="77">IF(P576=0,"",100%-Q576)</f>
        <v>0.12820512820512819</v>
      </c>
      <c r="X576" s="3"/>
      <c r="Y576" s="3"/>
      <c r="AR576" s="3"/>
      <c r="AS576" s="3"/>
    </row>
    <row r="577" spans="1:45" ht="15.75" customHeight="1" x14ac:dyDescent="0.25">
      <c r="A577" s="79">
        <v>1601</v>
      </c>
      <c r="B577" s="80"/>
      <c r="C577" s="80"/>
      <c r="D577" s="80">
        <v>32</v>
      </c>
      <c r="E577" s="80"/>
      <c r="F577" s="80"/>
      <c r="G577" s="80"/>
      <c r="H577" s="80"/>
      <c r="I577" s="80"/>
      <c r="J577" s="195"/>
      <c r="K577" s="116"/>
      <c r="L577" s="235"/>
      <c r="M577" s="134"/>
      <c r="N577" s="236"/>
      <c r="O577" s="90">
        <f>IF(D577=0,"",D577/C576)</f>
        <v>0.94117647058823528</v>
      </c>
      <c r="P577" s="91">
        <v>32</v>
      </c>
      <c r="Q577" s="241">
        <f t="shared" si="76"/>
        <v>0.94117647058823528</v>
      </c>
      <c r="R577" s="241">
        <f t="shared" si="77"/>
        <v>5.8823529411764719E-2</v>
      </c>
      <c r="S577" s="11">
        <f>P577/P575</f>
        <v>0.82051282051282048</v>
      </c>
      <c r="X577" s="3"/>
      <c r="Y577" s="3"/>
      <c r="AR577" s="3"/>
      <c r="AS577" s="3"/>
    </row>
    <row r="578" spans="1:45" ht="15.75" customHeight="1" x14ac:dyDescent="0.25">
      <c r="A578" s="79">
        <v>1602</v>
      </c>
      <c r="B578" s="80"/>
      <c r="C578" s="80"/>
      <c r="D578" s="80"/>
      <c r="E578" s="80">
        <v>30</v>
      </c>
      <c r="F578" s="80"/>
      <c r="G578" s="80"/>
      <c r="H578" s="80"/>
      <c r="I578" s="80"/>
      <c r="J578" s="195"/>
      <c r="K578" s="116"/>
      <c r="L578" s="235"/>
      <c r="M578" s="134"/>
      <c r="N578" s="236"/>
      <c r="O578" s="90">
        <f>IF(E578=0,"",E578/D577)</f>
        <v>0.9375</v>
      </c>
      <c r="P578" s="91">
        <v>30</v>
      </c>
      <c r="Q578" s="241">
        <f t="shared" si="76"/>
        <v>0.9375</v>
      </c>
      <c r="R578" s="241">
        <f t="shared" si="77"/>
        <v>6.25E-2</v>
      </c>
      <c r="X578" s="3"/>
      <c r="Y578" s="3"/>
      <c r="AR578" s="3"/>
      <c r="AS578" s="3"/>
    </row>
    <row r="579" spans="1:45" ht="15.75" customHeight="1" x14ac:dyDescent="0.25">
      <c r="A579" s="79">
        <v>1701</v>
      </c>
      <c r="B579" s="80"/>
      <c r="C579" s="80"/>
      <c r="D579" s="80"/>
      <c r="E579" s="80"/>
      <c r="F579" s="80">
        <v>29</v>
      </c>
      <c r="G579" s="80"/>
      <c r="H579" s="80"/>
      <c r="I579" s="80"/>
      <c r="J579" s="195"/>
      <c r="K579" s="116"/>
      <c r="L579" s="235"/>
      <c r="M579" s="134"/>
      <c r="N579" s="236"/>
      <c r="O579" s="90">
        <f>IF(F579=0,"",F579/E578)</f>
        <v>0.96666666666666667</v>
      </c>
      <c r="P579" s="91">
        <v>29</v>
      </c>
      <c r="Q579" s="241">
        <f t="shared" si="76"/>
        <v>0.96666666666666667</v>
      </c>
      <c r="R579" s="241">
        <f t="shared" si="77"/>
        <v>3.3333333333333326E-2</v>
      </c>
      <c r="X579" s="3"/>
      <c r="Y579" s="3"/>
      <c r="AR579" s="3"/>
      <c r="AS579" s="3"/>
    </row>
    <row r="580" spans="1:45" ht="15.75" customHeight="1" x14ac:dyDescent="0.25">
      <c r="A580" s="79">
        <v>1702</v>
      </c>
      <c r="B580" s="80"/>
      <c r="C580" s="80"/>
      <c r="D580" s="80"/>
      <c r="E580" s="80"/>
      <c r="F580" s="80"/>
      <c r="G580" s="80">
        <v>29</v>
      </c>
      <c r="H580" s="80"/>
      <c r="I580" s="80"/>
      <c r="J580" s="195"/>
      <c r="K580" s="116"/>
      <c r="L580" s="235"/>
      <c r="M580" s="134"/>
      <c r="N580" s="236"/>
      <c r="O580" s="90">
        <f>IF(G580=0,"",G580/F579)</f>
        <v>1</v>
      </c>
      <c r="P580" s="91">
        <v>29</v>
      </c>
      <c r="Q580" s="241">
        <f t="shared" si="76"/>
        <v>1</v>
      </c>
      <c r="R580" s="241">
        <f t="shared" si="77"/>
        <v>0</v>
      </c>
      <c r="X580" s="3"/>
      <c r="Y580" s="3"/>
      <c r="AR580" s="3"/>
      <c r="AS580" s="3"/>
    </row>
    <row r="581" spans="1:45" ht="15.75" customHeight="1" x14ac:dyDescent="0.25">
      <c r="A581" s="79">
        <v>1801</v>
      </c>
      <c r="B581" s="80"/>
      <c r="C581" s="80"/>
      <c r="D581" s="80"/>
      <c r="E581" s="80"/>
      <c r="F581" s="80"/>
      <c r="G581" s="80"/>
      <c r="H581" s="80">
        <v>29</v>
      </c>
      <c r="I581" s="80"/>
      <c r="J581" s="195"/>
      <c r="K581" s="116"/>
      <c r="L581" s="235"/>
      <c r="M581" s="134"/>
      <c r="N581" s="236"/>
      <c r="O581" s="90">
        <f>IF(H581=0,"",H581/G580)</f>
        <v>1</v>
      </c>
      <c r="P581" s="91">
        <v>29</v>
      </c>
      <c r="Q581" s="241">
        <f t="shared" si="76"/>
        <v>1</v>
      </c>
      <c r="R581" s="241">
        <f t="shared" si="77"/>
        <v>0</v>
      </c>
      <c r="X581" s="3"/>
      <c r="Y581" s="3"/>
      <c r="AR581" s="3"/>
      <c r="AS581" s="3"/>
    </row>
    <row r="582" spans="1:45" ht="15.75" customHeight="1" x14ac:dyDescent="0.25">
      <c r="A582" s="79">
        <v>1802</v>
      </c>
      <c r="B582" s="80"/>
      <c r="C582" s="80"/>
      <c r="D582" s="80"/>
      <c r="E582" s="80"/>
      <c r="F582" s="80"/>
      <c r="G582" s="80"/>
      <c r="H582" s="80"/>
      <c r="I582" s="80">
        <v>27</v>
      </c>
      <c r="J582" s="195"/>
      <c r="K582" s="116"/>
      <c r="L582" s="235"/>
      <c r="M582" s="134"/>
      <c r="N582" s="236"/>
      <c r="O582" s="90">
        <f>IF(I582=0,"",I582/H581)</f>
        <v>0.93103448275862066</v>
      </c>
      <c r="P582" s="91">
        <v>27</v>
      </c>
      <c r="Q582" s="241">
        <f t="shared" si="76"/>
        <v>0.93103448275862066</v>
      </c>
      <c r="R582" s="241">
        <f t="shared" si="77"/>
        <v>6.8965517241379337E-2</v>
      </c>
      <c r="X582" s="3"/>
      <c r="Y582" s="3"/>
      <c r="AR582" s="3"/>
      <c r="AS582" s="3"/>
    </row>
    <row r="583" spans="1:45" ht="15.75" customHeight="1" x14ac:dyDescent="0.25">
      <c r="A583" s="79">
        <v>1901</v>
      </c>
      <c r="B583" s="80"/>
      <c r="C583" s="80"/>
      <c r="D583" s="80"/>
      <c r="E583" s="80"/>
      <c r="F583" s="80"/>
      <c r="G583" s="80"/>
      <c r="H583" s="80"/>
      <c r="I583" s="80"/>
      <c r="J583" s="195">
        <v>27</v>
      </c>
      <c r="K583" s="116">
        <v>27</v>
      </c>
      <c r="L583" s="235"/>
      <c r="M583" s="134"/>
      <c r="N583" s="236"/>
      <c r="O583" s="133">
        <f>IF(J583=0,"",J583/I582)</f>
        <v>1</v>
      </c>
      <c r="P583" s="91">
        <v>27</v>
      </c>
      <c r="Q583" s="133">
        <f t="shared" si="76"/>
        <v>1</v>
      </c>
      <c r="R583" s="133">
        <f t="shared" si="77"/>
        <v>0</v>
      </c>
      <c r="X583" s="3"/>
      <c r="Y583" s="3"/>
      <c r="AR583" s="3"/>
      <c r="AS583" s="3"/>
    </row>
    <row r="584" spans="1:45" ht="15.75" customHeight="1" x14ac:dyDescent="0.25">
      <c r="A584" s="79">
        <v>1902</v>
      </c>
      <c r="B584" s="80"/>
      <c r="C584" s="80"/>
      <c r="D584" s="80"/>
      <c r="E584" s="80"/>
      <c r="F584" s="80"/>
      <c r="G584" s="80"/>
      <c r="H584" s="80"/>
      <c r="I584" s="80"/>
      <c r="J584" s="195"/>
      <c r="K584" s="116"/>
      <c r="L584" s="235"/>
      <c r="M584" s="134"/>
      <c r="N584" s="237"/>
      <c r="O584" s="134"/>
      <c r="P584" s="91"/>
      <c r="Q584" s="134"/>
      <c r="R584" s="244"/>
      <c r="X584" s="3"/>
      <c r="Y584" s="3"/>
      <c r="AR584" s="3"/>
      <c r="AS584" s="3"/>
    </row>
    <row r="585" spans="1:45" ht="15.75" customHeight="1" x14ac:dyDescent="0.25">
      <c r="A585" s="79">
        <v>2001</v>
      </c>
      <c r="B585" s="80"/>
      <c r="C585" s="80"/>
      <c r="D585" s="80"/>
      <c r="E585" s="80"/>
      <c r="F585" s="80"/>
      <c r="G585" s="80"/>
      <c r="H585" s="80"/>
      <c r="I585" s="80"/>
      <c r="J585" s="195"/>
      <c r="K585" s="116"/>
      <c r="L585" s="235"/>
      <c r="M585" s="134"/>
      <c r="N585" s="237"/>
      <c r="O585" s="246"/>
      <c r="P585" s="96"/>
      <c r="Q585" s="247"/>
      <c r="R585" s="246"/>
      <c r="X585" s="3"/>
      <c r="Y585" s="3"/>
      <c r="AR585" s="3"/>
      <c r="AS585" s="3"/>
    </row>
    <row r="586" spans="1:45" ht="15.75" customHeight="1" x14ac:dyDescent="0.25">
      <c r="A586" s="79">
        <v>2002</v>
      </c>
      <c r="B586" s="80"/>
      <c r="C586" s="80"/>
      <c r="D586" s="80"/>
      <c r="E586" s="80"/>
      <c r="F586" s="80"/>
      <c r="G586" s="80"/>
      <c r="H586" s="80"/>
      <c r="I586" s="80"/>
      <c r="J586" s="195"/>
      <c r="K586" s="116"/>
      <c r="L586" s="235"/>
      <c r="M586" s="134"/>
      <c r="N586" s="237"/>
      <c r="O586" s="246"/>
      <c r="P586" s="96"/>
      <c r="Q586" s="247"/>
      <c r="R586" s="246"/>
      <c r="X586" s="3"/>
      <c r="Y586" s="3"/>
      <c r="AR586" s="3"/>
      <c r="AS586" s="3"/>
    </row>
    <row r="587" spans="1:45" ht="15.75" customHeight="1" x14ac:dyDescent="0.25">
      <c r="A587" s="79">
        <v>2101</v>
      </c>
      <c r="B587" s="80"/>
      <c r="C587" s="80"/>
      <c r="D587" s="80"/>
      <c r="E587" s="80"/>
      <c r="F587" s="80"/>
      <c r="G587" s="80"/>
      <c r="H587" s="80"/>
      <c r="I587" s="80"/>
      <c r="J587" s="195"/>
      <c r="K587" s="116"/>
      <c r="L587" s="235"/>
      <c r="M587" s="134"/>
      <c r="N587" s="237"/>
      <c r="O587" s="246"/>
      <c r="P587" s="96"/>
      <c r="Q587" s="247"/>
      <c r="R587" s="246"/>
      <c r="X587" s="3"/>
      <c r="Y587" s="3"/>
      <c r="AR587" s="3"/>
      <c r="AS587" s="3"/>
    </row>
    <row r="588" spans="1:45" ht="15.75" customHeight="1" x14ac:dyDescent="0.25">
      <c r="A588" s="79">
        <v>2102</v>
      </c>
      <c r="B588" s="80"/>
      <c r="C588" s="80"/>
      <c r="D588" s="80"/>
      <c r="E588" s="80"/>
      <c r="F588" s="80"/>
      <c r="G588" s="80"/>
      <c r="H588" s="80"/>
      <c r="I588" s="80"/>
      <c r="J588" s="195"/>
      <c r="K588" s="116"/>
      <c r="L588" s="235"/>
      <c r="M588" s="134"/>
      <c r="N588" s="237"/>
      <c r="O588" s="248"/>
      <c r="P588" s="251"/>
      <c r="Q588" s="249"/>
      <c r="R588" s="250"/>
      <c r="X588" s="3"/>
      <c r="Y588" s="3"/>
      <c r="AR588" s="3"/>
      <c r="AS588" s="3"/>
    </row>
    <row r="589" spans="1:45" ht="15.75" customHeight="1" x14ac:dyDescent="0.25">
      <c r="A589" s="79">
        <v>2201</v>
      </c>
      <c r="B589" s="80"/>
      <c r="C589" s="80"/>
      <c r="D589" s="80"/>
      <c r="E589" s="80"/>
      <c r="F589" s="80"/>
      <c r="G589" s="80"/>
      <c r="H589" s="80"/>
      <c r="I589" s="80"/>
      <c r="J589" s="195"/>
      <c r="K589" s="116"/>
      <c r="L589" s="235"/>
      <c r="M589" s="134"/>
      <c r="N589" s="237"/>
      <c r="O589" s="228" t="s">
        <v>80</v>
      </c>
      <c r="P589" s="102">
        <v>26</v>
      </c>
      <c r="Q589" s="103">
        <f>IF(SUM(K578:K585)=0,"",SUM(K578:K585))</f>
        <v>27</v>
      </c>
      <c r="R589" s="230" t="s">
        <v>10</v>
      </c>
      <c r="X589" s="3"/>
      <c r="Y589" s="3"/>
      <c r="AR589" s="3"/>
      <c r="AS589" s="3"/>
    </row>
    <row r="590" spans="1:45" ht="15.75" customHeight="1" x14ac:dyDescent="0.25">
      <c r="A590" s="79">
        <v>2202</v>
      </c>
      <c r="B590" s="80"/>
      <c r="C590" s="80"/>
      <c r="D590" s="80"/>
      <c r="E590" s="80"/>
      <c r="F590" s="80"/>
      <c r="G590" s="80"/>
      <c r="H590" s="80"/>
      <c r="I590" s="80"/>
      <c r="J590" s="195"/>
      <c r="K590" s="116"/>
      <c r="L590" s="235"/>
      <c r="M590" s="134"/>
      <c r="N590" s="237"/>
      <c r="O590" s="229" t="s">
        <v>81</v>
      </c>
      <c r="P590" s="104">
        <f>IF(P589/B575=0,"",P589/B575)</f>
        <v>0.66666666666666663</v>
      </c>
      <c r="Q590" s="105">
        <f>IF(P589/Q589=0,"",P589/Q589)</f>
        <v>0.96296296296296291</v>
      </c>
      <c r="R590" s="231" t="s">
        <v>82</v>
      </c>
      <c r="X590" s="3"/>
      <c r="Y590" s="3"/>
      <c r="AR590" s="3"/>
      <c r="AS590" s="3"/>
    </row>
    <row r="591" spans="1:45" ht="15.75" x14ac:dyDescent="0.25">
      <c r="A591" s="79">
        <v>2301</v>
      </c>
      <c r="B591" s="80"/>
      <c r="C591" s="80"/>
      <c r="D591" s="80"/>
      <c r="E591" s="80"/>
      <c r="F591" s="80"/>
      <c r="G591" s="80"/>
      <c r="H591" s="80"/>
      <c r="I591" s="80"/>
      <c r="J591" s="195"/>
      <c r="K591" s="116"/>
      <c r="L591" s="238"/>
      <c r="M591" s="239"/>
      <c r="N591" s="240"/>
      <c r="O591" s="109"/>
      <c r="P591" s="110"/>
      <c r="Q591" s="110"/>
      <c r="R591" s="111"/>
      <c r="X591" s="3"/>
      <c r="Y591" s="3"/>
      <c r="AR591" s="3"/>
      <c r="AS591" s="3"/>
    </row>
    <row r="592" spans="1:45" ht="18" customHeight="1" x14ac:dyDescent="0.25">
      <c r="A592" s="33"/>
      <c r="B592" s="327" t="s">
        <v>108</v>
      </c>
      <c r="C592" s="327"/>
      <c r="D592" s="327"/>
      <c r="E592" s="327"/>
      <c r="F592" s="327"/>
      <c r="G592" s="327"/>
      <c r="H592" s="327"/>
      <c r="I592" s="327"/>
      <c r="J592" s="327"/>
      <c r="K592" s="112">
        <f>SUM(K575:K588)</f>
        <v>27</v>
      </c>
      <c r="L592" s="113">
        <f>IF(K583=0,"",K583/B575)</f>
        <v>0.69230769230769229</v>
      </c>
      <c r="M592" s="113">
        <f>IF(K592=0,"",K592/B575)</f>
        <v>0.69230769230769229</v>
      </c>
      <c r="N592" s="113">
        <f>IF(K583=0,"",M592-L592)</f>
        <v>0</v>
      </c>
      <c r="O592" s="5"/>
      <c r="P592" s="25"/>
      <c r="Q592" s="24"/>
      <c r="R592" s="5"/>
      <c r="X592" s="3"/>
      <c r="Y592" s="3"/>
      <c r="AR592" s="3"/>
      <c r="AS592" s="3"/>
    </row>
    <row r="593" spans="1:45" ht="12.75" customHeight="1" x14ac:dyDescent="0.2">
      <c r="L593" s="5"/>
      <c r="M593" s="5"/>
      <c r="O593" s="5"/>
      <c r="P593" s="6"/>
      <c r="Q593" s="6"/>
      <c r="R593" s="5"/>
      <c r="X593" s="3"/>
      <c r="Y593" s="3"/>
      <c r="AR593" s="3"/>
      <c r="AS593" s="3"/>
    </row>
    <row r="594" spans="1:45" ht="12.75" customHeight="1" x14ac:dyDescent="0.2">
      <c r="L594" s="5"/>
      <c r="M594" s="5"/>
      <c r="O594" s="5"/>
      <c r="P594" s="6"/>
      <c r="Q594" s="6"/>
      <c r="R594" s="5"/>
      <c r="X594" s="3"/>
      <c r="Y594" s="3"/>
      <c r="AR594" s="3"/>
      <c r="AS594" s="3"/>
    </row>
    <row r="595" spans="1:45" ht="26.25" x14ac:dyDescent="0.4">
      <c r="B595" s="318" t="s">
        <v>96</v>
      </c>
      <c r="C595" s="331"/>
      <c r="D595" s="331"/>
      <c r="E595" s="331"/>
      <c r="F595" s="331"/>
      <c r="G595" s="331"/>
      <c r="H595" s="331"/>
      <c r="I595" s="331"/>
      <c r="J595" s="331"/>
      <c r="K595" s="201" t="s">
        <v>91</v>
      </c>
      <c r="L595" s="5"/>
      <c r="M595" s="5"/>
      <c r="N595" s="25"/>
      <c r="O595" s="5"/>
      <c r="P595" s="25"/>
      <c r="Q595" s="25"/>
      <c r="R595" s="25"/>
    </row>
    <row r="596" spans="1:45" ht="20.25" x14ac:dyDescent="0.2">
      <c r="A596" s="330" t="s">
        <v>9</v>
      </c>
      <c r="B596" s="311" t="s">
        <v>97</v>
      </c>
      <c r="C596" s="312"/>
      <c r="D596" s="312"/>
      <c r="E596" s="312"/>
      <c r="F596" s="312"/>
      <c r="G596" s="312"/>
      <c r="H596" s="312"/>
      <c r="I596" s="312"/>
      <c r="J596" s="313"/>
      <c r="K596" s="314" t="s">
        <v>10</v>
      </c>
      <c r="L596" s="307" t="s">
        <v>2</v>
      </c>
      <c r="M596" s="307" t="s">
        <v>3</v>
      </c>
      <c r="N596" s="316" t="s">
        <v>4</v>
      </c>
      <c r="O596" s="307" t="s">
        <v>5</v>
      </c>
      <c r="P596" s="317" t="s">
        <v>6</v>
      </c>
      <c r="Q596" s="317" t="s">
        <v>7</v>
      </c>
      <c r="R596" s="307" t="s">
        <v>8</v>
      </c>
    </row>
    <row r="597" spans="1:45" ht="15.75" x14ac:dyDescent="0.25">
      <c r="A597" s="308"/>
      <c r="B597" s="79" t="s">
        <v>98</v>
      </c>
      <c r="C597" s="79" t="s">
        <v>99</v>
      </c>
      <c r="D597" s="79" t="s">
        <v>100</v>
      </c>
      <c r="E597" s="79" t="s">
        <v>101</v>
      </c>
      <c r="F597" s="79" t="s">
        <v>102</v>
      </c>
      <c r="G597" s="79" t="s">
        <v>103</v>
      </c>
      <c r="H597" s="79" t="s">
        <v>104</v>
      </c>
      <c r="I597" s="79" t="s">
        <v>105</v>
      </c>
      <c r="J597" s="221" t="s">
        <v>106</v>
      </c>
      <c r="K597" s="332"/>
      <c r="L597" s="308"/>
      <c r="M597" s="308"/>
      <c r="N597" s="308"/>
      <c r="O597" s="308"/>
      <c r="P597" s="308"/>
      <c r="Q597" s="308"/>
      <c r="R597" s="308"/>
    </row>
    <row r="598" spans="1:45" ht="15.75" customHeight="1" x14ac:dyDescent="0.25">
      <c r="A598" s="79">
        <v>1502</v>
      </c>
      <c r="B598" s="80">
        <v>68</v>
      </c>
      <c r="C598" s="80"/>
      <c r="D598" s="80"/>
      <c r="E598" s="80"/>
      <c r="F598" s="80"/>
      <c r="G598" s="80"/>
      <c r="H598" s="80"/>
      <c r="I598" s="80"/>
      <c r="J598" s="223"/>
      <c r="K598" s="116"/>
      <c r="L598" s="232"/>
      <c r="M598" s="233"/>
      <c r="N598" s="234"/>
      <c r="O598" s="242"/>
      <c r="P598" s="85">
        <f>B598</f>
        <v>68</v>
      </c>
      <c r="Q598" s="243"/>
      <c r="R598" s="242"/>
    </row>
    <row r="599" spans="1:45" ht="15.75" customHeight="1" x14ac:dyDescent="0.25">
      <c r="A599" s="79">
        <v>1601</v>
      </c>
      <c r="B599" s="80"/>
      <c r="C599" s="80">
        <v>65</v>
      </c>
      <c r="D599" s="80"/>
      <c r="E599" s="80"/>
      <c r="F599" s="80"/>
      <c r="G599" s="80"/>
      <c r="H599" s="80"/>
      <c r="I599" s="80"/>
      <c r="J599" s="223"/>
      <c r="K599" s="116"/>
      <c r="L599" s="235"/>
      <c r="M599" s="134"/>
      <c r="N599" s="236"/>
      <c r="O599" s="90">
        <f>IF(C599=0,"",C599/B598)</f>
        <v>0.95588235294117652</v>
      </c>
      <c r="P599" s="91">
        <v>65</v>
      </c>
      <c r="Q599" s="241">
        <f t="shared" ref="Q599:Q605" si="78">IF(P599=0,"",P599/P598)</f>
        <v>0.95588235294117652</v>
      </c>
      <c r="R599" s="241">
        <f t="shared" ref="R599:R605" si="79">IF(P599=0,"",100%-Q599)</f>
        <v>4.4117647058823484E-2</v>
      </c>
    </row>
    <row r="600" spans="1:45" ht="15.75" customHeight="1" x14ac:dyDescent="0.25">
      <c r="A600" s="79">
        <v>1602</v>
      </c>
      <c r="B600" s="80"/>
      <c r="C600" s="80"/>
      <c r="D600" s="80">
        <v>60</v>
      </c>
      <c r="E600" s="80"/>
      <c r="F600" s="80"/>
      <c r="G600" s="80"/>
      <c r="H600" s="80"/>
      <c r="I600" s="80"/>
      <c r="J600" s="223"/>
      <c r="K600" s="116"/>
      <c r="L600" s="235"/>
      <c r="M600" s="134"/>
      <c r="N600" s="236"/>
      <c r="O600" s="90">
        <f>IF(D600=0,"",D600/C599)</f>
        <v>0.92307692307692313</v>
      </c>
      <c r="P600" s="91">
        <v>60</v>
      </c>
      <c r="Q600" s="241">
        <f t="shared" si="78"/>
        <v>0.92307692307692313</v>
      </c>
      <c r="R600" s="241">
        <f t="shared" si="79"/>
        <v>7.6923076923076872E-2</v>
      </c>
      <c r="S600" s="11">
        <f>P600/P598</f>
        <v>0.88235294117647056</v>
      </c>
    </row>
    <row r="601" spans="1:45" ht="15.75" customHeight="1" x14ac:dyDescent="0.25">
      <c r="A601" s="79">
        <v>1701</v>
      </c>
      <c r="B601" s="80"/>
      <c r="C601" s="80"/>
      <c r="D601" s="80"/>
      <c r="E601" s="80">
        <v>56</v>
      </c>
      <c r="F601" s="80"/>
      <c r="G601" s="80"/>
      <c r="H601" s="80"/>
      <c r="I601" s="80"/>
      <c r="J601" s="223"/>
      <c r="K601" s="116"/>
      <c r="L601" s="235"/>
      <c r="M601" s="134"/>
      <c r="N601" s="236"/>
      <c r="O601" s="90">
        <f>IF(E601=0,"",E601/D600)</f>
        <v>0.93333333333333335</v>
      </c>
      <c r="P601" s="91">
        <v>59</v>
      </c>
      <c r="Q601" s="241">
        <f t="shared" si="78"/>
        <v>0.98333333333333328</v>
      </c>
      <c r="R601" s="241">
        <f t="shared" si="79"/>
        <v>1.6666666666666718E-2</v>
      </c>
    </row>
    <row r="602" spans="1:45" ht="15.75" customHeight="1" x14ac:dyDescent="0.25">
      <c r="A602" s="79">
        <v>1702</v>
      </c>
      <c r="B602" s="80"/>
      <c r="C602" s="80"/>
      <c r="D602" s="80"/>
      <c r="E602" s="80"/>
      <c r="F602" s="80">
        <v>54</v>
      </c>
      <c r="G602" s="80"/>
      <c r="H602" s="80"/>
      <c r="I602" s="80"/>
      <c r="J602" s="223"/>
      <c r="K602" s="116"/>
      <c r="L602" s="235"/>
      <c r="M602" s="134"/>
      <c r="N602" s="236"/>
      <c r="O602" s="90">
        <f>IF(F602=0,"",F602/E601)</f>
        <v>0.9642857142857143</v>
      </c>
      <c r="P602" s="91">
        <v>59</v>
      </c>
      <c r="Q602" s="241">
        <f t="shared" si="78"/>
        <v>1</v>
      </c>
      <c r="R602" s="241">
        <f t="shared" si="79"/>
        <v>0</v>
      </c>
    </row>
    <row r="603" spans="1:45" ht="15.75" customHeight="1" x14ac:dyDescent="0.25">
      <c r="A603" s="79">
        <v>1801</v>
      </c>
      <c r="B603" s="80"/>
      <c r="C603" s="80"/>
      <c r="D603" s="80"/>
      <c r="E603" s="80"/>
      <c r="F603" s="80"/>
      <c r="G603" s="80">
        <v>54</v>
      </c>
      <c r="H603" s="80"/>
      <c r="I603" s="80"/>
      <c r="J603" s="223"/>
      <c r="K603" s="116"/>
      <c r="L603" s="235"/>
      <c r="M603" s="134"/>
      <c r="N603" s="236"/>
      <c r="O603" s="90">
        <f>IF(G603=0,"",G603/F602)</f>
        <v>1</v>
      </c>
      <c r="P603" s="91">
        <v>57</v>
      </c>
      <c r="Q603" s="241">
        <f t="shared" si="78"/>
        <v>0.96610169491525422</v>
      </c>
      <c r="R603" s="241">
        <f t="shared" si="79"/>
        <v>3.3898305084745783E-2</v>
      </c>
    </row>
    <row r="604" spans="1:45" ht="15.75" customHeight="1" x14ac:dyDescent="0.25">
      <c r="A604" s="79">
        <v>1802</v>
      </c>
      <c r="B604" s="80"/>
      <c r="C604" s="80"/>
      <c r="D604" s="80"/>
      <c r="E604" s="80"/>
      <c r="F604" s="80"/>
      <c r="G604" s="80"/>
      <c r="H604" s="80">
        <v>53</v>
      </c>
      <c r="I604" s="80"/>
      <c r="J604" s="223"/>
      <c r="K604" s="116"/>
      <c r="L604" s="235"/>
      <c r="M604" s="134"/>
      <c r="N604" s="236"/>
      <c r="O604" s="90">
        <f>IF(H604=0,"",H604/G603)</f>
        <v>0.98148148148148151</v>
      </c>
      <c r="P604" s="91">
        <v>57</v>
      </c>
      <c r="Q604" s="241">
        <f t="shared" si="78"/>
        <v>1</v>
      </c>
      <c r="R604" s="241">
        <f t="shared" si="79"/>
        <v>0</v>
      </c>
      <c r="U604" s="24">
        <f>AVERAGE(P590,P613)</f>
        <v>0.73039215686274506</v>
      </c>
      <c r="V604" s="24">
        <f t="shared" ref="V604" si="80">AVERAGE(Q590,Q613)</f>
        <v>0.97239057239057236</v>
      </c>
    </row>
    <row r="605" spans="1:45" ht="15.75" customHeight="1" x14ac:dyDescent="0.25">
      <c r="A605" s="79">
        <v>1901</v>
      </c>
      <c r="B605" s="80"/>
      <c r="C605" s="80"/>
      <c r="D605" s="80"/>
      <c r="E605" s="80"/>
      <c r="F605" s="80"/>
      <c r="G605" s="80"/>
      <c r="H605" s="80"/>
      <c r="I605" s="80">
        <v>53</v>
      </c>
      <c r="J605" s="223"/>
      <c r="K605" s="116">
        <v>49</v>
      </c>
      <c r="L605" s="235"/>
      <c r="M605" s="134"/>
      <c r="N605" s="236"/>
      <c r="O605" s="90">
        <f>IF(I605=0,"",I605/H604)</f>
        <v>1</v>
      </c>
      <c r="P605" s="91">
        <v>57</v>
      </c>
      <c r="Q605" s="241">
        <f t="shared" si="78"/>
        <v>1</v>
      </c>
      <c r="R605" s="241">
        <f t="shared" si="79"/>
        <v>0</v>
      </c>
    </row>
    <row r="606" spans="1:45" ht="15.75" customHeight="1" x14ac:dyDescent="0.25">
      <c r="A606" s="79">
        <v>1902</v>
      </c>
      <c r="B606" s="80"/>
      <c r="C606" s="80"/>
      <c r="D606" s="80"/>
      <c r="E606" s="80"/>
      <c r="F606" s="80"/>
      <c r="G606" s="80"/>
      <c r="H606" s="80"/>
      <c r="I606" s="80">
        <v>4</v>
      </c>
      <c r="J606" s="223"/>
      <c r="K606" s="116">
        <v>4</v>
      </c>
      <c r="L606" s="235"/>
      <c r="M606" s="134"/>
      <c r="N606" s="134"/>
      <c r="O606" s="246"/>
      <c r="P606" s="91">
        <v>7</v>
      </c>
      <c r="Q606" s="247"/>
      <c r="R606" s="246"/>
    </row>
    <row r="607" spans="1:45" ht="15.75" customHeight="1" x14ac:dyDescent="0.25">
      <c r="A607" s="79">
        <v>2001</v>
      </c>
      <c r="B607" s="80"/>
      <c r="C607" s="80"/>
      <c r="D607" s="80"/>
      <c r="E607" s="80"/>
      <c r="F607" s="80"/>
      <c r="G607" s="80"/>
      <c r="H607" s="80"/>
      <c r="I607" s="80">
        <v>2</v>
      </c>
      <c r="J607" s="223"/>
      <c r="K607" s="116">
        <v>2</v>
      </c>
      <c r="L607" s="235"/>
      <c r="M607" s="134"/>
      <c r="N607" s="237"/>
      <c r="O607" s="246"/>
      <c r="P607" s="91">
        <v>2</v>
      </c>
      <c r="Q607" s="247"/>
      <c r="R607" s="246"/>
    </row>
    <row r="608" spans="1:45" ht="15.75" customHeight="1" x14ac:dyDescent="0.25">
      <c r="A608" s="79">
        <v>2002</v>
      </c>
      <c r="B608" s="80"/>
      <c r="C608" s="80"/>
      <c r="D608" s="80"/>
      <c r="E608" s="80"/>
      <c r="F608" s="80"/>
      <c r="G608" s="80"/>
      <c r="H608" s="80"/>
      <c r="I608" s="80"/>
      <c r="J608" s="223"/>
      <c r="K608" s="116"/>
      <c r="L608" s="235"/>
      <c r="M608" s="134"/>
      <c r="N608" s="237"/>
      <c r="O608" s="246"/>
      <c r="P608" s="96"/>
      <c r="Q608" s="247"/>
      <c r="R608" s="246"/>
    </row>
    <row r="609" spans="1:19" ht="15.75" customHeight="1" x14ac:dyDescent="0.25">
      <c r="A609" s="79">
        <v>2101</v>
      </c>
      <c r="B609" s="80"/>
      <c r="C609" s="80"/>
      <c r="D609" s="80"/>
      <c r="E609" s="80"/>
      <c r="F609" s="80"/>
      <c r="G609" s="80"/>
      <c r="H609" s="80"/>
      <c r="I609" s="80"/>
      <c r="J609" s="223"/>
      <c r="K609" s="116"/>
      <c r="L609" s="235"/>
      <c r="M609" s="134"/>
      <c r="N609" s="237"/>
      <c r="O609" s="246"/>
      <c r="P609" s="96"/>
      <c r="Q609" s="247"/>
      <c r="R609" s="246"/>
    </row>
    <row r="610" spans="1:19" ht="15.75" customHeight="1" x14ac:dyDescent="0.25">
      <c r="A610" s="79">
        <v>2102</v>
      </c>
      <c r="B610" s="80"/>
      <c r="C610" s="80"/>
      <c r="D610" s="80"/>
      <c r="E610" s="80"/>
      <c r="F610" s="80"/>
      <c r="G610" s="80"/>
      <c r="H610" s="80"/>
      <c r="I610" s="80"/>
      <c r="J610" s="223"/>
      <c r="K610" s="116"/>
      <c r="L610" s="235"/>
      <c r="M610" s="134"/>
      <c r="N610" s="237"/>
      <c r="O610" s="246"/>
      <c r="P610" s="96"/>
      <c r="Q610" s="247"/>
      <c r="R610" s="246"/>
    </row>
    <row r="611" spans="1:19" ht="15.75" customHeight="1" x14ac:dyDescent="0.25">
      <c r="A611" s="79">
        <v>2201</v>
      </c>
      <c r="B611" s="80"/>
      <c r="C611" s="80"/>
      <c r="D611" s="80"/>
      <c r="E611" s="80"/>
      <c r="F611" s="80"/>
      <c r="G611" s="80"/>
      <c r="H611" s="80"/>
      <c r="I611" s="80"/>
      <c r="J611" s="223"/>
      <c r="K611" s="116"/>
      <c r="L611" s="235"/>
      <c r="M611" s="134"/>
      <c r="N611" s="237"/>
      <c r="O611" s="248"/>
      <c r="P611" s="251"/>
      <c r="Q611" s="249"/>
      <c r="R611" s="250"/>
    </row>
    <row r="612" spans="1:19" ht="15.75" customHeight="1" x14ac:dyDescent="0.25">
      <c r="A612" s="79">
        <v>2202</v>
      </c>
      <c r="B612" s="80"/>
      <c r="C612" s="80"/>
      <c r="D612" s="80"/>
      <c r="E612" s="80"/>
      <c r="F612" s="80"/>
      <c r="G612" s="80"/>
      <c r="H612" s="80"/>
      <c r="I612" s="80"/>
      <c r="J612" s="223"/>
      <c r="K612" s="116"/>
      <c r="L612" s="235"/>
      <c r="M612" s="134"/>
      <c r="N612" s="237"/>
      <c r="O612" s="228" t="s">
        <v>80</v>
      </c>
      <c r="P612" s="102">
        <v>54</v>
      </c>
      <c r="Q612" s="103">
        <f>IF(SUM(K601:K608)=0,"",SUM(K601:K608))</f>
        <v>55</v>
      </c>
      <c r="R612" s="230" t="s">
        <v>10</v>
      </c>
    </row>
    <row r="613" spans="1:19" ht="15.75" customHeight="1" x14ac:dyDescent="0.25">
      <c r="A613" s="79">
        <v>2301</v>
      </c>
      <c r="B613" s="80"/>
      <c r="C613" s="80"/>
      <c r="D613" s="80"/>
      <c r="E613" s="80"/>
      <c r="F613" s="80"/>
      <c r="G613" s="80"/>
      <c r="H613" s="80"/>
      <c r="I613" s="80"/>
      <c r="J613" s="223"/>
      <c r="K613" s="116"/>
      <c r="L613" s="235"/>
      <c r="M613" s="134"/>
      <c r="N613" s="237"/>
      <c r="O613" s="229" t="s">
        <v>81</v>
      </c>
      <c r="P613" s="104">
        <f>IF(P612/B598=0,"",P612/B598)</f>
        <v>0.79411764705882348</v>
      </c>
      <c r="Q613" s="105">
        <f>IF(P612/Q612=0,"",P612/Q612)</f>
        <v>0.98181818181818181</v>
      </c>
      <c r="R613" s="231" t="s">
        <v>82</v>
      </c>
    </row>
    <row r="614" spans="1:19" ht="15.75" customHeight="1" x14ac:dyDescent="0.25">
      <c r="A614" s="79">
        <v>2302</v>
      </c>
      <c r="B614" s="80"/>
      <c r="C614" s="80"/>
      <c r="D614" s="80"/>
      <c r="E614" s="80"/>
      <c r="F614" s="80"/>
      <c r="G614" s="80"/>
      <c r="H614" s="80"/>
      <c r="I614" s="80"/>
      <c r="J614" s="223"/>
      <c r="K614" s="116"/>
      <c r="L614" s="238"/>
      <c r="M614" s="239"/>
      <c r="N614" s="240"/>
      <c r="O614" s="109"/>
      <c r="P614" s="110"/>
      <c r="Q614" s="110"/>
      <c r="R614" s="111"/>
    </row>
    <row r="615" spans="1:19" ht="18" customHeight="1" x14ac:dyDescent="0.25">
      <c r="A615" s="33"/>
      <c r="B615" s="327" t="s">
        <v>108</v>
      </c>
      <c r="C615" s="327"/>
      <c r="D615" s="327"/>
      <c r="E615" s="327"/>
      <c r="F615" s="327"/>
      <c r="G615" s="327"/>
      <c r="H615" s="327"/>
      <c r="I615" s="327"/>
      <c r="J615" s="327"/>
      <c r="K615" s="112">
        <f>SUM(K598:K611)</f>
        <v>55</v>
      </c>
      <c r="L615" s="113">
        <f>IF(K605=0,"",K605/B598)</f>
        <v>0.72058823529411764</v>
      </c>
      <c r="M615" s="113">
        <f>IF(K615=0,"",K615/B598)</f>
        <v>0.80882352941176472</v>
      </c>
      <c r="N615" s="113">
        <f>IF(K606=0,"",M615-L615)</f>
        <v>8.8235294117647078E-2</v>
      </c>
      <c r="O615" s="5"/>
      <c r="P615" s="25"/>
      <c r="Q615" s="24"/>
      <c r="R615" s="5"/>
    </row>
    <row r="616" spans="1:19" ht="12.75" customHeight="1" x14ac:dyDescent="0.2">
      <c r="L616" s="5"/>
      <c r="M616" s="5"/>
      <c r="O616" s="5"/>
      <c r="P616" s="6"/>
      <c r="Q616" s="3"/>
      <c r="R616" s="5"/>
    </row>
    <row r="617" spans="1:19" ht="12.75" customHeight="1" x14ac:dyDescent="0.2">
      <c r="L617" s="5"/>
      <c r="M617" s="5"/>
      <c r="O617" s="5"/>
      <c r="P617" s="6"/>
      <c r="Q617" s="3"/>
      <c r="R617" s="5"/>
    </row>
    <row r="618" spans="1:19" ht="26.25" x14ac:dyDescent="0.4">
      <c r="B618" s="318" t="s">
        <v>96</v>
      </c>
      <c r="C618" s="331"/>
      <c r="D618" s="331"/>
      <c r="E618" s="331"/>
      <c r="F618" s="331"/>
      <c r="G618" s="331"/>
      <c r="H618" s="331"/>
      <c r="I618" s="331"/>
      <c r="J618" s="331"/>
      <c r="K618" s="201" t="s">
        <v>92</v>
      </c>
      <c r="L618" s="5"/>
      <c r="M618" s="5"/>
      <c r="N618" s="25"/>
      <c r="O618" s="5"/>
      <c r="P618" s="25"/>
      <c r="Q618" s="25"/>
      <c r="R618" s="25"/>
    </row>
    <row r="619" spans="1:19" ht="20.25" x14ac:dyDescent="0.2">
      <c r="A619" s="330" t="s">
        <v>9</v>
      </c>
      <c r="B619" s="311" t="s">
        <v>97</v>
      </c>
      <c r="C619" s="312"/>
      <c r="D619" s="312"/>
      <c r="E619" s="312"/>
      <c r="F619" s="312"/>
      <c r="G619" s="312"/>
      <c r="H619" s="312"/>
      <c r="I619" s="312"/>
      <c r="J619" s="313"/>
      <c r="K619" s="314" t="s">
        <v>10</v>
      </c>
      <c r="L619" s="307" t="s">
        <v>2</v>
      </c>
      <c r="M619" s="307" t="s">
        <v>3</v>
      </c>
      <c r="N619" s="316" t="s">
        <v>4</v>
      </c>
      <c r="O619" s="307" t="s">
        <v>5</v>
      </c>
      <c r="P619" s="317" t="s">
        <v>6</v>
      </c>
      <c r="Q619" s="317" t="s">
        <v>7</v>
      </c>
      <c r="R619" s="307" t="s">
        <v>8</v>
      </c>
    </row>
    <row r="620" spans="1:19" ht="15.75" x14ac:dyDescent="0.25">
      <c r="A620" s="308"/>
      <c r="B620" s="79" t="s">
        <v>98</v>
      </c>
      <c r="C620" s="79" t="s">
        <v>99</v>
      </c>
      <c r="D620" s="79" t="s">
        <v>100</v>
      </c>
      <c r="E620" s="79" t="s">
        <v>101</v>
      </c>
      <c r="F620" s="79" t="s">
        <v>102</v>
      </c>
      <c r="G620" s="79" t="s">
        <v>103</v>
      </c>
      <c r="H620" s="79" t="s">
        <v>104</v>
      </c>
      <c r="I620" s="79" t="s">
        <v>105</v>
      </c>
      <c r="J620" s="221" t="s">
        <v>106</v>
      </c>
      <c r="K620" s="332"/>
      <c r="L620" s="308"/>
      <c r="M620" s="308"/>
      <c r="N620" s="308"/>
      <c r="O620" s="308"/>
      <c r="P620" s="308"/>
      <c r="Q620" s="308"/>
      <c r="R620" s="308"/>
    </row>
    <row r="621" spans="1:19" ht="15.75" customHeight="1" x14ac:dyDescent="0.25">
      <c r="A621" s="79">
        <v>1601</v>
      </c>
      <c r="B621" s="80">
        <v>39</v>
      </c>
      <c r="C621" s="80"/>
      <c r="D621" s="80"/>
      <c r="E621" s="80"/>
      <c r="F621" s="80"/>
      <c r="G621" s="80"/>
      <c r="H621" s="80"/>
      <c r="I621" s="80"/>
      <c r="J621" s="223"/>
      <c r="K621" s="116"/>
      <c r="L621" s="232"/>
      <c r="M621" s="233"/>
      <c r="N621" s="234"/>
      <c r="O621" s="242"/>
      <c r="P621" s="85">
        <f>B621</f>
        <v>39</v>
      </c>
      <c r="Q621" s="243"/>
      <c r="R621" s="242"/>
    </row>
    <row r="622" spans="1:19" ht="15.75" customHeight="1" x14ac:dyDescent="0.25">
      <c r="A622" s="79">
        <v>1602</v>
      </c>
      <c r="B622" s="80"/>
      <c r="C622" s="80">
        <v>33</v>
      </c>
      <c r="D622" s="80"/>
      <c r="E622" s="80"/>
      <c r="F622" s="80"/>
      <c r="G622" s="80"/>
      <c r="H622" s="80"/>
      <c r="I622" s="80"/>
      <c r="J622" s="223"/>
      <c r="K622" s="116"/>
      <c r="L622" s="235"/>
      <c r="M622" s="134"/>
      <c r="N622" s="236"/>
      <c r="O622" s="90">
        <f>IF(C622=0,"",C622/B621)</f>
        <v>0.84615384615384615</v>
      </c>
      <c r="P622" s="91">
        <v>33</v>
      </c>
      <c r="Q622" s="241">
        <f t="shared" ref="Q622:Q628" si="81">IF(P622=0,"",P622/P621)</f>
        <v>0.84615384615384615</v>
      </c>
      <c r="R622" s="241">
        <f t="shared" ref="R622:R628" si="82">IF(P622=0,"",100%-Q622)</f>
        <v>0.15384615384615385</v>
      </c>
    </row>
    <row r="623" spans="1:19" ht="15.75" customHeight="1" x14ac:dyDescent="0.25">
      <c r="A623" s="79">
        <v>1701</v>
      </c>
      <c r="B623" s="80"/>
      <c r="C623" s="80"/>
      <c r="D623" s="80">
        <v>28</v>
      </c>
      <c r="E623" s="80"/>
      <c r="F623" s="80"/>
      <c r="G623" s="80"/>
      <c r="H623" s="80"/>
      <c r="I623" s="80"/>
      <c r="J623" s="223"/>
      <c r="K623" s="116"/>
      <c r="L623" s="235"/>
      <c r="M623" s="134"/>
      <c r="N623" s="236"/>
      <c r="O623" s="90">
        <f>IF(D623=0,"",D623/C622)</f>
        <v>0.84848484848484851</v>
      </c>
      <c r="P623" s="91">
        <v>29</v>
      </c>
      <c r="Q623" s="241">
        <f t="shared" si="81"/>
        <v>0.87878787878787878</v>
      </c>
      <c r="R623" s="241">
        <f t="shared" si="82"/>
        <v>0.12121212121212122</v>
      </c>
      <c r="S623" s="11">
        <f>P623/P621</f>
        <v>0.74358974358974361</v>
      </c>
    </row>
    <row r="624" spans="1:19" ht="15.75" customHeight="1" x14ac:dyDescent="0.25">
      <c r="A624" s="79">
        <v>1702</v>
      </c>
      <c r="B624" s="80"/>
      <c r="C624" s="80"/>
      <c r="D624" s="80"/>
      <c r="E624" s="80">
        <v>27</v>
      </c>
      <c r="F624" s="80"/>
      <c r="G624" s="80"/>
      <c r="H624" s="80"/>
      <c r="I624" s="80"/>
      <c r="J624" s="223"/>
      <c r="K624" s="116"/>
      <c r="L624" s="235"/>
      <c r="M624" s="134"/>
      <c r="N624" s="236"/>
      <c r="O624" s="90">
        <f>IF(E624=0,"",E624/D623)</f>
        <v>0.9642857142857143</v>
      </c>
      <c r="P624" s="91">
        <v>28</v>
      </c>
      <c r="Q624" s="241">
        <f t="shared" si="81"/>
        <v>0.96551724137931039</v>
      </c>
      <c r="R624" s="241">
        <f t="shared" si="82"/>
        <v>3.4482758620689613E-2</v>
      </c>
    </row>
    <row r="625" spans="1:45" ht="15.75" customHeight="1" x14ac:dyDescent="0.25">
      <c r="A625" s="79">
        <v>1801</v>
      </c>
      <c r="B625" s="80"/>
      <c r="C625" s="80"/>
      <c r="D625" s="80"/>
      <c r="E625" s="80"/>
      <c r="F625" s="80">
        <v>24</v>
      </c>
      <c r="G625" s="80"/>
      <c r="H625" s="80"/>
      <c r="I625" s="80"/>
      <c r="J625" s="223"/>
      <c r="K625" s="116"/>
      <c r="L625" s="235"/>
      <c r="M625" s="134"/>
      <c r="N625" s="236"/>
      <c r="O625" s="90">
        <f>IF(F625=0,"",F625/E624)</f>
        <v>0.88888888888888884</v>
      </c>
      <c r="P625" s="91">
        <v>26</v>
      </c>
      <c r="Q625" s="241">
        <f t="shared" si="81"/>
        <v>0.9285714285714286</v>
      </c>
      <c r="R625" s="241">
        <f t="shared" si="82"/>
        <v>7.1428571428571397E-2</v>
      </c>
    </row>
    <row r="626" spans="1:45" ht="15.75" customHeight="1" x14ac:dyDescent="0.25">
      <c r="A626" s="79">
        <v>1802</v>
      </c>
      <c r="B626" s="80"/>
      <c r="C626" s="80"/>
      <c r="D626" s="80"/>
      <c r="E626" s="80"/>
      <c r="F626" s="80"/>
      <c r="G626" s="80">
        <v>24</v>
      </c>
      <c r="H626" s="80"/>
      <c r="I626" s="80"/>
      <c r="J626" s="223"/>
      <c r="K626" s="116"/>
      <c r="L626" s="235"/>
      <c r="M626" s="134"/>
      <c r="N626" s="236"/>
      <c r="O626" s="90">
        <f>IF(G626=0,"",G626/F625)</f>
        <v>1</v>
      </c>
      <c r="P626" s="91">
        <v>26</v>
      </c>
      <c r="Q626" s="241">
        <f t="shared" si="81"/>
        <v>1</v>
      </c>
      <c r="R626" s="241">
        <f t="shared" si="82"/>
        <v>0</v>
      </c>
    </row>
    <row r="627" spans="1:45" ht="15.75" customHeight="1" x14ac:dyDescent="0.25">
      <c r="A627" s="79">
        <v>1901</v>
      </c>
      <c r="B627" s="80"/>
      <c r="C627" s="80"/>
      <c r="D627" s="80"/>
      <c r="E627" s="80"/>
      <c r="F627" s="80"/>
      <c r="G627" s="80"/>
      <c r="H627" s="80">
        <v>24</v>
      </c>
      <c r="I627" s="80"/>
      <c r="J627" s="223"/>
      <c r="K627" s="116"/>
      <c r="L627" s="235"/>
      <c r="M627" s="134"/>
      <c r="N627" s="236"/>
      <c r="O627" s="90">
        <f>IF(H627=0,"",H627/G626)</f>
        <v>1</v>
      </c>
      <c r="P627" s="91">
        <v>26</v>
      </c>
      <c r="Q627" s="241">
        <f t="shared" si="81"/>
        <v>1</v>
      </c>
      <c r="R627" s="241">
        <f t="shared" si="82"/>
        <v>0</v>
      </c>
    </row>
    <row r="628" spans="1:45" ht="15.75" customHeight="1" x14ac:dyDescent="0.25">
      <c r="A628" s="79">
        <v>1902</v>
      </c>
      <c r="B628" s="80"/>
      <c r="C628" s="80"/>
      <c r="D628" s="80"/>
      <c r="E628" s="80"/>
      <c r="F628" s="80"/>
      <c r="G628" s="80"/>
      <c r="H628" s="80"/>
      <c r="I628" s="80">
        <v>22</v>
      </c>
      <c r="J628" s="223"/>
      <c r="K628" s="116">
        <v>21</v>
      </c>
      <c r="L628" s="235"/>
      <c r="M628" s="134"/>
      <c r="N628" s="236"/>
      <c r="O628" s="90">
        <f>IF(I628=0,"",I628/H627)</f>
        <v>0.91666666666666663</v>
      </c>
      <c r="P628" s="91">
        <v>26</v>
      </c>
      <c r="Q628" s="241">
        <f t="shared" si="81"/>
        <v>1</v>
      </c>
      <c r="R628" s="241">
        <f t="shared" si="82"/>
        <v>0</v>
      </c>
    </row>
    <row r="629" spans="1:45" ht="15.75" customHeight="1" x14ac:dyDescent="0.25">
      <c r="A629" s="79">
        <v>2001</v>
      </c>
      <c r="B629" s="80"/>
      <c r="C629" s="80"/>
      <c r="D629" s="80"/>
      <c r="E629" s="80"/>
      <c r="F629" s="80"/>
      <c r="G629" s="80"/>
      <c r="H629" s="80"/>
      <c r="I629" s="80">
        <v>5</v>
      </c>
      <c r="J629" s="223"/>
      <c r="K629" s="116">
        <v>5</v>
      </c>
      <c r="L629" s="235"/>
      <c r="M629" s="134"/>
      <c r="N629" s="134"/>
      <c r="O629" s="246"/>
      <c r="P629" s="91">
        <v>5</v>
      </c>
      <c r="Q629" s="247"/>
      <c r="R629" s="246"/>
    </row>
    <row r="630" spans="1:45" ht="15.75" customHeight="1" x14ac:dyDescent="0.25">
      <c r="A630" s="79">
        <v>2002</v>
      </c>
      <c r="B630" s="80"/>
      <c r="C630" s="80"/>
      <c r="D630" s="80"/>
      <c r="E630" s="80"/>
      <c r="F630" s="80"/>
      <c r="G630" s="80"/>
      <c r="H630" s="80"/>
      <c r="I630" s="80"/>
      <c r="J630" s="223"/>
      <c r="K630" s="116"/>
      <c r="L630" s="235"/>
      <c r="M630" s="134"/>
      <c r="N630" s="237"/>
      <c r="O630" s="246"/>
      <c r="P630" s="91"/>
      <c r="Q630" s="247"/>
      <c r="R630" s="246"/>
    </row>
    <row r="631" spans="1:45" ht="15.75" customHeight="1" x14ac:dyDescent="0.25">
      <c r="A631" s="79">
        <v>2101</v>
      </c>
      <c r="B631" s="80"/>
      <c r="C631" s="80"/>
      <c r="D631" s="80"/>
      <c r="E631" s="80"/>
      <c r="F631" s="80"/>
      <c r="G631" s="80"/>
      <c r="H631" s="80"/>
      <c r="I631" s="80"/>
      <c r="J631" s="223"/>
      <c r="K631" s="116"/>
      <c r="L631" s="235"/>
      <c r="M631" s="134"/>
      <c r="N631" s="237"/>
      <c r="O631" s="246"/>
      <c r="P631" s="96"/>
      <c r="Q631" s="247"/>
      <c r="R631" s="246"/>
    </row>
    <row r="632" spans="1:45" ht="15.75" customHeight="1" x14ac:dyDescent="0.25">
      <c r="A632" s="79">
        <v>2102</v>
      </c>
      <c r="B632" s="80"/>
      <c r="C632" s="80"/>
      <c r="D632" s="80"/>
      <c r="E632" s="80"/>
      <c r="F632" s="80"/>
      <c r="G632" s="80"/>
      <c r="H632" s="80"/>
      <c r="I632" s="80"/>
      <c r="J632" s="223"/>
      <c r="K632" s="116"/>
      <c r="L632" s="235"/>
      <c r="M632" s="134"/>
      <c r="N632" s="237"/>
      <c r="O632" s="246"/>
      <c r="P632" s="96"/>
      <c r="Q632" s="247"/>
      <c r="R632" s="246"/>
    </row>
    <row r="633" spans="1:45" ht="15.75" customHeight="1" x14ac:dyDescent="0.25">
      <c r="A633" s="79">
        <v>2201</v>
      </c>
      <c r="B633" s="80"/>
      <c r="C633" s="80"/>
      <c r="D633" s="80"/>
      <c r="E633" s="80"/>
      <c r="F633" s="80"/>
      <c r="G633" s="80"/>
      <c r="H633" s="80"/>
      <c r="I633" s="80"/>
      <c r="J633" s="223"/>
      <c r="K633" s="116"/>
      <c r="L633" s="235"/>
      <c r="M633" s="134"/>
      <c r="N633" s="237"/>
      <c r="O633" s="246"/>
      <c r="P633" s="96"/>
      <c r="Q633" s="247"/>
      <c r="R633" s="246"/>
    </row>
    <row r="634" spans="1:45" ht="15.75" customHeight="1" x14ac:dyDescent="0.25">
      <c r="A634" s="79">
        <v>2202</v>
      </c>
      <c r="B634" s="80"/>
      <c r="C634" s="80"/>
      <c r="D634" s="80"/>
      <c r="E634" s="80"/>
      <c r="F634" s="80"/>
      <c r="G634" s="80"/>
      <c r="H634" s="80"/>
      <c r="I634" s="80"/>
      <c r="J634" s="223"/>
      <c r="K634" s="116"/>
      <c r="L634" s="235"/>
      <c r="M634" s="134"/>
      <c r="N634" s="237"/>
      <c r="O634" s="248"/>
      <c r="P634" s="251"/>
      <c r="Q634" s="249"/>
      <c r="R634" s="250"/>
    </row>
    <row r="635" spans="1:45" ht="15.75" customHeight="1" x14ac:dyDescent="0.25">
      <c r="A635" s="79">
        <v>2301</v>
      </c>
      <c r="B635" s="80"/>
      <c r="C635" s="80"/>
      <c r="D635" s="80"/>
      <c r="E635" s="80"/>
      <c r="F635" s="80"/>
      <c r="G635" s="80"/>
      <c r="H635" s="80"/>
      <c r="I635" s="80"/>
      <c r="J635" s="223"/>
      <c r="K635" s="116"/>
      <c r="L635" s="235"/>
      <c r="M635" s="134"/>
      <c r="N635" s="237"/>
      <c r="O635" s="228" t="s">
        <v>80</v>
      </c>
      <c r="P635" s="102">
        <v>25</v>
      </c>
      <c r="Q635" s="103">
        <f>IF(SUM(K624:K631)=0,"",SUM(K624:K631))</f>
        <v>26</v>
      </c>
      <c r="R635" s="230" t="s">
        <v>10</v>
      </c>
    </row>
    <row r="636" spans="1:45" ht="15.75" customHeight="1" x14ac:dyDescent="0.25">
      <c r="A636" s="79">
        <v>2302</v>
      </c>
      <c r="B636" s="80"/>
      <c r="C636" s="80"/>
      <c r="D636" s="80"/>
      <c r="E636" s="80"/>
      <c r="F636" s="80"/>
      <c r="G636" s="80"/>
      <c r="H636" s="80"/>
      <c r="I636" s="80"/>
      <c r="J636" s="223"/>
      <c r="K636" s="116"/>
      <c r="L636" s="235"/>
      <c r="M636" s="134"/>
      <c r="N636" s="237"/>
      <c r="O636" s="229" t="s">
        <v>81</v>
      </c>
      <c r="P636" s="104">
        <f>IF(P635/B621=0,"",P635/B621)</f>
        <v>0.64102564102564108</v>
      </c>
      <c r="Q636" s="105">
        <f>IF(P635/Q635=0,"",P635/Q635)</f>
        <v>0.96153846153846156</v>
      </c>
      <c r="R636" s="231" t="s">
        <v>82</v>
      </c>
    </row>
    <row r="637" spans="1:45" ht="15.75" customHeight="1" x14ac:dyDescent="0.25">
      <c r="A637" s="79">
        <v>2401</v>
      </c>
      <c r="B637" s="80"/>
      <c r="C637" s="80"/>
      <c r="D637" s="80"/>
      <c r="E637" s="80"/>
      <c r="F637" s="80"/>
      <c r="G637" s="80"/>
      <c r="H637" s="80"/>
      <c r="I637" s="80"/>
      <c r="J637" s="223"/>
      <c r="K637" s="116"/>
      <c r="L637" s="238"/>
      <c r="M637" s="239"/>
      <c r="N637" s="240"/>
      <c r="O637" s="109"/>
      <c r="P637" s="110"/>
      <c r="Q637" s="110"/>
      <c r="R637" s="111"/>
    </row>
    <row r="638" spans="1:45" ht="18" customHeight="1" x14ac:dyDescent="0.25">
      <c r="A638" s="33"/>
      <c r="B638" s="327" t="s">
        <v>108</v>
      </c>
      <c r="C638" s="327"/>
      <c r="D638" s="327"/>
      <c r="E638" s="327"/>
      <c r="F638" s="327"/>
      <c r="G638" s="327"/>
      <c r="H638" s="327"/>
      <c r="I638" s="327"/>
      <c r="J638" s="327"/>
      <c r="K638" s="112">
        <f>SUM(K621:K634)</f>
        <v>26</v>
      </c>
      <c r="L638" s="113">
        <f>K628/B621</f>
        <v>0.53846153846153844</v>
      </c>
      <c r="M638" s="113">
        <f>IF(K638=0,"",K638/B621)</f>
        <v>0.66666666666666663</v>
      </c>
      <c r="N638" s="113">
        <f>M638-L638</f>
        <v>0.12820512820512819</v>
      </c>
      <c r="O638" s="5"/>
      <c r="P638" s="25"/>
      <c r="Q638" s="24"/>
      <c r="R638" s="5"/>
    </row>
    <row r="639" spans="1:45" ht="12.75" customHeight="1" x14ac:dyDescent="0.2">
      <c r="L639" s="5"/>
      <c r="M639" s="5"/>
      <c r="O639" s="5"/>
      <c r="P639" s="6"/>
      <c r="Q639" s="6"/>
      <c r="R639" s="5"/>
      <c r="X639" s="3"/>
      <c r="Y639" s="3"/>
      <c r="AR639" s="3"/>
      <c r="AS639" s="3"/>
    </row>
    <row r="640" spans="1:45" ht="12.75" customHeight="1" x14ac:dyDescent="0.2">
      <c r="L640" s="5"/>
      <c r="M640" s="5"/>
      <c r="O640" s="5"/>
      <c r="P640" s="6"/>
      <c r="Q640" s="6"/>
      <c r="R640" s="5"/>
      <c r="X640" s="3"/>
      <c r="Y640" s="3"/>
      <c r="AR640" s="3"/>
      <c r="AS640" s="3"/>
    </row>
    <row r="641" spans="1:20" s="200" customFormat="1" ht="26.25" x14ac:dyDescent="0.4">
      <c r="B641" s="318" t="s">
        <v>96</v>
      </c>
      <c r="C641" s="331"/>
      <c r="D641" s="331"/>
      <c r="E641" s="331"/>
      <c r="F641" s="331"/>
      <c r="G641" s="331"/>
      <c r="H641" s="331"/>
      <c r="I641" s="331"/>
      <c r="J641" s="331"/>
      <c r="K641" s="201" t="s">
        <v>110</v>
      </c>
      <c r="L641" s="5"/>
      <c r="M641" s="5"/>
      <c r="N641" s="25"/>
      <c r="O641" s="5"/>
      <c r="P641" s="25"/>
      <c r="Q641" s="25"/>
      <c r="R641" s="25"/>
    </row>
    <row r="642" spans="1:20" ht="20.25" x14ac:dyDescent="0.2">
      <c r="A642" s="330" t="s">
        <v>9</v>
      </c>
      <c r="B642" s="311" t="s">
        <v>97</v>
      </c>
      <c r="C642" s="312"/>
      <c r="D642" s="312"/>
      <c r="E642" s="312"/>
      <c r="F642" s="312"/>
      <c r="G642" s="312"/>
      <c r="H642" s="312"/>
      <c r="I642" s="312"/>
      <c r="J642" s="313"/>
      <c r="K642" s="314" t="s">
        <v>10</v>
      </c>
      <c r="L642" s="307" t="s">
        <v>2</v>
      </c>
      <c r="M642" s="307" t="s">
        <v>3</v>
      </c>
      <c r="N642" s="316" t="s">
        <v>4</v>
      </c>
      <c r="O642" s="307" t="s">
        <v>5</v>
      </c>
      <c r="P642" s="317" t="s">
        <v>6</v>
      </c>
      <c r="Q642" s="317" t="s">
        <v>7</v>
      </c>
      <c r="R642" s="307" t="s">
        <v>8</v>
      </c>
    </row>
    <row r="643" spans="1:20" ht="15.75" x14ac:dyDescent="0.25">
      <c r="A643" s="308"/>
      <c r="B643" s="79" t="s">
        <v>98</v>
      </c>
      <c r="C643" s="79" t="s">
        <v>99</v>
      </c>
      <c r="D643" s="79" t="s">
        <v>100</v>
      </c>
      <c r="E643" s="79" t="s">
        <v>101</v>
      </c>
      <c r="F643" s="79" t="s">
        <v>102</v>
      </c>
      <c r="G643" s="79" t="s">
        <v>103</v>
      </c>
      <c r="H643" s="79" t="s">
        <v>104</v>
      </c>
      <c r="I643" s="79" t="s">
        <v>105</v>
      </c>
      <c r="J643" s="221" t="s">
        <v>106</v>
      </c>
      <c r="K643" s="332"/>
      <c r="L643" s="308"/>
      <c r="M643" s="308"/>
      <c r="N643" s="308"/>
      <c r="O643" s="308"/>
      <c r="P643" s="308"/>
      <c r="Q643" s="308"/>
      <c r="R643" s="308"/>
    </row>
    <row r="644" spans="1:20" ht="15.75" customHeight="1" x14ac:dyDescent="0.25">
      <c r="A644" s="79">
        <v>1602</v>
      </c>
      <c r="B644" s="80">
        <v>72</v>
      </c>
      <c r="C644" s="80"/>
      <c r="D644" s="80"/>
      <c r="E644" s="80"/>
      <c r="F644" s="80"/>
      <c r="G644" s="80"/>
      <c r="H644" s="80"/>
      <c r="I644" s="80"/>
      <c r="J644" s="272"/>
      <c r="K644" s="116"/>
      <c r="L644" s="232"/>
      <c r="M644" s="233"/>
      <c r="N644" s="234"/>
      <c r="O644" s="242"/>
      <c r="P644" s="85">
        <f>B644</f>
        <v>72</v>
      </c>
      <c r="Q644" s="243"/>
      <c r="R644" s="242"/>
    </row>
    <row r="645" spans="1:20" ht="15.75" customHeight="1" x14ac:dyDescent="0.25">
      <c r="A645" s="79">
        <v>1701</v>
      </c>
      <c r="B645" s="80"/>
      <c r="C645" s="80">
        <v>67</v>
      </c>
      <c r="D645" s="80"/>
      <c r="E645" s="80"/>
      <c r="F645" s="80"/>
      <c r="G645" s="80"/>
      <c r="H645" s="80"/>
      <c r="I645" s="80"/>
      <c r="J645" s="223"/>
      <c r="K645" s="116"/>
      <c r="L645" s="235"/>
      <c r="M645" s="134"/>
      <c r="N645" s="236"/>
      <c r="O645" s="90">
        <f>IF(C645=0,"",C645/B644)</f>
        <v>0.93055555555555558</v>
      </c>
      <c r="P645" s="91">
        <v>67</v>
      </c>
      <c r="Q645" s="241">
        <f t="shared" ref="Q645:Q651" si="83">IF(P645=0,"",P645/P644)</f>
        <v>0.93055555555555558</v>
      </c>
      <c r="R645" s="241">
        <f t="shared" ref="R645:R651" si="84">IF(P645=0,"",100%-Q645)</f>
        <v>6.944444444444442E-2</v>
      </c>
    </row>
    <row r="646" spans="1:20" ht="15.75" customHeight="1" x14ac:dyDescent="0.25">
      <c r="A646" s="79">
        <v>1702</v>
      </c>
      <c r="B646" s="80"/>
      <c r="C646" s="80"/>
      <c r="D646" s="80">
        <v>63</v>
      </c>
      <c r="E646" s="80"/>
      <c r="F646" s="80"/>
      <c r="G646" s="80"/>
      <c r="H646" s="80"/>
      <c r="I646" s="80"/>
      <c r="J646" s="223"/>
      <c r="K646" s="116"/>
      <c r="L646" s="235"/>
      <c r="M646" s="134"/>
      <c r="N646" s="236"/>
      <c r="O646" s="90">
        <f>IF(D646=0,"",D646/C645)</f>
        <v>0.94029850746268662</v>
      </c>
      <c r="P646" s="91">
        <v>63</v>
      </c>
      <c r="Q646" s="241">
        <f t="shared" si="83"/>
        <v>0.94029850746268662</v>
      </c>
      <c r="R646" s="241">
        <f t="shared" si="84"/>
        <v>5.9701492537313383E-2</v>
      </c>
      <c r="T646" s="11">
        <f>P646/P644</f>
        <v>0.875</v>
      </c>
    </row>
    <row r="647" spans="1:20" ht="15.75" customHeight="1" x14ac:dyDescent="0.25">
      <c r="A647" s="79">
        <v>1801</v>
      </c>
      <c r="B647" s="80"/>
      <c r="C647" s="80"/>
      <c r="D647" s="80"/>
      <c r="E647" s="80">
        <v>61</v>
      </c>
      <c r="F647" s="80"/>
      <c r="G647" s="80"/>
      <c r="H647" s="80"/>
      <c r="I647" s="80"/>
      <c r="J647" s="223"/>
      <c r="K647" s="116"/>
      <c r="L647" s="235"/>
      <c r="M647" s="134"/>
      <c r="N647" s="236"/>
      <c r="O647" s="90">
        <f>IF(E647=0,"",E647/D646)</f>
        <v>0.96825396825396826</v>
      </c>
      <c r="P647" s="91">
        <v>63</v>
      </c>
      <c r="Q647" s="241">
        <f t="shared" si="83"/>
        <v>1</v>
      </c>
      <c r="R647" s="241">
        <f t="shared" si="84"/>
        <v>0</v>
      </c>
    </row>
    <row r="648" spans="1:20" ht="15.75" customHeight="1" x14ac:dyDescent="0.25">
      <c r="A648" s="79">
        <v>1802</v>
      </c>
      <c r="B648" s="80"/>
      <c r="C648" s="80"/>
      <c r="D648" s="80"/>
      <c r="E648" s="80"/>
      <c r="F648" s="80">
        <v>59</v>
      </c>
      <c r="G648" s="80"/>
      <c r="H648" s="80"/>
      <c r="I648" s="80"/>
      <c r="J648" s="223"/>
      <c r="K648" s="116"/>
      <c r="L648" s="235"/>
      <c r="M648" s="134"/>
      <c r="N648" s="236"/>
      <c r="O648" s="90">
        <f>IF(F648=0,"",F648/E647)</f>
        <v>0.96721311475409832</v>
      </c>
      <c r="P648" s="91">
        <v>61</v>
      </c>
      <c r="Q648" s="241">
        <f t="shared" si="83"/>
        <v>0.96825396825396826</v>
      </c>
      <c r="R648" s="241">
        <f t="shared" si="84"/>
        <v>3.1746031746031744E-2</v>
      </c>
    </row>
    <row r="649" spans="1:20" ht="15.75" customHeight="1" x14ac:dyDescent="0.25">
      <c r="A649" s="79">
        <v>1901</v>
      </c>
      <c r="B649" s="80"/>
      <c r="C649" s="80"/>
      <c r="D649" s="80"/>
      <c r="E649" s="80"/>
      <c r="F649" s="80"/>
      <c r="G649" s="80">
        <v>58</v>
      </c>
      <c r="H649" s="80"/>
      <c r="I649" s="80"/>
      <c r="J649" s="223"/>
      <c r="K649" s="116"/>
      <c r="L649" s="235"/>
      <c r="M649" s="134"/>
      <c r="N649" s="236"/>
      <c r="O649" s="90">
        <f>IF(G649=0,"",G649/F648)</f>
        <v>0.98305084745762716</v>
      </c>
      <c r="P649" s="91">
        <v>59</v>
      </c>
      <c r="Q649" s="241">
        <f t="shared" si="83"/>
        <v>0.96721311475409832</v>
      </c>
      <c r="R649" s="241">
        <f t="shared" si="84"/>
        <v>3.2786885245901676E-2</v>
      </c>
    </row>
    <row r="650" spans="1:20" ht="15.75" customHeight="1" x14ac:dyDescent="0.25">
      <c r="A650" s="79">
        <v>1902</v>
      </c>
      <c r="B650" s="80"/>
      <c r="C650" s="80"/>
      <c r="D650" s="80"/>
      <c r="E650" s="80"/>
      <c r="F650" s="80"/>
      <c r="G650" s="80"/>
      <c r="H650" s="80">
        <v>57</v>
      </c>
      <c r="I650" s="80"/>
      <c r="J650" s="223"/>
      <c r="K650" s="116"/>
      <c r="L650" s="235"/>
      <c r="M650" s="134"/>
      <c r="N650" s="236"/>
      <c r="O650" s="90">
        <f>IF(H650=0,"",H650/G649)</f>
        <v>0.98275862068965514</v>
      </c>
      <c r="P650" s="91">
        <v>59</v>
      </c>
      <c r="Q650" s="241">
        <f t="shared" si="83"/>
        <v>1</v>
      </c>
      <c r="R650" s="241">
        <f t="shared" si="84"/>
        <v>0</v>
      </c>
    </row>
    <row r="651" spans="1:20" ht="15.75" customHeight="1" x14ac:dyDescent="0.25">
      <c r="A651" s="79">
        <v>2001</v>
      </c>
      <c r="B651" s="80"/>
      <c r="C651" s="80"/>
      <c r="D651" s="80"/>
      <c r="E651" s="80"/>
      <c r="F651" s="80"/>
      <c r="G651" s="80"/>
      <c r="H651" s="80"/>
      <c r="I651" s="80">
        <v>57</v>
      </c>
      <c r="J651" s="223"/>
      <c r="K651" s="116">
        <v>56</v>
      </c>
      <c r="L651" s="235"/>
      <c r="M651" s="134"/>
      <c r="N651" s="236"/>
      <c r="O651" s="90">
        <f>IF(I651=0,"",I651/H650)</f>
        <v>1</v>
      </c>
      <c r="P651" s="91">
        <v>59</v>
      </c>
      <c r="Q651" s="241">
        <f t="shared" si="83"/>
        <v>1</v>
      </c>
      <c r="R651" s="241">
        <f t="shared" si="84"/>
        <v>0</v>
      </c>
    </row>
    <row r="652" spans="1:20" ht="15.75" customHeight="1" x14ac:dyDescent="0.25">
      <c r="A652" s="79">
        <v>2002</v>
      </c>
      <c r="B652" s="80"/>
      <c r="C652" s="80"/>
      <c r="D652" s="80"/>
      <c r="E652" s="80"/>
      <c r="F652" s="80"/>
      <c r="G652" s="80"/>
      <c r="H652" s="80"/>
      <c r="I652" s="80">
        <v>3</v>
      </c>
      <c r="J652" s="223"/>
      <c r="K652" s="116">
        <v>2</v>
      </c>
      <c r="L652" s="235"/>
      <c r="M652" s="134"/>
      <c r="N652" s="134"/>
      <c r="O652" s="246"/>
      <c r="P652" s="91">
        <v>3</v>
      </c>
      <c r="Q652" s="247"/>
      <c r="R652" s="246"/>
    </row>
    <row r="653" spans="1:20" ht="15.75" customHeight="1" x14ac:dyDescent="0.25">
      <c r="A653" s="79">
        <v>2101</v>
      </c>
      <c r="B653" s="80"/>
      <c r="C653" s="80"/>
      <c r="D653" s="80"/>
      <c r="E653" s="80"/>
      <c r="F653" s="80"/>
      <c r="G653" s="80"/>
      <c r="H653" s="80"/>
      <c r="I653" s="80">
        <v>1</v>
      </c>
      <c r="J653" s="223"/>
      <c r="K653" s="116"/>
      <c r="L653" s="235"/>
      <c r="M653" s="134"/>
      <c r="N653" s="237"/>
      <c r="O653" s="246"/>
      <c r="P653" s="91">
        <v>1</v>
      </c>
      <c r="Q653" s="247"/>
      <c r="R653" s="246"/>
    </row>
    <row r="654" spans="1:20" ht="15.75" customHeight="1" x14ac:dyDescent="0.25">
      <c r="A654" s="79">
        <v>2102</v>
      </c>
      <c r="B654" s="80"/>
      <c r="C654" s="80"/>
      <c r="D654" s="80"/>
      <c r="E654" s="80"/>
      <c r="F654" s="80"/>
      <c r="G654" s="80"/>
      <c r="H654" s="80"/>
      <c r="I654" s="80"/>
      <c r="J654" s="223"/>
      <c r="K654" s="116"/>
      <c r="L654" s="235"/>
      <c r="M654" s="134"/>
      <c r="N654" s="237"/>
      <c r="O654" s="246"/>
      <c r="P654" s="96"/>
      <c r="Q654" s="247"/>
      <c r="R654" s="246"/>
    </row>
    <row r="655" spans="1:20" ht="15.75" customHeight="1" x14ac:dyDescent="0.25">
      <c r="A655" s="79">
        <v>2201</v>
      </c>
      <c r="B655" s="80"/>
      <c r="C655" s="80"/>
      <c r="D655" s="80"/>
      <c r="E655" s="80"/>
      <c r="F655" s="80"/>
      <c r="G655" s="80"/>
      <c r="H655" s="80"/>
      <c r="I655" s="80"/>
      <c r="J655" s="223"/>
      <c r="K655" s="116"/>
      <c r="L655" s="235"/>
      <c r="M655" s="134"/>
      <c r="N655" s="237"/>
      <c r="O655" s="246"/>
      <c r="P655" s="96"/>
      <c r="Q655" s="247"/>
      <c r="R655" s="246"/>
    </row>
    <row r="656" spans="1:20" ht="15.75" customHeight="1" x14ac:dyDescent="0.25">
      <c r="A656" s="79">
        <v>2202</v>
      </c>
      <c r="B656" s="80"/>
      <c r="C656" s="80"/>
      <c r="D656" s="80"/>
      <c r="E656" s="80"/>
      <c r="F656" s="80"/>
      <c r="G656" s="80"/>
      <c r="H656" s="80"/>
      <c r="I656" s="80"/>
      <c r="J656" s="223"/>
      <c r="K656" s="116"/>
      <c r="L656" s="235"/>
      <c r="M656" s="134"/>
      <c r="N656" s="237"/>
      <c r="O656" s="246"/>
      <c r="P656" s="96"/>
      <c r="Q656" s="247"/>
      <c r="R656" s="246"/>
    </row>
    <row r="657" spans="1:20" ht="15.75" customHeight="1" x14ac:dyDescent="0.25">
      <c r="A657" s="79">
        <v>2301</v>
      </c>
      <c r="B657" s="80"/>
      <c r="C657" s="80"/>
      <c r="D657" s="80"/>
      <c r="E657" s="80"/>
      <c r="F657" s="80"/>
      <c r="G657" s="80"/>
      <c r="H657" s="80"/>
      <c r="I657" s="80"/>
      <c r="J657" s="223"/>
      <c r="K657" s="116"/>
      <c r="L657" s="235"/>
      <c r="M657" s="134"/>
      <c r="N657" s="237"/>
      <c r="O657" s="248"/>
      <c r="P657" s="251"/>
      <c r="Q657" s="249"/>
      <c r="R657" s="250"/>
    </row>
    <row r="658" spans="1:20" ht="15.75" customHeight="1" x14ac:dyDescent="0.25">
      <c r="A658" s="79">
        <v>2302</v>
      </c>
      <c r="B658" s="80"/>
      <c r="C658" s="80"/>
      <c r="D658" s="80"/>
      <c r="E658" s="80"/>
      <c r="F658" s="80"/>
      <c r="G658" s="80"/>
      <c r="H658" s="80"/>
      <c r="I658" s="80"/>
      <c r="J658" s="223"/>
      <c r="K658" s="116"/>
      <c r="L658" s="235"/>
      <c r="M658" s="134"/>
      <c r="N658" s="237"/>
      <c r="O658" s="228" t="s">
        <v>80</v>
      </c>
      <c r="P658" s="102">
        <v>57</v>
      </c>
      <c r="Q658" s="103">
        <f>IF(SUM(K647:K654)=0,"",SUM(K647:K654))</f>
        <v>58</v>
      </c>
      <c r="R658" s="230" t="s">
        <v>10</v>
      </c>
    </row>
    <row r="659" spans="1:20" ht="15.75" customHeight="1" x14ac:dyDescent="0.25">
      <c r="A659" s="79">
        <v>2401</v>
      </c>
      <c r="B659" s="80"/>
      <c r="C659" s="80"/>
      <c r="D659" s="80"/>
      <c r="E659" s="80"/>
      <c r="F659" s="80"/>
      <c r="G659" s="80"/>
      <c r="H659" s="80"/>
      <c r="I659" s="80"/>
      <c r="J659" s="223"/>
      <c r="K659" s="116"/>
      <c r="L659" s="235"/>
      <c r="M659" s="134"/>
      <c r="N659" s="237"/>
      <c r="O659" s="229" t="s">
        <v>81</v>
      </c>
      <c r="P659" s="104">
        <f>IF(P658/B644=0,"",P658/B644)</f>
        <v>0.79166666666666663</v>
      </c>
      <c r="Q659" s="105">
        <f>IF(P658/Q658=0,"",P658/Q658)</f>
        <v>0.98275862068965514</v>
      </c>
      <c r="R659" s="231" t="s">
        <v>82</v>
      </c>
    </row>
    <row r="660" spans="1:20" ht="15.75" customHeight="1" x14ac:dyDescent="0.25">
      <c r="A660" s="79">
        <v>2402</v>
      </c>
      <c r="B660" s="80"/>
      <c r="C660" s="80"/>
      <c r="D660" s="80"/>
      <c r="E660" s="80"/>
      <c r="F660" s="80"/>
      <c r="G660" s="80"/>
      <c r="H660" s="80"/>
      <c r="I660" s="80"/>
      <c r="J660" s="223"/>
      <c r="K660" s="116"/>
      <c r="L660" s="238"/>
      <c r="M660" s="239"/>
      <c r="N660" s="240"/>
      <c r="O660" s="109"/>
      <c r="P660" s="110"/>
      <c r="Q660" s="110"/>
      <c r="R660" s="111"/>
    </row>
    <row r="661" spans="1:20" ht="18" customHeight="1" x14ac:dyDescent="0.25">
      <c r="A661" s="33"/>
      <c r="B661" s="327" t="s">
        <v>108</v>
      </c>
      <c r="C661" s="327"/>
      <c r="D661" s="327"/>
      <c r="E661" s="327"/>
      <c r="F661" s="327"/>
      <c r="G661" s="327"/>
      <c r="H661" s="327"/>
      <c r="I661" s="327"/>
      <c r="J661" s="327"/>
      <c r="K661" s="112">
        <f>SUM(K644:K657)</f>
        <v>58</v>
      </c>
      <c r="L661" s="113">
        <f>IF(K651=0,"",K651/B644)</f>
        <v>0.77777777777777779</v>
      </c>
      <c r="M661" s="113">
        <f>IF(K661=0,"",K661/B644)</f>
        <v>0.80555555555555558</v>
      </c>
      <c r="N661" s="113">
        <f>IF(K652=0,"",M661-L661)</f>
        <v>2.777777777777779E-2</v>
      </c>
      <c r="O661" s="5"/>
      <c r="P661" s="25"/>
      <c r="Q661" s="24"/>
      <c r="R661" s="5"/>
    </row>
    <row r="662" spans="1:20" ht="12.75" customHeight="1" x14ac:dyDescent="0.25">
      <c r="A662" s="33"/>
      <c r="B662" s="25"/>
      <c r="C662" s="25"/>
      <c r="D662" s="118"/>
      <c r="E662" s="118"/>
      <c r="F662" s="118"/>
      <c r="G662" s="118"/>
      <c r="H662" s="118"/>
      <c r="I662" s="118"/>
      <c r="J662" s="222"/>
      <c r="K662" s="119"/>
      <c r="L662" s="120"/>
      <c r="M662" s="120"/>
      <c r="N662" s="120"/>
      <c r="O662" s="5"/>
      <c r="P662" s="25"/>
      <c r="Q662" s="24"/>
      <c r="R662" s="5"/>
    </row>
    <row r="663" spans="1:20" ht="12.75" customHeight="1" x14ac:dyDescent="0.2"/>
    <row r="664" spans="1:20" s="200" customFormat="1" ht="26.25" customHeight="1" x14ac:dyDescent="0.4">
      <c r="B664" s="318" t="s">
        <v>96</v>
      </c>
      <c r="C664" s="331"/>
      <c r="D664" s="331"/>
      <c r="E664" s="331"/>
      <c r="F664" s="331"/>
      <c r="G664" s="331"/>
      <c r="H664" s="331"/>
      <c r="I664" s="331"/>
      <c r="J664" s="331"/>
      <c r="K664" s="201" t="s">
        <v>111</v>
      </c>
      <c r="L664" s="5"/>
      <c r="M664" s="5"/>
      <c r="N664" s="25"/>
      <c r="O664" s="5"/>
      <c r="P664" s="25"/>
      <c r="Q664" s="25"/>
      <c r="R664" s="25"/>
    </row>
    <row r="665" spans="1:20" ht="20.25" customHeight="1" x14ac:dyDescent="0.2">
      <c r="A665" s="330" t="s">
        <v>9</v>
      </c>
      <c r="B665" s="311" t="s">
        <v>97</v>
      </c>
      <c r="C665" s="312"/>
      <c r="D665" s="312"/>
      <c r="E665" s="312"/>
      <c r="F665" s="312"/>
      <c r="G665" s="312"/>
      <c r="H665" s="312"/>
      <c r="I665" s="312"/>
      <c r="J665" s="313"/>
      <c r="K665" s="314" t="s">
        <v>10</v>
      </c>
      <c r="L665" s="307" t="s">
        <v>2</v>
      </c>
      <c r="M665" s="307" t="s">
        <v>3</v>
      </c>
      <c r="N665" s="316" t="s">
        <v>4</v>
      </c>
      <c r="O665" s="307" t="s">
        <v>5</v>
      </c>
      <c r="P665" s="317" t="s">
        <v>6</v>
      </c>
      <c r="Q665" s="317" t="s">
        <v>7</v>
      </c>
      <c r="R665" s="307" t="s">
        <v>8</v>
      </c>
    </row>
    <row r="666" spans="1:20" ht="15.75" customHeight="1" x14ac:dyDescent="0.25">
      <c r="A666" s="308"/>
      <c r="B666" s="79" t="s">
        <v>98</v>
      </c>
      <c r="C666" s="79" t="s">
        <v>99</v>
      </c>
      <c r="D666" s="79" t="s">
        <v>100</v>
      </c>
      <c r="E666" s="79" t="s">
        <v>101</v>
      </c>
      <c r="F666" s="79" t="s">
        <v>102</v>
      </c>
      <c r="G666" s="79" t="s">
        <v>103</v>
      </c>
      <c r="H666" s="79" t="s">
        <v>104</v>
      </c>
      <c r="I666" s="79" t="s">
        <v>105</v>
      </c>
      <c r="J666" s="221" t="s">
        <v>106</v>
      </c>
      <c r="K666" s="315"/>
      <c r="L666" s="308"/>
      <c r="M666" s="308"/>
      <c r="N666" s="308"/>
      <c r="O666" s="308"/>
      <c r="P666" s="308"/>
      <c r="Q666" s="308"/>
      <c r="R666" s="308"/>
    </row>
    <row r="667" spans="1:20" ht="15.75" customHeight="1" x14ac:dyDescent="0.25">
      <c r="A667" s="79">
        <v>1701</v>
      </c>
      <c r="B667" s="80">
        <v>40</v>
      </c>
      <c r="C667" s="80"/>
      <c r="D667" s="80"/>
      <c r="E667" s="80"/>
      <c r="F667" s="80"/>
      <c r="G667" s="80"/>
      <c r="H667" s="80"/>
      <c r="I667" s="80"/>
      <c r="J667" s="223"/>
      <c r="K667" s="116"/>
      <c r="L667" s="232"/>
      <c r="M667" s="233"/>
      <c r="N667" s="234"/>
      <c r="O667" s="242"/>
      <c r="P667" s="85">
        <f>B667</f>
        <v>40</v>
      </c>
      <c r="Q667" s="243"/>
      <c r="R667" s="242"/>
    </row>
    <row r="668" spans="1:20" ht="15.75" customHeight="1" x14ac:dyDescent="0.25">
      <c r="A668" s="79">
        <v>1702</v>
      </c>
      <c r="B668" s="80"/>
      <c r="C668" s="80">
        <v>34</v>
      </c>
      <c r="D668" s="80"/>
      <c r="E668" s="80"/>
      <c r="F668" s="80"/>
      <c r="G668" s="80"/>
      <c r="H668" s="80"/>
      <c r="I668" s="80"/>
      <c r="J668" s="223"/>
      <c r="K668" s="116"/>
      <c r="L668" s="235"/>
      <c r="M668" s="134"/>
      <c r="N668" s="236"/>
      <c r="O668" s="90">
        <f>IF(C668=0,"",C668/B667)</f>
        <v>0.85</v>
      </c>
      <c r="P668" s="91">
        <v>35</v>
      </c>
      <c r="Q668" s="241">
        <f t="shared" ref="Q668:Q674" si="85">IF(P668=0,"",P668/P667)</f>
        <v>0.875</v>
      </c>
      <c r="R668" s="241">
        <f t="shared" ref="R668:R674" si="86">IF(P668=0,"",100%-Q668)</f>
        <v>0.125</v>
      </c>
    </row>
    <row r="669" spans="1:20" ht="15.75" customHeight="1" x14ac:dyDescent="0.25">
      <c r="A669" s="79">
        <v>1801</v>
      </c>
      <c r="B669" s="80"/>
      <c r="C669" s="80"/>
      <c r="D669" s="80">
        <v>33</v>
      </c>
      <c r="E669" s="80"/>
      <c r="F669" s="80"/>
      <c r="G669" s="80"/>
      <c r="H669" s="80"/>
      <c r="I669" s="80"/>
      <c r="J669" s="223"/>
      <c r="K669" s="116"/>
      <c r="L669" s="235"/>
      <c r="M669" s="134"/>
      <c r="N669" s="236"/>
      <c r="O669" s="90">
        <f>IF(D669=0,"",D669/C668)</f>
        <v>0.97058823529411764</v>
      </c>
      <c r="P669" s="91">
        <v>35</v>
      </c>
      <c r="Q669" s="241">
        <f t="shared" si="85"/>
        <v>1</v>
      </c>
      <c r="R669" s="241">
        <f t="shared" si="86"/>
        <v>0</v>
      </c>
      <c r="T669" s="11">
        <f>P669/P667</f>
        <v>0.875</v>
      </c>
    </row>
    <row r="670" spans="1:20" ht="15.75" customHeight="1" x14ac:dyDescent="0.25">
      <c r="A670" s="79">
        <v>1802</v>
      </c>
      <c r="B670" s="80"/>
      <c r="C670" s="80"/>
      <c r="D670" s="80"/>
      <c r="E670" s="80">
        <v>32</v>
      </c>
      <c r="F670" s="80"/>
      <c r="G670" s="80"/>
      <c r="H670" s="80"/>
      <c r="I670" s="80"/>
      <c r="J670" s="223"/>
      <c r="K670" s="116"/>
      <c r="L670" s="235"/>
      <c r="M670" s="134"/>
      <c r="N670" s="236"/>
      <c r="O670" s="90">
        <f>IF(E670=0,"",E670/D669)</f>
        <v>0.96969696969696972</v>
      </c>
      <c r="P670" s="91">
        <v>35</v>
      </c>
      <c r="Q670" s="241">
        <f t="shared" si="85"/>
        <v>1</v>
      </c>
      <c r="R670" s="241">
        <f t="shared" si="86"/>
        <v>0</v>
      </c>
    </row>
    <row r="671" spans="1:20" ht="15.75" customHeight="1" x14ac:dyDescent="0.25">
      <c r="A671" s="79">
        <v>1901</v>
      </c>
      <c r="B671" s="80"/>
      <c r="C671" s="80"/>
      <c r="D671" s="80"/>
      <c r="E671" s="80"/>
      <c r="F671" s="80">
        <v>31</v>
      </c>
      <c r="G671" s="80"/>
      <c r="H671" s="80"/>
      <c r="I671" s="80"/>
      <c r="J671" s="223"/>
      <c r="K671" s="116"/>
      <c r="L671" s="235"/>
      <c r="M671" s="134"/>
      <c r="N671" s="236"/>
      <c r="O671" s="90">
        <f>IF(F671=0,"",F671/E670)</f>
        <v>0.96875</v>
      </c>
      <c r="P671" s="91">
        <v>34</v>
      </c>
      <c r="Q671" s="241">
        <f t="shared" si="85"/>
        <v>0.97142857142857142</v>
      </c>
      <c r="R671" s="241">
        <f t="shared" si="86"/>
        <v>2.8571428571428581E-2</v>
      </c>
    </row>
    <row r="672" spans="1:20" ht="15.75" customHeight="1" x14ac:dyDescent="0.25">
      <c r="A672" s="79">
        <v>1902</v>
      </c>
      <c r="B672" s="80"/>
      <c r="C672" s="80"/>
      <c r="D672" s="80"/>
      <c r="E672" s="80"/>
      <c r="F672" s="80"/>
      <c r="G672" s="80">
        <v>31</v>
      </c>
      <c r="H672" s="80"/>
      <c r="I672" s="80"/>
      <c r="J672" s="223"/>
      <c r="K672" s="116"/>
      <c r="L672" s="235"/>
      <c r="M672" s="134"/>
      <c r="N672" s="236"/>
      <c r="O672" s="90">
        <f>IF(G672=0,"",G672/F671)</f>
        <v>1</v>
      </c>
      <c r="P672" s="91">
        <v>34</v>
      </c>
      <c r="Q672" s="241">
        <f t="shared" si="85"/>
        <v>1</v>
      </c>
      <c r="R672" s="241">
        <f t="shared" si="86"/>
        <v>0</v>
      </c>
    </row>
    <row r="673" spans="1:45" ht="15.75" customHeight="1" x14ac:dyDescent="0.25">
      <c r="A673" s="79">
        <v>2001</v>
      </c>
      <c r="B673" s="80"/>
      <c r="C673" s="80"/>
      <c r="D673" s="80"/>
      <c r="E673" s="80"/>
      <c r="F673" s="80"/>
      <c r="G673" s="80"/>
      <c r="H673" s="80">
        <v>30</v>
      </c>
      <c r="I673" s="80"/>
      <c r="J673" s="223"/>
      <c r="K673" s="116"/>
      <c r="L673" s="235"/>
      <c r="M673" s="134"/>
      <c r="N673" s="236"/>
      <c r="O673" s="90">
        <f>IF(H673=0,"",H673/G672)</f>
        <v>0.967741935483871</v>
      </c>
      <c r="P673" s="91">
        <v>34</v>
      </c>
      <c r="Q673" s="241">
        <f t="shared" si="85"/>
        <v>1</v>
      </c>
      <c r="R673" s="241">
        <f t="shared" si="86"/>
        <v>0</v>
      </c>
    </row>
    <row r="674" spans="1:45" ht="15.75" customHeight="1" x14ac:dyDescent="0.25">
      <c r="A674" s="79">
        <v>2002</v>
      </c>
      <c r="B674" s="80"/>
      <c r="C674" s="80"/>
      <c r="D674" s="80"/>
      <c r="E674" s="80"/>
      <c r="F674" s="80"/>
      <c r="G674" s="80"/>
      <c r="H674" s="80"/>
      <c r="I674" s="80">
        <v>30</v>
      </c>
      <c r="J674" s="223"/>
      <c r="K674" s="116">
        <v>26</v>
      </c>
      <c r="L674" s="235"/>
      <c r="M674" s="134" t="s">
        <v>127</v>
      </c>
      <c r="N674" s="236"/>
      <c r="O674" s="90">
        <f>IF(I674=0,"",I674/H673)</f>
        <v>1</v>
      </c>
      <c r="P674" s="91">
        <v>34</v>
      </c>
      <c r="Q674" s="241">
        <f t="shared" si="85"/>
        <v>1</v>
      </c>
      <c r="R674" s="241">
        <f t="shared" si="86"/>
        <v>0</v>
      </c>
    </row>
    <row r="675" spans="1:45" ht="15.75" customHeight="1" x14ac:dyDescent="0.25">
      <c r="A675" s="79">
        <v>2101</v>
      </c>
      <c r="B675" s="80"/>
      <c r="C675" s="80"/>
      <c r="D675" s="80"/>
      <c r="E675" s="80"/>
      <c r="F675" s="80"/>
      <c r="G675" s="80"/>
      <c r="H675" s="80"/>
      <c r="I675" s="80">
        <v>6</v>
      </c>
      <c r="J675" s="223"/>
      <c r="K675" s="116">
        <v>6</v>
      </c>
      <c r="L675" s="235"/>
      <c r="M675" s="134"/>
      <c r="N675" s="134"/>
      <c r="O675" s="246"/>
      <c r="P675" s="91">
        <v>8</v>
      </c>
      <c r="Q675" s="247"/>
      <c r="R675" s="246"/>
    </row>
    <row r="676" spans="1:45" ht="15.75" customHeight="1" x14ac:dyDescent="0.25">
      <c r="A676" s="79">
        <v>2102</v>
      </c>
      <c r="B676" s="80"/>
      <c r="C676" s="80"/>
      <c r="D676" s="80"/>
      <c r="E676" s="80"/>
      <c r="F676" s="80"/>
      <c r="G676" s="80"/>
      <c r="H676" s="80"/>
      <c r="I676" s="80">
        <v>1</v>
      </c>
      <c r="J676" s="223"/>
      <c r="K676" s="116">
        <v>1</v>
      </c>
      <c r="L676" s="235"/>
      <c r="M676" s="134"/>
      <c r="N676" s="237"/>
      <c r="O676" s="246"/>
      <c r="P676" s="91">
        <v>1</v>
      </c>
      <c r="Q676" s="247"/>
      <c r="R676" s="246"/>
    </row>
    <row r="677" spans="1:45" ht="15.75" customHeight="1" x14ac:dyDescent="0.25">
      <c r="A677" s="79">
        <v>2201</v>
      </c>
      <c r="B677" s="80"/>
      <c r="C677" s="80"/>
      <c r="D677" s="80"/>
      <c r="E677" s="80"/>
      <c r="F677" s="80"/>
      <c r="G677" s="80"/>
      <c r="H677" s="80"/>
      <c r="I677" s="80"/>
      <c r="J677" s="223"/>
      <c r="K677" s="116"/>
      <c r="L677" s="235"/>
      <c r="M677" s="134"/>
      <c r="N677" s="237"/>
      <c r="O677" s="246"/>
      <c r="P677" s="96"/>
      <c r="Q677" s="247"/>
      <c r="R677" s="246"/>
    </row>
    <row r="678" spans="1:45" ht="15.75" customHeight="1" x14ac:dyDescent="0.25">
      <c r="A678" s="79">
        <v>2202</v>
      </c>
      <c r="B678" s="80"/>
      <c r="C678" s="80"/>
      <c r="D678" s="80"/>
      <c r="E678" s="80"/>
      <c r="F678" s="80"/>
      <c r="G678" s="80"/>
      <c r="H678" s="80"/>
      <c r="I678" s="80"/>
      <c r="J678" s="223"/>
      <c r="K678" s="116"/>
      <c r="L678" s="235"/>
      <c r="M678" s="134"/>
      <c r="N678" s="237"/>
      <c r="O678" s="246"/>
      <c r="P678" s="96"/>
      <c r="Q678" s="247"/>
      <c r="R678" s="246"/>
    </row>
    <row r="679" spans="1:45" ht="15.75" customHeight="1" x14ac:dyDescent="0.25">
      <c r="A679" s="79">
        <v>2301</v>
      </c>
      <c r="B679" s="80"/>
      <c r="C679" s="80"/>
      <c r="D679" s="80"/>
      <c r="E679" s="80"/>
      <c r="F679" s="80"/>
      <c r="G679" s="80"/>
      <c r="H679" s="80"/>
      <c r="I679" s="80"/>
      <c r="J679" s="223"/>
      <c r="K679" s="116"/>
      <c r="L679" s="235"/>
      <c r="M679" s="134"/>
      <c r="N679" s="237"/>
      <c r="O679" s="246"/>
      <c r="P679" s="96"/>
      <c r="Q679" s="247"/>
      <c r="R679" s="246"/>
    </row>
    <row r="680" spans="1:45" ht="15.75" customHeight="1" x14ac:dyDescent="0.25">
      <c r="A680" s="79">
        <v>2302</v>
      </c>
      <c r="B680" s="80"/>
      <c r="C680" s="80"/>
      <c r="D680" s="80"/>
      <c r="E680" s="80"/>
      <c r="F680" s="80"/>
      <c r="G680" s="80"/>
      <c r="H680" s="80"/>
      <c r="I680" s="80"/>
      <c r="J680" s="223"/>
      <c r="K680" s="116"/>
      <c r="L680" s="235"/>
      <c r="M680" s="134"/>
      <c r="N680" s="237"/>
      <c r="O680" s="248"/>
      <c r="P680" s="251"/>
      <c r="Q680" s="249"/>
      <c r="R680" s="250"/>
    </row>
    <row r="681" spans="1:45" ht="15.75" customHeight="1" x14ac:dyDescent="0.25">
      <c r="A681" s="79">
        <v>2401</v>
      </c>
      <c r="B681" s="80"/>
      <c r="C681" s="80"/>
      <c r="D681" s="80"/>
      <c r="E681" s="80"/>
      <c r="F681" s="80"/>
      <c r="G681" s="80"/>
      <c r="H681" s="80"/>
      <c r="I681" s="80"/>
      <c r="J681" s="223"/>
      <c r="K681" s="116"/>
      <c r="L681" s="235"/>
      <c r="M681" s="134"/>
      <c r="N681" s="237"/>
      <c r="O681" s="228" t="s">
        <v>80</v>
      </c>
      <c r="P681" s="102">
        <v>32</v>
      </c>
      <c r="Q681" s="103">
        <f>IF(SUM(K670:K677)=0,"",SUM(K670:K677))</f>
        <v>33</v>
      </c>
      <c r="R681" s="230" t="s">
        <v>10</v>
      </c>
    </row>
    <row r="682" spans="1:45" ht="15.75" customHeight="1" x14ac:dyDescent="0.25">
      <c r="A682" s="79">
        <v>2402</v>
      </c>
      <c r="B682" s="80"/>
      <c r="C682" s="80"/>
      <c r="D682" s="80"/>
      <c r="E682" s="80"/>
      <c r="F682" s="80"/>
      <c r="G682" s="80"/>
      <c r="H682" s="80"/>
      <c r="I682" s="80"/>
      <c r="J682" s="223"/>
      <c r="K682" s="116"/>
      <c r="L682" s="235"/>
      <c r="M682" s="134"/>
      <c r="N682" s="237"/>
      <c r="O682" s="229" t="s">
        <v>81</v>
      </c>
      <c r="P682" s="104">
        <f>IF(P681/B667=0,"",P681/B667)</f>
        <v>0.8</v>
      </c>
      <c r="Q682" s="105">
        <f>IF(P681/Q681=0,"",P681/Q681)</f>
        <v>0.96969696969696972</v>
      </c>
      <c r="R682" s="231" t="s">
        <v>82</v>
      </c>
    </row>
    <row r="683" spans="1:45" ht="15.75" customHeight="1" x14ac:dyDescent="0.25">
      <c r="A683" s="79">
        <v>2501</v>
      </c>
      <c r="B683" s="80"/>
      <c r="C683" s="80"/>
      <c r="D683" s="80"/>
      <c r="E683" s="80"/>
      <c r="F683" s="80"/>
      <c r="G683" s="80"/>
      <c r="H683" s="80"/>
      <c r="I683" s="80"/>
      <c r="J683" s="223"/>
      <c r="K683" s="116"/>
      <c r="L683" s="238"/>
      <c r="M683" s="239"/>
      <c r="N683" s="240"/>
      <c r="O683" s="109"/>
      <c r="P683" s="110"/>
      <c r="Q683" s="110"/>
      <c r="R683" s="111"/>
    </row>
    <row r="684" spans="1:45" ht="18" customHeight="1" x14ac:dyDescent="0.25">
      <c r="A684" s="33"/>
      <c r="B684" s="327" t="s">
        <v>108</v>
      </c>
      <c r="C684" s="327"/>
      <c r="D684" s="327"/>
      <c r="E684" s="327"/>
      <c r="F684" s="327"/>
      <c r="G684" s="327"/>
      <c r="H684" s="327"/>
      <c r="I684" s="327"/>
      <c r="J684" s="327"/>
      <c r="K684" s="112">
        <f>SUM(K667:K680)</f>
        <v>33</v>
      </c>
      <c r="L684" s="113">
        <f>IF(K674=0,"",K674/B667)</f>
        <v>0.65</v>
      </c>
      <c r="M684" s="113">
        <f>IF(K684=0,"",K684/B667)</f>
        <v>0.82499999999999996</v>
      </c>
      <c r="N684" s="113">
        <f>IF(K675=0,"",M684-L684)</f>
        <v>0.17499999999999993</v>
      </c>
      <c r="O684" s="5"/>
      <c r="P684" s="25"/>
      <c r="Q684" s="24"/>
      <c r="R684" s="5"/>
    </row>
    <row r="685" spans="1:45" ht="12.75" customHeight="1" x14ac:dyDescent="0.2">
      <c r="L685" s="5"/>
      <c r="M685" s="5"/>
      <c r="O685" s="5"/>
      <c r="P685" s="6"/>
      <c r="Q685" s="6"/>
      <c r="R685" s="5"/>
      <c r="X685" s="3"/>
      <c r="Y685" s="3"/>
      <c r="AR685" s="3"/>
      <c r="AS685" s="3"/>
    </row>
    <row r="686" spans="1:45" ht="12.75" customHeight="1" x14ac:dyDescent="0.2">
      <c r="L686" s="5"/>
      <c r="M686" s="5"/>
      <c r="O686" s="5"/>
      <c r="P686" s="6"/>
      <c r="Q686" s="6"/>
      <c r="R686" s="5"/>
      <c r="X686" s="3"/>
      <c r="Y686" s="3"/>
      <c r="AR686" s="3"/>
      <c r="AS686" s="3"/>
    </row>
    <row r="687" spans="1:45" ht="26.25" customHeight="1" x14ac:dyDescent="0.4">
      <c r="B687" s="318" t="s">
        <v>96</v>
      </c>
      <c r="C687" s="331"/>
      <c r="D687" s="331"/>
      <c r="E687" s="331"/>
      <c r="F687" s="331"/>
      <c r="G687" s="331"/>
      <c r="H687" s="331"/>
      <c r="I687" s="331"/>
      <c r="J687" s="331"/>
      <c r="K687" s="201" t="s">
        <v>112</v>
      </c>
      <c r="L687" s="5"/>
      <c r="M687" s="5"/>
      <c r="N687" s="25"/>
      <c r="O687" s="5"/>
      <c r="P687" s="25"/>
      <c r="Q687" s="25"/>
      <c r="R687" s="25"/>
    </row>
    <row r="688" spans="1:45" ht="20.25" customHeight="1" x14ac:dyDescent="0.2">
      <c r="A688" s="330" t="s">
        <v>9</v>
      </c>
      <c r="B688" s="311" t="s">
        <v>97</v>
      </c>
      <c r="C688" s="312"/>
      <c r="D688" s="312"/>
      <c r="E688" s="312"/>
      <c r="F688" s="312"/>
      <c r="G688" s="312"/>
      <c r="H688" s="312"/>
      <c r="I688" s="312"/>
      <c r="J688" s="313"/>
      <c r="K688" s="314" t="s">
        <v>10</v>
      </c>
      <c r="L688" s="307" t="s">
        <v>2</v>
      </c>
      <c r="M688" s="307" t="s">
        <v>3</v>
      </c>
      <c r="N688" s="316" t="s">
        <v>4</v>
      </c>
      <c r="O688" s="307" t="s">
        <v>5</v>
      </c>
      <c r="P688" s="317" t="s">
        <v>6</v>
      </c>
      <c r="Q688" s="317" t="s">
        <v>7</v>
      </c>
      <c r="R688" s="307" t="s">
        <v>8</v>
      </c>
    </row>
    <row r="689" spans="1:19" ht="15.75" customHeight="1" x14ac:dyDescent="0.25">
      <c r="A689" s="308"/>
      <c r="B689" s="79" t="s">
        <v>98</v>
      </c>
      <c r="C689" s="79" t="s">
        <v>99</v>
      </c>
      <c r="D689" s="79" t="s">
        <v>100</v>
      </c>
      <c r="E689" s="79" t="s">
        <v>101</v>
      </c>
      <c r="F689" s="79" t="s">
        <v>102</v>
      </c>
      <c r="G689" s="79" t="s">
        <v>103</v>
      </c>
      <c r="H689" s="79" t="s">
        <v>104</v>
      </c>
      <c r="I689" s="79" t="s">
        <v>105</v>
      </c>
      <c r="J689" s="221" t="s">
        <v>106</v>
      </c>
      <c r="K689" s="315"/>
      <c r="L689" s="308"/>
      <c r="M689" s="308"/>
      <c r="N689" s="308"/>
      <c r="O689" s="308"/>
      <c r="P689" s="308"/>
      <c r="Q689" s="308"/>
      <c r="R689" s="308"/>
    </row>
    <row r="690" spans="1:19" ht="15.75" customHeight="1" x14ac:dyDescent="0.25">
      <c r="A690" s="79">
        <v>1702</v>
      </c>
      <c r="B690" s="80">
        <v>69</v>
      </c>
      <c r="C690" s="80"/>
      <c r="D690" s="80"/>
      <c r="E690" s="80"/>
      <c r="F690" s="80"/>
      <c r="G690" s="80"/>
      <c r="H690" s="80"/>
      <c r="I690" s="80"/>
      <c r="J690" s="223"/>
      <c r="K690" s="116"/>
      <c r="L690" s="232"/>
      <c r="M690" s="233"/>
      <c r="N690" s="234"/>
      <c r="O690" s="242"/>
      <c r="P690" s="85">
        <f>B690</f>
        <v>69</v>
      </c>
      <c r="Q690" s="243"/>
      <c r="R690" s="242"/>
    </row>
    <row r="691" spans="1:19" ht="15.75" customHeight="1" x14ac:dyDescent="0.25">
      <c r="A691" s="79">
        <v>1801</v>
      </c>
      <c r="B691" s="80"/>
      <c r="C691" s="80">
        <v>64</v>
      </c>
      <c r="D691" s="80"/>
      <c r="E691" s="80"/>
      <c r="F691" s="80"/>
      <c r="G691" s="80"/>
      <c r="H691" s="80"/>
      <c r="I691" s="80"/>
      <c r="J691" s="223"/>
      <c r="K691" s="116"/>
      <c r="L691" s="235"/>
      <c r="M691" s="134"/>
      <c r="N691" s="236"/>
      <c r="O691" s="90">
        <f>IF(C691=0,"",C691/B690)</f>
        <v>0.92753623188405798</v>
      </c>
      <c r="P691" s="91">
        <v>64</v>
      </c>
      <c r="Q691" s="241">
        <f t="shared" ref="Q691:Q697" si="87">IF(P691=0,"",P691/P690)</f>
        <v>0.92753623188405798</v>
      </c>
      <c r="R691" s="241">
        <f t="shared" ref="R691:R697" si="88">IF(P691=0,"",100%-Q691)</f>
        <v>7.2463768115942018E-2</v>
      </c>
    </row>
    <row r="692" spans="1:19" ht="15.75" customHeight="1" x14ac:dyDescent="0.25">
      <c r="A692" s="79">
        <v>1802</v>
      </c>
      <c r="B692" s="80"/>
      <c r="C692" s="80"/>
      <c r="D692" s="80">
        <v>61</v>
      </c>
      <c r="E692" s="80"/>
      <c r="F692" s="80"/>
      <c r="G692" s="80"/>
      <c r="H692" s="80"/>
      <c r="I692" s="80"/>
      <c r="J692" s="223"/>
      <c r="K692" s="116"/>
      <c r="L692" s="235"/>
      <c r="M692" s="134"/>
      <c r="N692" s="236"/>
      <c r="O692" s="90">
        <f>IF(D692=0,"",D692/C691)</f>
        <v>0.953125</v>
      </c>
      <c r="P692" s="91">
        <v>61</v>
      </c>
      <c r="Q692" s="241">
        <f t="shared" si="87"/>
        <v>0.953125</v>
      </c>
      <c r="R692" s="241">
        <f t="shared" si="88"/>
        <v>4.6875E-2</v>
      </c>
      <c r="S692" s="11">
        <f>P692/P690</f>
        <v>0.88405797101449279</v>
      </c>
    </row>
    <row r="693" spans="1:19" ht="15.75" customHeight="1" x14ac:dyDescent="0.25">
      <c r="A693" s="79">
        <v>1901</v>
      </c>
      <c r="B693" s="80"/>
      <c r="C693" s="80"/>
      <c r="D693" s="80"/>
      <c r="E693" s="80">
        <v>59</v>
      </c>
      <c r="F693" s="80"/>
      <c r="G693" s="80"/>
      <c r="H693" s="80"/>
      <c r="I693" s="80"/>
      <c r="J693" s="223"/>
      <c r="K693" s="116"/>
      <c r="L693" s="235"/>
      <c r="M693" s="134"/>
      <c r="N693" s="236"/>
      <c r="O693" s="90">
        <f>IF(E693=0,"",E693/D692)</f>
        <v>0.96721311475409832</v>
      </c>
      <c r="P693" s="91">
        <v>60</v>
      </c>
      <c r="Q693" s="241">
        <f t="shared" si="87"/>
        <v>0.98360655737704916</v>
      </c>
      <c r="R693" s="241">
        <f t="shared" si="88"/>
        <v>1.6393442622950838E-2</v>
      </c>
    </row>
    <row r="694" spans="1:19" ht="15.75" customHeight="1" x14ac:dyDescent="0.25">
      <c r="A694" s="79">
        <v>1902</v>
      </c>
      <c r="B694" s="80"/>
      <c r="C694" s="80"/>
      <c r="D694" s="80"/>
      <c r="E694" s="80"/>
      <c r="F694" s="80">
        <v>58</v>
      </c>
      <c r="G694" s="80"/>
      <c r="H694" s="80"/>
      <c r="I694" s="80"/>
      <c r="J694" s="223"/>
      <c r="K694" s="116"/>
      <c r="L694" s="235"/>
      <c r="M694" s="134"/>
      <c r="N694" s="236"/>
      <c r="O694" s="90">
        <f>IF(F694=0,"",F694/E693)</f>
        <v>0.98305084745762716</v>
      </c>
      <c r="P694" s="91">
        <v>59</v>
      </c>
      <c r="Q694" s="241">
        <f t="shared" si="87"/>
        <v>0.98333333333333328</v>
      </c>
      <c r="R694" s="241">
        <f t="shared" si="88"/>
        <v>1.6666666666666718E-2</v>
      </c>
    </row>
    <row r="695" spans="1:19" ht="15.75" customHeight="1" x14ac:dyDescent="0.25">
      <c r="A695" s="79">
        <v>2001</v>
      </c>
      <c r="B695" s="80"/>
      <c r="C695" s="80"/>
      <c r="D695" s="80"/>
      <c r="E695" s="80"/>
      <c r="F695" s="80"/>
      <c r="G695" s="80">
        <v>58</v>
      </c>
      <c r="H695" s="80"/>
      <c r="I695" s="80"/>
      <c r="J695" s="223"/>
      <c r="K695" s="116"/>
      <c r="L695" s="235"/>
      <c r="M695" s="134"/>
      <c r="N695" s="236"/>
      <c r="O695" s="90">
        <f>IF(G695=0,"",G695/F694)</f>
        <v>1</v>
      </c>
      <c r="P695" s="91">
        <v>58</v>
      </c>
      <c r="Q695" s="241">
        <f t="shared" si="87"/>
        <v>0.98305084745762716</v>
      </c>
      <c r="R695" s="241">
        <f t="shared" si="88"/>
        <v>1.6949152542372836E-2</v>
      </c>
    </row>
    <row r="696" spans="1:19" ht="15.75" customHeight="1" x14ac:dyDescent="0.25">
      <c r="A696" s="79">
        <v>2002</v>
      </c>
      <c r="B696" s="80"/>
      <c r="C696" s="80"/>
      <c r="D696" s="80"/>
      <c r="E696" s="80"/>
      <c r="F696" s="80"/>
      <c r="G696" s="80"/>
      <c r="H696" s="80">
        <v>58</v>
      </c>
      <c r="I696" s="80"/>
      <c r="J696" s="223"/>
      <c r="K696" s="116"/>
      <c r="L696" s="235"/>
      <c r="M696" s="134"/>
      <c r="N696" s="236"/>
      <c r="O696" s="90">
        <f>IF(H696=0,"",H696/G695)</f>
        <v>1</v>
      </c>
      <c r="P696" s="91">
        <v>58</v>
      </c>
      <c r="Q696" s="241">
        <f t="shared" si="87"/>
        <v>1</v>
      </c>
      <c r="R696" s="241">
        <f t="shared" si="88"/>
        <v>0</v>
      </c>
    </row>
    <row r="697" spans="1:19" ht="15.75" customHeight="1" x14ac:dyDescent="0.25">
      <c r="A697" s="79">
        <v>2101</v>
      </c>
      <c r="B697" s="80"/>
      <c r="C697" s="80"/>
      <c r="D697" s="80"/>
      <c r="E697" s="80"/>
      <c r="F697" s="80"/>
      <c r="G697" s="80"/>
      <c r="H697" s="80"/>
      <c r="I697" s="80">
        <v>58</v>
      </c>
      <c r="J697" s="223"/>
      <c r="K697" s="116">
        <v>57</v>
      </c>
      <c r="L697" s="235"/>
      <c r="M697" s="134"/>
      <c r="N697" s="236"/>
      <c r="O697" s="90">
        <f>IF(I697=0,"",I697/H696)</f>
        <v>1</v>
      </c>
      <c r="P697" s="91">
        <v>58</v>
      </c>
      <c r="Q697" s="241">
        <f t="shared" si="87"/>
        <v>1</v>
      </c>
      <c r="R697" s="241">
        <f t="shared" si="88"/>
        <v>0</v>
      </c>
    </row>
    <row r="698" spans="1:19" ht="15.75" customHeight="1" x14ac:dyDescent="0.25">
      <c r="A698" s="79">
        <v>2102</v>
      </c>
      <c r="B698" s="80"/>
      <c r="C698" s="80"/>
      <c r="D698" s="80"/>
      <c r="E698" s="80"/>
      <c r="F698" s="80"/>
      <c r="G698" s="80"/>
      <c r="H698" s="80"/>
      <c r="I698" s="80">
        <v>1</v>
      </c>
      <c r="J698" s="223"/>
      <c r="K698" s="116"/>
      <c r="L698" s="235"/>
      <c r="M698" s="134"/>
      <c r="N698" s="134"/>
      <c r="O698" s="246"/>
      <c r="P698" s="91">
        <v>1</v>
      </c>
      <c r="Q698" s="247"/>
      <c r="R698" s="246"/>
    </row>
    <row r="699" spans="1:19" ht="15.75" customHeight="1" x14ac:dyDescent="0.25">
      <c r="A699" s="79">
        <v>2201</v>
      </c>
      <c r="B699" s="80"/>
      <c r="C699" s="80"/>
      <c r="D699" s="80"/>
      <c r="E699" s="80"/>
      <c r="F699" s="80"/>
      <c r="G699" s="80"/>
      <c r="H699" s="80"/>
      <c r="I699" s="80">
        <v>1</v>
      </c>
      <c r="J699" s="223"/>
      <c r="K699" s="116"/>
      <c r="L699" s="235"/>
      <c r="M699" s="134"/>
      <c r="N699" s="237"/>
      <c r="O699" s="246"/>
      <c r="P699" s="91">
        <v>1</v>
      </c>
      <c r="Q699" s="247"/>
      <c r="R699" s="246"/>
    </row>
    <row r="700" spans="1:19" ht="15.75" customHeight="1" x14ac:dyDescent="0.25">
      <c r="A700" s="79">
        <v>2202</v>
      </c>
      <c r="B700" s="80"/>
      <c r="C700" s="80"/>
      <c r="D700" s="80"/>
      <c r="E700" s="80"/>
      <c r="F700" s="80"/>
      <c r="G700" s="80"/>
      <c r="H700" s="80"/>
      <c r="I700" s="80"/>
      <c r="J700" s="223"/>
      <c r="K700" s="116"/>
      <c r="L700" s="235"/>
      <c r="M700" s="134"/>
      <c r="N700" s="237"/>
      <c r="O700" s="246"/>
      <c r="P700" s="96"/>
      <c r="Q700" s="247"/>
      <c r="R700" s="246"/>
    </row>
    <row r="701" spans="1:19" ht="15.75" customHeight="1" x14ac:dyDescent="0.25">
      <c r="A701" s="79">
        <v>2301</v>
      </c>
      <c r="B701" s="80"/>
      <c r="C701" s="80"/>
      <c r="D701" s="80"/>
      <c r="E701" s="80"/>
      <c r="F701" s="80"/>
      <c r="G701" s="80"/>
      <c r="H701" s="80"/>
      <c r="I701" s="80"/>
      <c r="J701" s="223"/>
      <c r="K701" s="116"/>
      <c r="L701" s="235"/>
      <c r="M701" s="134"/>
      <c r="N701" s="237"/>
      <c r="O701" s="246"/>
      <c r="P701" s="96"/>
      <c r="Q701" s="247"/>
      <c r="R701" s="246"/>
    </row>
    <row r="702" spans="1:19" ht="15.75" customHeight="1" x14ac:dyDescent="0.25">
      <c r="A702" s="79">
        <v>2302</v>
      </c>
      <c r="B702" s="80"/>
      <c r="C702" s="80"/>
      <c r="D702" s="80"/>
      <c r="E702" s="80"/>
      <c r="F702" s="80"/>
      <c r="G702" s="80"/>
      <c r="H702" s="80"/>
      <c r="I702" s="80"/>
      <c r="J702" s="223"/>
      <c r="K702" s="116"/>
      <c r="L702" s="235"/>
      <c r="M702" s="134"/>
      <c r="N702" s="237"/>
      <c r="O702" s="246"/>
      <c r="P702" s="96"/>
      <c r="Q702" s="247"/>
      <c r="R702" s="246"/>
    </row>
    <row r="703" spans="1:19" ht="15.75" customHeight="1" x14ac:dyDescent="0.25">
      <c r="A703" s="79">
        <v>2401</v>
      </c>
      <c r="B703" s="80"/>
      <c r="C703" s="80"/>
      <c r="D703" s="80"/>
      <c r="E703" s="80"/>
      <c r="F703" s="80"/>
      <c r="G703" s="80"/>
      <c r="H703" s="80"/>
      <c r="I703" s="80"/>
      <c r="J703" s="223"/>
      <c r="K703" s="116"/>
      <c r="L703" s="235"/>
      <c r="M703" s="134"/>
      <c r="N703" s="237"/>
      <c r="O703" s="248"/>
      <c r="P703" s="251"/>
      <c r="Q703" s="249"/>
      <c r="R703" s="250"/>
    </row>
    <row r="704" spans="1:19" ht="15.75" customHeight="1" x14ac:dyDescent="0.25">
      <c r="A704" s="79">
        <v>2402</v>
      </c>
      <c r="B704" s="80"/>
      <c r="C704" s="80"/>
      <c r="D704" s="80"/>
      <c r="E704" s="80"/>
      <c r="F704" s="80"/>
      <c r="G704" s="80"/>
      <c r="H704" s="80"/>
      <c r="I704" s="80"/>
      <c r="J704" s="223"/>
      <c r="K704" s="116"/>
      <c r="L704" s="235"/>
      <c r="M704" s="134"/>
      <c r="N704" s="237"/>
      <c r="O704" s="228" t="s">
        <v>80</v>
      </c>
      <c r="P704" s="102">
        <v>56</v>
      </c>
      <c r="Q704" s="103">
        <f>IF(SUM(K693:K700)=0,"",SUM(K693:K700))</f>
        <v>57</v>
      </c>
      <c r="R704" s="230" t="s">
        <v>10</v>
      </c>
    </row>
    <row r="705" spans="1:45" ht="15.75" customHeight="1" x14ac:dyDescent="0.25">
      <c r="A705" s="79">
        <v>2501</v>
      </c>
      <c r="B705" s="80"/>
      <c r="C705" s="80"/>
      <c r="D705" s="80"/>
      <c r="E705" s="80"/>
      <c r="F705" s="80"/>
      <c r="G705" s="80"/>
      <c r="H705" s="80"/>
      <c r="I705" s="80"/>
      <c r="J705" s="223"/>
      <c r="K705" s="116"/>
      <c r="L705" s="235"/>
      <c r="M705" s="134"/>
      <c r="N705" s="237"/>
      <c r="O705" s="229" t="s">
        <v>81</v>
      </c>
      <c r="P705" s="104">
        <f>IF(P704/B690=0,"",P704/B690)</f>
        <v>0.81159420289855078</v>
      </c>
      <c r="Q705" s="105">
        <f>IF(P704/Q704=0,"",P704/Q704)</f>
        <v>0.98245614035087714</v>
      </c>
      <c r="R705" s="231" t="s">
        <v>82</v>
      </c>
    </row>
    <row r="706" spans="1:45" ht="15.75" customHeight="1" x14ac:dyDescent="0.25">
      <c r="A706" s="79">
        <v>2502</v>
      </c>
      <c r="B706" s="80"/>
      <c r="C706" s="80"/>
      <c r="D706" s="80"/>
      <c r="E706" s="80"/>
      <c r="F706" s="80"/>
      <c r="G706" s="80"/>
      <c r="H706" s="80"/>
      <c r="I706" s="80"/>
      <c r="J706" s="223"/>
      <c r="K706" s="116"/>
      <c r="L706" s="238"/>
      <c r="M706" s="239"/>
      <c r="N706" s="240"/>
      <c r="O706" s="109"/>
      <c r="P706" s="110"/>
      <c r="Q706" s="110"/>
      <c r="R706" s="111"/>
    </row>
    <row r="707" spans="1:45" ht="18" customHeight="1" x14ac:dyDescent="0.25">
      <c r="A707" s="33"/>
      <c r="B707" s="327" t="s">
        <v>108</v>
      </c>
      <c r="C707" s="327"/>
      <c r="D707" s="327"/>
      <c r="E707" s="327"/>
      <c r="F707" s="327"/>
      <c r="G707" s="327"/>
      <c r="H707" s="327"/>
      <c r="I707" s="327"/>
      <c r="J707" s="327"/>
      <c r="K707" s="112">
        <f>SUM(K690:K703)</f>
        <v>57</v>
      </c>
      <c r="L707" s="113">
        <f>IF(K697=0,"",K697/B690)</f>
        <v>0.82608695652173914</v>
      </c>
      <c r="M707" s="113">
        <f>IF(K707=0,"",K707/B690)</f>
        <v>0.82608695652173914</v>
      </c>
      <c r="N707" s="113">
        <f>M707-L707</f>
        <v>0</v>
      </c>
      <c r="O707" s="5"/>
      <c r="P707" s="25"/>
      <c r="Q707" s="24"/>
      <c r="R707" s="5"/>
    </row>
    <row r="708" spans="1:45" ht="12.75" customHeight="1" x14ac:dyDescent="0.2">
      <c r="L708" s="5"/>
      <c r="M708" s="5"/>
      <c r="O708" s="5"/>
      <c r="P708" s="6"/>
      <c r="Q708" s="6"/>
      <c r="R708" s="5"/>
      <c r="X708" s="3"/>
      <c r="Y708" s="3"/>
      <c r="AR708" s="3"/>
      <c r="AS708" s="3"/>
    </row>
    <row r="709" spans="1:45" ht="12.75" customHeight="1" x14ac:dyDescent="0.2">
      <c r="L709" s="5"/>
      <c r="M709" s="5"/>
      <c r="O709" s="5"/>
      <c r="P709" s="6"/>
      <c r="Q709" s="6"/>
      <c r="R709" s="5"/>
      <c r="X709" s="3"/>
      <c r="Y709" s="3"/>
      <c r="AR709" s="3"/>
      <c r="AS709" s="3"/>
    </row>
    <row r="710" spans="1:45" ht="26.25" customHeight="1" x14ac:dyDescent="0.4">
      <c r="B710" s="318" t="s">
        <v>96</v>
      </c>
      <c r="C710" s="331"/>
      <c r="D710" s="331"/>
      <c r="E710" s="331"/>
      <c r="F710" s="331"/>
      <c r="G710" s="331"/>
      <c r="H710" s="331"/>
      <c r="I710" s="331"/>
      <c r="J710" s="331"/>
      <c r="K710" s="201" t="s">
        <v>113</v>
      </c>
      <c r="L710" s="5"/>
      <c r="M710" s="5"/>
      <c r="N710" s="25"/>
      <c r="O710" s="5"/>
      <c r="P710" s="25"/>
      <c r="Q710" s="25"/>
      <c r="R710" s="25"/>
      <c r="U710" s="174">
        <f>AVERAGE(P705,P728)</f>
        <v>0.78079710144927539</v>
      </c>
      <c r="X710" s="3"/>
      <c r="Y710" s="3"/>
      <c r="AR710" s="3"/>
      <c r="AS710" s="3"/>
    </row>
    <row r="711" spans="1:45" ht="20.25" customHeight="1" x14ac:dyDescent="0.2">
      <c r="A711" s="330" t="s">
        <v>9</v>
      </c>
      <c r="B711" s="311" t="s">
        <v>97</v>
      </c>
      <c r="C711" s="312"/>
      <c r="D711" s="312"/>
      <c r="E711" s="312"/>
      <c r="F711" s="312"/>
      <c r="G711" s="312"/>
      <c r="H711" s="312"/>
      <c r="I711" s="312"/>
      <c r="J711" s="313"/>
      <c r="K711" s="314" t="s">
        <v>10</v>
      </c>
      <c r="L711" s="307" t="s">
        <v>2</v>
      </c>
      <c r="M711" s="307" t="s">
        <v>3</v>
      </c>
      <c r="N711" s="316" t="s">
        <v>4</v>
      </c>
      <c r="O711" s="307" t="s">
        <v>5</v>
      </c>
      <c r="P711" s="317" t="s">
        <v>6</v>
      </c>
      <c r="Q711" s="317" t="s">
        <v>7</v>
      </c>
      <c r="R711" s="307" t="s">
        <v>8</v>
      </c>
      <c r="X711" s="3"/>
      <c r="Y711" s="3"/>
      <c r="AR711" s="3"/>
      <c r="AS711" s="3"/>
    </row>
    <row r="712" spans="1:45" ht="15.75" customHeight="1" x14ac:dyDescent="0.25">
      <c r="A712" s="308"/>
      <c r="B712" s="79" t="s">
        <v>98</v>
      </c>
      <c r="C712" s="79" t="s">
        <v>99</v>
      </c>
      <c r="D712" s="79" t="s">
        <v>100</v>
      </c>
      <c r="E712" s="79" t="s">
        <v>101</v>
      </c>
      <c r="F712" s="79" t="s">
        <v>102</v>
      </c>
      <c r="G712" s="79" t="s">
        <v>103</v>
      </c>
      <c r="H712" s="79" t="s">
        <v>104</v>
      </c>
      <c r="I712" s="79" t="s">
        <v>105</v>
      </c>
      <c r="J712" s="221" t="s">
        <v>106</v>
      </c>
      <c r="K712" s="315"/>
      <c r="L712" s="308"/>
      <c r="M712" s="308"/>
      <c r="N712" s="308"/>
      <c r="O712" s="308"/>
      <c r="P712" s="308"/>
      <c r="Q712" s="308"/>
      <c r="R712" s="308"/>
      <c r="X712" s="3"/>
      <c r="Y712" s="3"/>
      <c r="AR712" s="3"/>
      <c r="AS712" s="3"/>
    </row>
    <row r="713" spans="1:45" ht="15.75" customHeight="1" x14ac:dyDescent="0.25">
      <c r="A713" s="79">
        <v>1801</v>
      </c>
      <c r="B713" s="80">
        <v>40</v>
      </c>
      <c r="C713" s="80"/>
      <c r="D713" s="80"/>
      <c r="E713" s="80"/>
      <c r="F713" s="80"/>
      <c r="G713" s="80"/>
      <c r="H713" s="80"/>
      <c r="I713" s="80"/>
      <c r="J713" s="223"/>
      <c r="K713" s="116"/>
      <c r="L713" s="232"/>
      <c r="M713" s="233"/>
      <c r="N713" s="234"/>
      <c r="O713" s="242"/>
      <c r="P713" s="85">
        <f>B713</f>
        <v>40</v>
      </c>
      <c r="Q713" s="243"/>
      <c r="R713" s="242"/>
      <c r="X713" s="3"/>
      <c r="Y713" s="3"/>
      <c r="AR713" s="3"/>
      <c r="AS713" s="3"/>
    </row>
    <row r="714" spans="1:45" ht="15.75" customHeight="1" x14ac:dyDescent="0.25">
      <c r="A714" s="79">
        <v>1802</v>
      </c>
      <c r="B714" s="80"/>
      <c r="C714" s="80">
        <v>34</v>
      </c>
      <c r="D714" s="80"/>
      <c r="E714" s="80"/>
      <c r="F714" s="80"/>
      <c r="G714" s="80"/>
      <c r="H714" s="80"/>
      <c r="I714" s="80"/>
      <c r="J714" s="223"/>
      <c r="K714" s="116"/>
      <c r="L714" s="235"/>
      <c r="M714" s="134"/>
      <c r="N714" s="236"/>
      <c r="O714" s="90">
        <f>IF(C714=0,"",C714/B713)</f>
        <v>0.85</v>
      </c>
      <c r="P714" s="91">
        <v>34</v>
      </c>
      <c r="Q714" s="241">
        <f t="shared" ref="Q714:Q720" si="89">IF(P714=0,"",P714/P713)</f>
        <v>0.85</v>
      </c>
      <c r="R714" s="241">
        <f t="shared" ref="R714:R720" si="90">IF(P714=0,"",100%-Q714)</f>
        <v>0.15000000000000002</v>
      </c>
      <c r="X714" s="3"/>
      <c r="Y714" s="3"/>
      <c r="AR714" s="3"/>
      <c r="AS714" s="3"/>
    </row>
    <row r="715" spans="1:45" ht="15.75" customHeight="1" x14ac:dyDescent="0.25">
      <c r="A715" s="79">
        <v>1901</v>
      </c>
      <c r="B715" s="80"/>
      <c r="C715" s="80"/>
      <c r="D715" s="80">
        <v>33</v>
      </c>
      <c r="E715" s="80"/>
      <c r="F715" s="80"/>
      <c r="G715" s="80"/>
      <c r="H715" s="80"/>
      <c r="I715" s="80"/>
      <c r="J715" s="223"/>
      <c r="K715" s="116"/>
      <c r="L715" s="235"/>
      <c r="M715" s="134"/>
      <c r="N715" s="236"/>
      <c r="O715" s="90">
        <f>IF(D715=0,"",D715/C714)</f>
        <v>0.97058823529411764</v>
      </c>
      <c r="P715" s="91">
        <v>33</v>
      </c>
      <c r="Q715" s="241">
        <f t="shared" si="89"/>
        <v>0.97058823529411764</v>
      </c>
      <c r="R715" s="241">
        <f t="shared" si="90"/>
        <v>2.9411764705882359E-2</v>
      </c>
      <c r="S715" s="117">
        <f>P715/P713</f>
        <v>0.82499999999999996</v>
      </c>
      <c r="X715" s="3"/>
      <c r="Y715" s="3"/>
      <c r="AR715" s="3"/>
      <c r="AS715" s="3"/>
    </row>
    <row r="716" spans="1:45" ht="15.75" customHeight="1" x14ac:dyDescent="0.25">
      <c r="A716" s="79">
        <v>1902</v>
      </c>
      <c r="B716" s="80"/>
      <c r="C716" s="80"/>
      <c r="D716" s="80"/>
      <c r="E716" s="80">
        <v>30</v>
      </c>
      <c r="F716" s="80"/>
      <c r="G716" s="80"/>
      <c r="H716" s="80"/>
      <c r="I716" s="80"/>
      <c r="J716" s="223"/>
      <c r="K716" s="116"/>
      <c r="L716" s="235"/>
      <c r="M716" s="134"/>
      <c r="N716" s="236"/>
      <c r="O716" s="90">
        <f>IF(E716=0,"",E716/D715)</f>
        <v>0.90909090909090906</v>
      </c>
      <c r="P716" s="91">
        <v>32</v>
      </c>
      <c r="Q716" s="241">
        <f t="shared" si="89"/>
        <v>0.96969696969696972</v>
      </c>
      <c r="R716" s="241">
        <f t="shared" si="90"/>
        <v>3.0303030303030276E-2</v>
      </c>
      <c r="X716" s="3"/>
      <c r="Y716" s="3"/>
      <c r="AR716" s="3"/>
      <c r="AS716" s="3"/>
    </row>
    <row r="717" spans="1:45" ht="15.75" customHeight="1" x14ac:dyDescent="0.25">
      <c r="A717" s="79">
        <v>2001</v>
      </c>
      <c r="B717" s="80"/>
      <c r="C717" s="80"/>
      <c r="D717" s="80"/>
      <c r="E717" s="80"/>
      <c r="F717" s="80">
        <v>29</v>
      </c>
      <c r="G717" s="80"/>
      <c r="H717" s="80"/>
      <c r="I717" s="80"/>
      <c r="J717" s="223"/>
      <c r="K717" s="116"/>
      <c r="L717" s="235"/>
      <c r="M717" s="134"/>
      <c r="N717" s="236"/>
      <c r="O717" s="90">
        <f>IF(F717=0,"",F717/E716)</f>
        <v>0.96666666666666667</v>
      </c>
      <c r="P717" s="91">
        <v>32</v>
      </c>
      <c r="Q717" s="241">
        <f t="shared" si="89"/>
        <v>1</v>
      </c>
      <c r="R717" s="241">
        <f t="shared" si="90"/>
        <v>0</v>
      </c>
      <c r="X717" s="3"/>
      <c r="Y717" s="3"/>
      <c r="AR717" s="3"/>
      <c r="AS717" s="3"/>
    </row>
    <row r="718" spans="1:45" ht="15.75" customHeight="1" x14ac:dyDescent="0.25">
      <c r="A718" s="79">
        <v>2002</v>
      </c>
      <c r="B718" s="80"/>
      <c r="C718" s="80"/>
      <c r="D718" s="80"/>
      <c r="E718" s="80"/>
      <c r="F718" s="80"/>
      <c r="G718" s="80">
        <v>29</v>
      </c>
      <c r="H718" s="80"/>
      <c r="I718" s="80"/>
      <c r="J718" s="223"/>
      <c r="K718" s="116"/>
      <c r="L718" s="235"/>
      <c r="M718" s="134"/>
      <c r="N718" s="236"/>
      <c r="O718" s="90">
        <f>IF(G718=0,"",G718/F717)</f>
        <v>1</v>
      </c>
      <c r="P718" s="91">
        <v>32</v>
      </c>
      <c r="Q718" s="241">
        <f t="shared" si="89"/>
        <v>1</v>
      </c>
      <c r="R718" s="241">
        <f t="shared" si="90"/>
        <v>0</v>
      </c>
      <c r="X718" s="3"/>
      <c r="Y718" s="3"/>
      <c r="AR718" s="3"/>
      <c r="AS718" s="3"/>
    </row>
    <row r="719" spans="1:45" ht="15.75" customHeight="1" x14ac:dyDescent="0.25">
      <c r="A719" s="79">
        <v>2101</v>
      </c>
      <c r="B719" s="80"/>
      <c r="C719" s="80"/>
      <c r="D719" s="80"/>
      <c r="E719" s="80"/>
      <c r="F719" s="80"/>
      <c r="G719" s="80"/>
      <c r="H719" s="80">
        <v>29</v>
      </c>
      <c r="I719" s="80"/>
      <c r="J719" s="223"/>
      <c r="K719" s="116"/>
      <c r="L719" s="235"/>
      <c r="M719" s="134"/>
      <c r="N719" s="236"/>
      <c r="O719" s="90">
        <f>IF(H719=0,"",H719/G718)</f>
        <v>1</v>
      </c>
      <c r="P719" s="91">
        <v>32</v>
      </c>
      <c r="Q719" s="241">
        <f t="shared" si="89"/>
        <v>1</v>
      </c>
      <c r="R719" s="241">
        <f t="shared" si="90"/>
        <v>0</v>
      </c>
      <c r="X719" s="3"/>
      <c r="Y719" s="3"/>
      <c r="AR719" s="3"/>
      <c r="AS719" s="3"/>
    </row>
    <row r="720" spans="1:45" ht="15.75" customHeight="1" x14ac:dyDescent="0.25">
      <c r="A720" s="79">
        <v>2102</v>
      </c>
      <c r="B720" s="80"/>
      <c r="C720" s="80"/>
      <c r="D720" s="80"/>
      <c r="E720" s="80"/>
      <c r="F720" s="80"/>
      <c r="G720" s="80"/>
      <c r="H720" s="80"/>
      <c r="I720" s="80">
        <v>29</v>
      </c>
      <c r="J720" s="223"/>
      <c r="K720" s="116">
        <v>26</v>
      </c>
      <c r="L720" s="235"/>
      <c r="M720" s="134"/>
      <c r="N720" s="236"/>
      <c r="O720" s="90">
        <f>IF(I720=0,"",I720/H719)</f>
        <v>1</v>
      </c>
      <c r="P720" s="91">
        <v>32</v>
      </c>
      <c r="Q720" s="241">
        <f t="shared" si="89"/>
        <v>1</v>
      </c>
      <c r="R720" s="241">
        <f t="shared" si="90"/>
        <v>0</v>
      </c>
      <c r="X720" s="3"/>
      <c r="Y720" s="3"/>
      <c r="AR720" s="3"/>
      <c r="AS720" s="3"/>
    </row>
    <row r="721" spans="1:45" ht="15.75" customHeight="1" x14ac:dyDescent="0.25">
      <c r="A721" s="79">
        <v>2201</v>
      </c>
      <c r="B721" s="80"/>
      <c r="C721" s="80"/>
      <c r="D721" s="80"/>
      <c r="E721" s="80"/>
      <c r="F721" s="80"/>
      <c r="G721" s="80"/>
      <c r="H721" s="80"/>
      <c r="I721" s="80">
        <v>4</v>
      </c>
      <c r="J721" s="223"/>
      <c r="K721" s="116">
        <v>2</v>
      </c>
      <c r="L721" s="235"/>
      <c r="M721" s="134"/>
      <c r="N721" s="134"/>
      <c r="O721" s="246"/>
      <c r="P721" s="91">
        <v>8</v>
      </c>
      <c r="Q721" s="247"/>
      <c r="R721" s="246"/>
      <c r="X721" s="3"/>
      <c r="Y721" s="3"/>
      <c r="AR721" s="3"/>
      <c r="AS721" s="3"/>
    </row>
    <row r="722" spans="1:45" ht="15.75" customHeight="1" x14ac:dyDescent="0.25">
      <c r="A722" s="79">
        <v>2202</v>
      </c>
      <c r="B722" s="80"/>
      <c r="C722" s="80"/>
      <c r="D722" s="80"/>
      <c r="E722" s="80"/>
      <c r="F722" s="80"/>
      <c r="G722" s="80"/>
      <c r="H722" s="80"/>
      <c r="I722" s="80">
        <v>2</v>
      </c>
      <c r="J722" s="223"/>
      <c r="K722" s="116">
        <v>2</v>
      </c>
      <c r="L722" s="235"/>
      <c r="M722" s="134"/>
      <c r="N722" s="237"/>
      <c r="O722" s="246"/>
      <c r="P722" s="91">
        <v>4</v>
      </c>
      <c r="Q722" s="247"/>
      <c r="R722" s="246"/>
      <c r="X722" s="3"/>
      <c r="Y722" s="3"/>
      <c r="AR722" s="3"/>
      <c r="AS722" s="3"/>
    </row>
    <row r="723" spans="1:45" ht="15.75" customHeight="1" x14ac:dyDescent="0.25">
      <c r="A723" s="79">
        <v>2301</v>
      </c>
      <c r="B723" s="80"/>
      <c r="C723" s="80"/>
      <c r="D723" s="80"/>
      <c r="E723" s="80"/>
      <c r="F723" s="80"/>
      <c r="G723" s="80"/>
      <c r="H723" s="80"/>
      <c r="I723" s="80">
        <v>1</v>
      </c>
      <c r="J723" s="223"/>
      <c r="K723" s="116"/>
      <c r="L723" s="235"/>
      <c r="M723" s="134"/>
      <c r="N723" s="237"/>
      <c r="O723" s="246"/>
      <c r="P723" s="96">
        <v>1</v>
      </c>
      <c r="Q723" s="247"/>
      <c r="R723" s="246"/>
      <c r="X723" s="3"/>
      <c r="Y723" s="3"/>
      <c r="AR723" s="3"/>
      <c r="AS723" s="3"/>
    </row>
    <row r="724" spans="1:45" ht="15.75" customHeight="1" x14ac:dyDescent="0.25">
      <c r="A724" s="79">
        <v>2302</v>
      </c>
      <c r="B724" s="80"/>
      <c r="C724" s="80"/>
      <c r="D724" s="80"/>
      <c r="E724" s="80"/>
      <c r="F724" s="80"/>
      <c r="G724" s="80"/>
      <c r="H724" s="80"/>
      <c r="I724" s="80">
        <v>1</v>
      </c>
      <c r="J724" s="223"/>
      <c r="K724" s="116"/>
      <c r="L724" s="235"/>
      <c r="M724" s="134"/>
      <c r="N724" s="237"/>
      <c r="O724" s="246"/>
      <c r="P724" s="96">
        <v>1</v>
      </c>
      <c r="Q724" s="247"/>
      <c r="R724" s="246"/>
      <c r="X724" s="3"/>
      <c r="Y724" s="3"/>
      <c r="AR724" s="3"/>
      <c r="AS724" s="3"/>
    </row>
    <row r="725" spans="1:45" ht="15.75" customHeight="1" x14ac:dyDescent="0.25">
      <c r="A725" s="79">
        <v>2401</v>
      </c>
      <c r="B725" s="80"/>
      <c r="C725" s="80"/>
      <c r="D725" s="80"/>
      <c r="E725" s="80"/>
      <c r="F725" s="80"/>
      <c r="G725" s="80"/>
      <c r="H725" s="80"/>
      <c r="I725" s="80"/>
      <c r="J725" s="223"/>
      <c r="K725" s="116"/>
      <c r="L725" s="235"/>
      <c r="M725" s="134"/>
      <c r="N725" s="237"/>
      <c r="O725" s="246"/>
      <c r="P725" s="96"/>
      <c r="Q725" s="247"/>
      <c r="R725" s="246"/>
      <c r="X725" s="3"/>
      <c r="Y725" s="3"/>
      <c r="AR725" s="3"/>
      <c r="AS725" s="3"/>
    </row>
    <row r="726" spans="1:45" ht="15.75" customHeight="1" x14ac:dyDescent="0.25">
      <c r="A726" s="79">
        <v>2402</v>
      </c>
      <c r="B726" s="80"/>
      <c r="C726" s="80"/>
      <c r="D726" s="80"/>
      <c r="E726" s="80"/>
      <c r="F726" s="80"/>
      <c r="G726" s="80"/>
      <c r="H726" s="80"/>
      <c r="I726" s="80"/>
      <c r="J726" s="223"/>
      <c r="K726" s="116"/>
      <c r="L726" s="235"/>
      <c r="M726" s="134"/>
      <c r="N726" s="237"/>
      <c r="O726" s="248"/>
      <c r="P726" s="251"/>
      <c r="Q726" s="249"/>
      <c r="R726" s="250"/>
      <c r="X726" s="3"/>
      <c r="Y726" s="3"/>
      <c r="AR726" s="3"/>
      <c r="AS726" s="3"/>
    </row>
    <row r="727" spans="1:45" ht="15.75" customHeight="1" x14ac:dyDescent="0.25">
      <c r="A727" s="79">
        <v>2501</v>
      </c>
      <c r="B727" s="80"/>
      <c r="C727" s="80"/>
      <c r="D727" s="80"/>
      <c r="E727" s="80"/>
      <c r="F727" s="80"/>
      <c r="G727" s="80"/>
      <c r="H727" s="80"/>
      <c r="I727" s="80"/>
      <c r="J727" s="223"/>
      <c r="K727" s="116"/>
      <c r="L727" s="235"/>
      <c r="M727" s="134"/>
      <c r="N727" s="237"/>
      <c r="O727" s="228" t="s">
        <v>80</v>
      </c>
      <c r="P727" s="102">
        <v>30</v>
      </c>
      <c r="Q727" s="103">
        <f>IF(SUM(K716:K723)=0,"",SUM(K716:K723))</f>
        <v>30</v>
      </c>
      <c r="R727" s="230" t="s">
        <v>10</v>
      </c>
      <c r="X727" s="3"/>
      <c r="Y727" s="3"/>
      <c r="AR727" s="3"/>
      <c r="AS727" s="3"/>
    </row>
    <row r="728" spans="1:45" ht="15.75" customHeight="1" x14ac:dyDescent="0.25">
      <c r="A728" s="79">
        <v>2502</v>
      </c>
      <c r="B728" s="80"/>
      <c r="C728" s="80"/>
      <c r="D728" s="80"/>
      <c r="E728" s="80"/>
      <c r="F728" s="80"/>
      <c r="G728" s="80"/>
      <c r="H728" s="80"/>
      <c r="I728" s="80"/>
      <c r="J728" s="223"/>
      <c r="K728" s="116"/>
      <c r="L728" s="235"/>
      <c r="M728" s="134"/>
      <c r="N728" s="237"/>
      <c r="O728" s="229" t="s">
        <v>81</v>
      </c>
      <c r="P728" s="104">
        <f>IF(P727/B713=0,"",P727/B713)</f>
        <v>0.75</v>
      </c>
      <c r="Q728" s="105">
        <f>IF(P727/Q727=0,"",P727/Q727)</f>
        <v>1</v>
      </c>
      <c r="R728" s="231" t="s">
        <v>82</v>
      </c>
      <c r="X728" s="3"/>
      <c r="Y728" s="3"/>
      <c r="AR728" s="3"/>
      <c r="AS728" s="3"/>
    </row>
    <row r="729" spans="1:45" ht="15.75" customHeight="1" x14ac:dyDescent="0.25">
      <c r="A729" s="79">
        <v>2601</v>
      </c>
      <c r="B729" s="80"/>
      <c r="C729" s="80"/>
      <c r="D729" s="80"/>
      <c r="E729" s="80"/>
      <c r="F729" s="80"/>
      <c r="G729" s="80"/>
      <c r="H729" s="80"/>
      <c r="I729" s="80"/>
      <c r="J729" s="223"/>
      <c r="K729" s="116"/>
      <c r="L729" s="238"/>
      <c r="M729" s="239"/>
      <c r="N729" s="240"/>
      <c r="O729" s="109"/>
      <c r="P729" s="110"/>
      <c r="Q729" s="110"/>
      <c r="R729" s="111"/>
      <c r="X729" s="3"/>
      <c r="Y729" s="3"/>
      <c r="AR729" s="3"/>
      <c r="AS729" s="3"/>
    </row>
    <row r="730" spans="1:45" ht="18" customHeight="1" x14ac:dyDescent="0.25">
      <c r="A730" s="33"/>
      <c r="B730" s="327" t="s">
        <v>108</v>
      </c>
      <c r="C730" s="327"/>
      <c r="D730" s="327"/>
      <c r="E730" s="327"/>
      <c r="F730" s="327"/>
      <c r="G730" s="327"/>
      <c r="H730" s="327"/>
      <c r="I730" s="327"/>
      <c r="J730" s="327"/>
      <c r="K730" s="112">
        <f>SUM(K713:K726)</f>
        <v>30</v>
      </c>
      <c r="L730" s="113">
        <f>IF(K720=0,"",K720/B713)</f>
        <v>0.65</v>
      </c>
      <c r="M730" s="113">
        <f>IF(K730=0,"",K730/B713)</f>
        <v>0.75</v>
      </c>
      <c r="N730" s="113">
        <f>IF(K721=0,"",M730-L730)</f>
        <v>9.9999999999999978E-2</v>
      </c>
      <c r="O730" s="5"/>
      <c r="P730" s="25"/>
      <c r="Q730" s="24"/>
      <c r="R730" s="5"/>
      <c r="X730" s="3"/>
      <c r="Y730" s="3"/>
      <c r="AR730" s="3"/>
      <c r="AS730" s="3"/>
    </row>
    <row r="731" spans="1:45" ht="12.75" customHeight="1" x14ac:dyDescent="0.2">
      <c r="L731" s="5"/>
      <c r="M731" s="5"/>
      <c r="O731" s="5"/>
      <c r="P731" s="6"/>
      <c r="Q731" s="6"/>
      <c r="R731" s="5"/>
      <c r="X731" s="3"/>
      <c r="Y731" s="3"/>
      <c r="AR731" s="3"/>
      <c r="AS731" s="3"/>
    </row>
    <row r="732" spans="1:45" ht="12.75" customHeight="1" x14ac:dyDescent="0.2">
      <c r="L732" s="5"/>
      <c r="M732" s="5"/>
      <c r="O732" s="5"/>
      <c r="P732" s="6"/>
      <c r="Q732" s="6"/>
      <c r="R732" s="5"/>
      <c r="X732" s="3"/>
      <c r="Y732" s="3"/>
      <c r="AR732" s="3"/>
      <c r="AS732" s="3"/>
    </row>
    <row r="733" spans="1:45" ht="26.25" customHeight="1" x14ac:dyDescent="0.4">
      <c r="B733" s="318" t="s">
        <v>96</v>
      </c>
      <c r="C733" s="331"/>
      <c r="D733" s="331"/>
      <c r="E733" s="331"/>
      <c r="F733" s="331"/>
      <c r="G733" s="331"/>
      <c r="H733" s="331"/>
      <c r="I733" s="331"/>
      <c r="J733" s="331"/>
      <c r="K733" s="201" t="s">
        <v>114</v>
      </c>
      <c r="L733" s="5"/>
      <c r="M733" s="5"/>
      <c r="N733" s="25"/>
      <c r="O733" s="5"/>
      <c r="P733" s="25"/>
      <c r="Q733" s="25"/>
      <c r="R733" s="25"/>
      <c r="X733" s="3"/>
      <c r="Y733" s="3"/>
      <c r="AR733" s="3"/>
      <c r="AS733" s="3"/>
    </row>
    <row r="734" spans="1:45" ht="20.25" customHeight="1" x14ac:dyDescent="0.2">
      <c r="A734" s="330" t="s">
        <v>9</v>
      </c>
      <c r="B734" s="311" t="s">
        <v>97</v>
      </c>
      <c r="C734" s="312"/>
      <c r="D734" s="312"/>
      <c r="E734" s="312"/>
      <c r="F734" s="312"/>
      <c r="G734" s="312"/>
      <c r="H734" s="312"/>
      <c r="I734" s="312"/>
      <c r="J734" s="313"/>
      <c r="K734" s="314" t="s">
        <v>10</v>
      </c>
      <c r="L734" s="307" t="s">
        <v>2</v>
      </c>
      <c r="M734" s="307" t="s">
        <v>3</v>
      </c>
      <c r="N734" s="316" t="s">
        <v>4</v>
      </c>
      <c r="O734" s="307" t="s">
        <v>5</v>
      </c>
      <c r="P734" s="317" t="s">
        <v>6</v>
      </c>
      <c r="Q734" s="317" t="s">
        <v>7</v>
      </c>
      <c r="R734" s="307" t="s">
        <v>8</v>
      </c>
      <c r="X734" s="3"/>
      <c r="Y734" s="3"/>
      <c r="AR734" s="3"/>
      <c r="AS734" s="3"/>
    </row>
    <row r="735" spans="1:45" ht="15.75" customHeight="1" x14ac:dyDescent="0.25">
      <c r="A735" s="308"/>
      <c r="B735" s="79" t="s">
        <v>98</v>
      </c>
      <c r="C735" s="79" t="s">
        <v>99</v>
      </c>
      <c r="D735" s="79" t="s">
        <v>100</v>
      </c>
      <c r="E735" s="79" t="s">
        <v>101</v>
      </c>
      <c r="F735" s="79" t="s">
        <v>102</v>
      </c>
      <c r="G735" s="79" t="s">
        <v>103</v>
      </c>
      <c r="H735" s="79" t="s">
        <v>104</v>
      </c>
      <c r="I735" s="79" t="s">
        <v>105</v>
      </c>
      <c r="J735" s="221" t="s">
        <v>106</v>
      </c>
      <c r="K735" s="315"/>
      <c r="L735" s="308"/>
      <c r="M735" s="308"/>
      <c r="N735" s="308"/>
      <c r="O735" s="308"/>
      <c r="P735" s="308"/>
      <c r="Q735" s="308"/>
      <c r="R735" s="308"/>
      <c r="X735" s="3"/>
      <c r="Y735" s="3"/>
      <c r="AR735" s="3"/>
      <c r="AS735" s="3"/>
    </row>
    <row r="736" spans="1:45" ht="15.75" customHeight="1" x14ac:dyDescent="0.25">
      <c r="A736" s="79">
        <v>1802</v>
      </c>
      <c r="B736" s="80">
        <v>72</v>
      </c>
      <c r="C736" s="80"/>
      <c r="D736" s="80"/>
      <c r="E736" s="80"/>
      <c r="F736" s="80"/>
      <c r="G736" s="80"/>
      <c r="H736" s="80"/>
      <c r="I736" s="80"/>
      <c r="J736" s="223"/>
      <c r="K736" s="116"/>
      <c r="L736" s="232"/>
      <c r="M736" s="233"/>
      <c r="N736" s="234"/>
      <c r="O736" s="242"/>
      <c r="P736" s="85">
        <f>B736</f>
        <v>72</v>
      </c>
      <c r="Q736" s="243"/>
      <c r="R736" s="242"/>
      <c r="X736" s="3"/>
      <c r="Y736" s="3"/>
      <c r="AR736" s="3"/>
      <c r="AS736" s="3"/>
    </row>
    <row r="737" spans="1:45" ht="15.75" customHeight="1" x14ac:dyDescent="0.25">
      <c r="A737" s="79">
        <v>1901</v>
      </c>
      <c r="B737" s="80"/>
      <c r="C737" s="80">
        <v>64</v>
      </c>
      <c r="D737" s="80"/>
      <c r="E737" s="80"/>
      <c r="F737" s="80"/>
      <c r="G737" s="80"/>
      <c r="H737" s="80"/>
      <c r="I737" s="80"/>
      <c r="J737" s="223"/>
      <c r="K737" s="116"/>
      <c r="L737" s="235"/>
      <c r="M737" s="134"/>
      <c r="N737" s="236"/>
      <c r="O737" s="90">
        <f>IF(C737=0,"",C737/B736)</f>
        <v>0.88888888888888884</v>
      </c>
      <c r="P737" s="91">
        <v>64</v>
      </c>
      <c r="Q737" s="241">
        <f t="shared" ref="Q737:Q743" si="91">IF(P737=0,"",P737/P736)</f>
        <v>0.88888888888888884</v>
      </c>
      <c r="R737" s="241">
        <f t="shared" ref="R737:R743" si="92">IF(P737=0,"",100%-Q737)</f>
        <v>0.11111111111111116</v>
      </c>
      <c r="X737" s="3"/>
      <c r="Y737" s="3"/>
      <c r="AR737" s="3"/>
      <c r="AS737" s="3"/>
    </row>
    <row r="738" spans="1:45" ht="15.75" customHeight="1" x14ac:dyDescent="0.25">
      <c r="A738" s="79">
        <v>1902</v>
      </c>
      <c r="B738" s="80"/>
      <c r="C738" s="80"/>
      <c r="D738" s="80">
        <v>59</v>
      </c>
      <c r="E738" s="80"/>
      <c r="F738" s="80"/>
      <c r="G738" s="80"/>
      <c r="H738" s="80"/>
      <c r="I738" s="80"/>
      <c r="J738" s="223"/>
      <c r="K738" s="116"/>
      <c r="L738" s="235"/>
      <c r="M738" s="134"/>
      <c r="N738" s="236"/>
      <c r="O738" s="90">
        <f>IF(D738=0,"",D738/C737)</f>
        <v>0.921875</v>
      </c>
      <c r="P738" s="91">
        <v>61</v>
      </c>
      <c r="Q738" s="241">
        <f t="shared" si="91"/>
        <v>0.953125</v>
      </c>
      <c r="R738" s="241">
        <f t="shared" si="92"/>
        <v>4.6875E-2</v>
      </c>
      <c r="S738" s="93">
        <f>P738/P736</f>
        <v>0.84722222222222221</v>
      </c>
      <c r="X738" s="3"/>
      <c r="Y738" s="3"/>
      <c r="AR738" s="3"/>
      <c r="AS738" s="3"/>
    </row>
    <row r="739" spans="1:45" ht="15.75" customHeight="1" x14ac:dyDescent="0.25">
      <c r="A739" s="79">
        <v>2001</v>
      </c>
      <c r="B739" s="80"/>
      <c r="C739" s="80"/>
      <c r="D739" s="80"/>
      <c r="E739" s="80">
        <v>55</v>
      </c>
      <c r="F739" s="80"/>
      <c r="G739" s="80"/>
      <c r="H739" s="80"/>
      <c r="I739" s="80"/>
      <c r="J739" s="223"/>
      <c r="K739" s="116"/>
      <c r="L739" s="235"/>
      <c r="M739" s="134"/>
      <c r="N739" s="236"/>
      <c r="O739" s="90">
        <f>IF(E739=0,"",E739/D738)</f>
        <v>0.93220338983050843</v>
      </c>
      <c r="P739" s="91">
        <v>59</v>
      </c>
      <c r="Q739" s="241">
        <f t="shared" si="91"/>
        <v>0.96721311475409832</v>
      </c>
      <c r="R739" s="241">
        <f t="shared" si="92"/>
        <v>3.2786885245901676E-2</v>
      </c>
      <c r="X739" s="3"/>
      <c r="Y739" s="3"/>
      <c r="AR739" s="3"/>
      <c r="AS739" s="3"/>
    </row>
    <row r="740" spans="1:45" ht="15.75" customHeight="1" x14ac:dyDescent="0.25">
      <c r="A740" s="79">
        <v>2002</v>
      </c>
      <c r="B740" s="80"/>
      <c r="C740" s="80"/>
      <c r="D740" s="80"/>
      <c r="E740" s="80"/>
      <c r="F740" s="80">
        <v>55</v>
      </c>
      <c r="G740" s="80"/>
      <c r="H740" s="80"/>
      <c r="I740" s="80"/>
      <c r="J740" s="223"/>
      <c r="K740" s="116"/>
      <c r="L740" s="235"/>
      <c r="M740" s="134"/>
      <c r="N740" s="236"/>
      <c r="O740" s="90">
        <f>IF(F740=0,"",F740/E739)</f>
        <v>1</v>
      </c>
      <c r="P740" s="91">
        <v>58</v>
      </c>
      <c r="Q740" s="241">
        <f t="shared" si="91"/>
        <v>0.98305084745762716</v>
      </c>
      <c r="R740" s="241">
        <f t="shared" si="92"/>
        <v>1.6949152542372836E-2</v>
      </c>
      <c r="X740" s="3"/>
      <c r="Y740" s="3"/>
      <c r="AR740" s="3"/>
      <c r="AS740" s="3"/>
    </row>
    <row r="741" spans="1:45" ht="15.75" customHeight="1" x14ac:dyDescent="0.25">
      <c r="A741" s="79">
        <v>2101</v>
      </c>
      <c r="B741" s="80"/>
      <c r="C741" s="80"/>
      <c r="D741" s="80"/>
      <c r="E741" s="80"/>
      <c r="F741" s="80"/>
      <c r="G741" s="80">
        <v>55</v>
      </c>
      <c r="H741" s="80"/>
      <c r="I741" s="80"/>
      <c r="J741" s="223"/>
      <c r="K741" s="116"/>
      <c r="L741" s="235"/>
      <c r="M741" s="134"/>
      <c r="N741" s="236"/>
      <c r="O741" s="90">
        <f>IF(G741=0,"",G741/F740)</f>
        <v>1</v>
      </c>
      <c r="P741" s="91">
        <v>58</v>
      </c>
      <c r="Q741" s="241">
        <f t="shared" si="91"/>
        <v>1</v>
      </c>
      <c r="R741" s="241">
        <f t="shared" si="92"/>
        <v>0</v>
      </c>
      <c r="X741" s="3"/>
      <c r="Y741" s="3"/>
      <c r="AR741" s="3"/>
      <c r="AS741" s="3"/>
    </row>
    <row r="742" spans="1:45" ht="15.75" customHeight="1" x14ac:dyDescent="0.25">
      <c r="A742" s="79">
        <v>2102</v>
      </c>
      <c r="B742" s="80"/>
      <c r="C742" s="80"/>
      <c r="D742" s="80"/>
      <c r="E742" s="80"/>
      <c r="F742" s="80"/>
      <c r="G742" s="80"/>
      <c r="H742" s="80">
        <v>53</v>
      </c>
      <c r="I742" s="80"/>
      <c r="J742" s="223"/>
      <c r="K742" s="116"/>
      <c r="L742" s="235"/>
      <c r="M742" s="134"/>
      <c r="N742" s="236"/>
      <c r="O742" s="90">
        <f>IF(H742=0,"",H742/G741)</f>
        <v>0.96363636363636362</v>
      </c>
      <c r="P742" s="91">
        <v>55</v>
      </c>
      <c r="Q742" s="241">
        <f t="shared" si="91"/>
        <v>0.94827586206896552</v>
      </c>
      <c r="R742" s="241">
        <f t="shared" si="92"/>
        <v>5.1724137931034475E-2</v>
      </c>
      <c r="X742" s="3"/>
      <c r="Y742" s="3"/>
      <c r="AR742" s="3"/>
      <c r="AS742" s="3"/>
    </row>
    <row r="743" spans="1:45" ht="15.75" customHeight="1" x14ac:dyDescent="0.25">
      <c r="A743" s="79">
        <v>2201</v>
      </c>
      <c r="B743" s="80"/>
      <c r="C743" s="80"/>
      <c r="D743" s="80"/>
      <c r="E743" s="80"/>
      <c r="F743" s="80"/>
      <c r="G743" s="80"/>
      <c r="H743" s="80"/>
      <c r="I743" s="80">
        <v>52</v>
      </c>
      <c r="J743" s="223"/>
      <c r="K743" s="116">
        <v>48</v>
      </c>
      <c r="L743" s="235"/>
      <c r="M743" s="134"/>
      <c r="N743" s="236"/>
      <c r="O743" s="90">
        <f>IF(I743=0,"",I743/H742)</f>
        <v>0.98113207547169812</v>
      </c>
      <c r="P743" s="91">
        <v>53</v>
      </c>
      <c r="Q743" s="241">
        <f t="shared" si="91"/>
        <v>0.96363636363636362</v>
      </c>
      <c r="R743" s="241">
        <f t="shared" si="92"/>
        <v>3.6363636363636376E-2</v>
      </c>
      <c r="X743" s="3"/>
      <c r="Y743" s="3"/>
      <c r="AR743" s="3"/>
      <c r="AS743" s="3"/>
    </row>
    <row r="744" spans="1:45" ht="15.75" customHeight="1" x14ac:dyDescent="0.25">
      <c r="A744" s="79">
        <v>2202</v>
      </c>
      <c r="B744" s="80"/>
      <c r="C744" s="80"/>
      <c r="D744" s="80"/>
      <c r="E744" s="80"/>
      <c r="F744" s="80"/>
      <c r="G744" s="80"/>
      <c r="H744" s="80"/>
      <c r="I744" s="80">
        <v>3</v>
      </c>
      <c r="J744" s="223"/>
      <c r="K744" s="116">
        <v>3</v>
      </c>
      <c r="L744" s="235"/>
      <c r="M744" s="134"/>
      <c r="N744" s="134"/>
      <c r="O744" s="246"/>
      <c r="P744" s="91">
        <v>6</v>
      </c>
      <c r="Q744" s="247"/>
      <c r="R744" s="246"/>
      <c r="X744" s="3"/>
      <c r="Y744" s="3"/>
      <c r="AR744" s="3"/>
      <c r="AS744" s="3"/>
    </row>
    <row r="745" spans="1:45" ht="15.75" customHeight="1" x14ac:dyDescent="0.25">
      <c r="A745" s="79">
        <v>2301</v>
      </c>
      <c r="B745" s="80"/>
      <c r="C745" s="80"/>
      <c r="D745" s="80"/>
      <c r="E745" s="80"/>
      <c r="F745" s="80"/>
      <c r="G745" s="80"/>
      <c r="H745" s="80"/>
      <c r="I745" s="80">
        <v>2</v>
      </c>
      <c r="J745" s="223"/>
      <c r="K745" s="116"/>
      <c r="L745" s="235"/>
      <c r="M745" s="134"/>
      <c r="N745" s="134"/>
      <c r="O745" s="246"/>
      <c r="P745" s="91">
        <v>3</v>
      </c>
      <c r="Q745" s="247"/>
      <c r="R745" s="246"/>
      <c r="X745" s="3"/>
      <c r="Y745" s="3"/>
      <c r="AR745" s="3"/>
      <c r="AS745" s="3"/>
    </row>
    <row r="746" spans="1:45" ht="15.75" customHeight="1" x14ac:dyDescent="0.25">
      <c r="A746" s="79">
        <v>2302</v>
      </c>
      <c r="B746" s="80"/>
      <c r="C746" s="80"/>
      <c r="D746" s="80"/>
      <c r="E746" s="80"/>
      <c r="F746" s="80"/>
      <c r="G746" s="80"/>
      <c r="H746" s="80"/>
      <c r="I746" s="80">
        <v>1</v>
      </c>
      <c r="J746" s="223"/>
      <c r="K746" s="116"/>
      <c r="L746" s="235"/>
      <c r="M746" s="134"/>
      <c r="N746" s="237"/>
      <c r="O746" s="246"/>
      <c r="P746" s="96">
        <v>2</v>
      </c>
      <c r="Q746" s="247"/>
      <c r="R746" s="246"/>
      <c r="X746" s="3"/>
      <c r="Y746" s="3"/>
      <c r="AR746" s="3"/>
      <c r="AS746" s="3"/>
    </row>
    <row r="747" spans="1:45" ht="15.75" customHeight="1" x14ac:dyDescent="0.25">
      <c r="A747" s="79">
        <v>2401</v>
      </c>
      <c r="B747" s="80"/>
      <c r="C747" s="80"/>
      <c r="D747" s="80"/>
      <c r="E747" s="80"/>
      <c r="F747" s="80"/>
      <c r="G747" s="80"/>
      <c r="H747" s="80"/>
      <c r="I747" s="80">
        <v>1</v>
      </c>
      <c r="J747" s="223"/>
      <c r="K747" s="116">
        <v>1</v>
      </c>
      <c r="L747" s="235"/>
      <c r="M747" s="134"/>
      <c r="N747" s="237"/>
      <c r="O747" s="246"/>
      <c r="P747" s="96">
        <v>1</v>
      </c>
      <c r="Q747" s="247"/>
      <c r="R747" s="246"/>
      <c r="X747" s="3"/>
      <c r="Y747" s="3"/>
      <c r="AR747" s="3"/>
      <c r="AS747" s="3"/>
    </row>
    <row r="748" spans="1:45" ht="15.75" customHeight="1" x14ac:dyDescent="0.25">
      <c r="A748" s="79">
        <v>2402</v>
      </c>
      <c r="B748" s="80"/>
      <c r="C748" s="80"/>
      <c r="D748" s="80"/>
      <c r="E748" s="80"/>
      <c r="F748" s="80"/>
      <c r="G748" s="80"/>
      <c r="H748" s="80"/>
      <c r="I748" s="80"/>
      <c r="J748" s="223"/>
      <c r="K748" s="116"/>
      <c r="L748" s="235"/>
      <c r="M748" s="134"/>
      <c r="N748" s="237"/>
      <c r="O748" s="248"/>
      <c r="P748" s="251"/>
      <c r="Q748" s="249"/>
      <c r="R748" s="250"/>
      <c r="X748" s="3"/>
      <c r="Y748" s="3"/>
      <c r="AR748" s="3"/>
      <c r="AS748" s="3"/>
    </row>
    <row r="749" spans="1:45" ht="15.75" customHeight="1" x14ac:dyDescent="0.25">
      <c r="A749" s="79">
        <v>2501</v>
      </c>
      <c r="B749" s="80"/>
      <c r="C749" s="80"/>
      <c r="D749" s="80"/>
      <c r="E749" s="80"/>
      <c r="F749" s="80"/>
      <c r="G749" s="80"/>
      <c r="H749" s="80"/>
      <c r="I749" s="80"/>
      <c r="J749" s="223"/>
      <c r="K749" s="116"/>
      <c r="L749" s="235"/>
      <c r="M749" s="134"/>
      <c r="N749" s="237"/>
      <c r="O749" s="228" t="s">
        <v>80</v>
      </c>
      <c r="P749" s="102">
        <v>52</v>
      </c>
      <c r="Q749" s="103">
        <f>K752</f>
        <v>52</v>
      </c>
      <c r="R749" s="230" t="s">
        <v>10</v>
      </c>
      <c r="X749" s="3"/>
      <c r="Y749" s="3"/>
      <c r="AR749" s="3"/>
      <c r="AS749" s="3"/>
    </row>
    <row r="750" spans="1:45" ht="15.75" customHeight="1" x14ac:dyDescent="0.25">
      <c r="A750" s="79">
        <v>2502</v>
      </c>
      <c r="B750" s="80"/>
      <c r="C750" s="80"/>
      <c r="D750" s="80"/>
      <c r="E750" s="80"/>
      <c r="F750" s="80"/>
      <c r="G750" s="80"/>
      <c r="H750" s="80"/>
      <c r="I750" s="80"/>
      <c r="J750" s="223"/>
      <c r="K750" s="116"/>
      <c r="L750" s="235"/>
      <c r="M750" s="134"/>
      <c r="N750" s="237"/>
      <c r="O750" s="229" t="s">
        <v>81</v>
      </c>
      <c r="P750" s="104">
        <f>IF(P749/B736=0,"",P749/B736)</f>
        <v>0.72222222222222221</v>
      </c>
      <c r="Q750" s="105">
        <f>IF(P749/Q749=0,"",P749/Q749)</f>
        <v>1</v>
      </c>
      <c r="R750" s="231" t="s">
        <v>82</v>
      </c>
      <c r="X750" s="3"/>
      <c r="Y750" s="3"/>
      <c r="AR750" s="3"/>
      <c r="AS750" s="3"/>
    </row>
    <row r="751" spans="1:45" ht="15.75" customHeight="1" x14ac:dyDescent="0.25">
      <c r="A751" s="79">
        <v>2601</v>
      </c>
      <c r="B751" s="80"/>
      <c r="C751" s="80"/>
      <c r="D751" s="80"/>
      <c r="E751" s="80"/>
      <c r="F751" s="80"/>
      <c r="G751" s="80"/>
      <c r="H751" s="80"/>
      <c r="I751" s="80"/>
      <c r="J751" s="223"/>
      <c r="K751" s="116"/>
      <c r="L751" s="238"/>
      <c r="M751" s="239"/>
      <c r="N751" s="240"/>
      <c r="O751" s="109"/>
      <c r="P751" s="110"/>
      <c r="Q751" s="110"/>
      <c r="R751" s="111"/>
      <c r="X751" s="3"/>
      <c r="Y751" s="3"/>
      <c r="AR751" s="3"/>
      <c r="AS751" s="3"/>
    </row>
    <row r="752" spans="1:45" ht="18" customHeight="1" x14ac:dyDescent="0.25">
      <c r="A752" s="33"/>
      <c r="B752" s="327" t="s">
        <v>108</v>
      </c>
      <c r="C752" s="327"/>
      <c r="D752" s="327"/>
      <c r="E752" s="327"/>
      <c r="F752" s="327"/>
      <c r="G752" s="327"/>
      <c r="H752" s="327"/>
      <c r="I752" s="327"/>
      <c r="J752" s="327"/>
      <c r="K752" s="112">
        <f>SUM(K736:K748)</f>
        <v>52</v>
      </c>
      <c r="L752" s="113">
        <f>IF(K743=0,"",K743/B736)</f>
        <v>0.66666666666666663</v>
      </c>
      <c r="M752" s="113">
        <f>IF(K752=0,"",K752/B736)</f>
        <v>0.72222222222222221</v>
      </c>
      <c r="N752" s="113">
        <f>IF(K744=0,"",M752-L752)</f>
        <v>5.555555555555558E-2</v>
      </c>
      <c r="O752" s="5"/>
      <c r="P752" s="25"/>
      <c r="Q752" s="24"/>
      <c r="R752" s="5"/>
      <c r="X752" s="3"/>
      <c r="Y752" s="3"/>
      <c r="AR752" s="3"/>
      <c r="AS752" s="3"/>
    </row>
    <row r="753" spans="1:45" ht="12.75" customHeight="1" x14ac:dyDescent="0.2">
      <c r="L753" s="5"/>
      <c r="M753" s="5"/>
      <c r="O753" s="5"/>
      <c r="P753" s="6"/>
      <c r="Q753" s="6"/>
      <c r="R753" s="5"/>
      <c r="X753" s="3"/>
      <c r="Y753" s="3"/>
      <c r="AR753" s="3"/>
      <c r="AS753" s="3"/>
    </row>
    <row r="754" spans="1:45" ht="12.75" customHeight="1" x14ac:dyDescent="0.2">
      <c r="L754" s="5"/>
      <c r="M754" s="5"/>
      <c r="O754" s="5"/>
      <c r="P754" s="6"/>
      <c r="Q754" s="6"/>
      <c r="R754" s="5"/>
      <c r="X754" s="3"/>
      <c r="Y754" s="3"/>
      <c r="AR754" s="3"/>
      <c r="AS754" s="3"/>
    </row>
    <row r="755" spans="1:45" ht="26.25" x14ac:dyDescent="0.4">
      <c r="B755" s="318" t="s">
        <v>96</v>
      </c>
      <c r="C755" s="331"/>
      <c r="D755" s="331"/>
      <c r="E755" s="331"/>
      <c r="F755" s="331"/>
      <c r="G755" s="331"/>
      <c r="H755" s="331"/>
      <c r="I755" s="331"/>
      <c r="J755" s="331"/>
      <c r="K755" s="201" t="s">
        <v>115</v>
      </c>
      <c r="L755" s="5"/>
      <c r="M755" s="5"/>
      <c r="N755" s="25"/>
      <c r="O755" s="5"/>
      <c r="P755" s="25"/>
      <c r="Q755" s="25"/>
      <c r="R755" s="25"/>
      <c r="V755" s="175">
        <f>AVERAGE(L752,L774)</f>
        <v>0.68859649122807021</v>
      </c>
      <c r="X755" s="3"/>
      <c r="Y755" s="3"/>
      <c r="AR755" s="3"/>
      <c r="AS755" s="3"/>
    </row>
    <row r="756" spans="1:45" ht="20.25" x14ac:dyDescent="0.2">
      <c r="A756" s="330" t="s">
        <v>9</v>
      </c>
      <c r="B756" s="311" t="s">
        <v>97</v>
      </c>
      <c r="C756" s="312"/>
      <c r="D756" s="312"/>
      <c r="E756" s="312"/>
      <c r="F756" s="312"/>
      <c r="G756" s="312"/>
      <c r="H756" s="312"/>
      <c r="I756" s="312"/>
      <c r="J756" s="313"/>
      <c r="K756" s="314" t="s">
        <v>10</v>
      </c>
      <c r="L756" s="307" t="s">
        <v>2</v>
      </c>
      <c r="M756" s="307" t="s">
        <v>3</v>
      </c>
      <c r="N756" s="316" t="s">
        <v>4</v>
      </c>
      <c r="O756" s="307" t="s">
        <v>5</v>
      </c>
      <c r="P756" s="317" t="s">
        <v>6</v>
      </c>
      <c r="Q756" s="317" t="s">
        <v>7</v>
      </c>
      <c r="R756" s="307" t="s">
        <v>8</v>
      </c>
      <c r="X756" s="3"/>
      <c r="Y756" s="3"/>
      <c r="AR756" s="3"/>
      <c r="AS756" s="3"/>
    </row>
    <row r="757" spans="1:45" ht="15.75" x14ac:dyDescent="0.25">
      <c r="A757" s="308"/>
      <c r="B757" s="79" t="s">
        <v>98</v>
      </c>
      <c r="C757" s="79" t="s">
        <v>99</v>
      </c>
      <c r="D757" s="79" t="s">
        <v>100</v>
      </c>
      <c r="E757" s="79" t="s">
        <v>101</v>
      </c>
      <c r="F757" s="79" t="s">
        <v>102</v>
      </c>
      <c r="G757" s="79" t="s">
        <v>103</v>
      </c>
      <c r="H757" s="79" t="s">
        <v>104</v>
      </c>
      <c r="I757" s="79" t="s">
        <v>105</v>
      </c>
      <c r="J757" s="221" t="s">
        <v>106</v>
      </c>
      <c r="K757" s="315"/>
      <c r="L757" s="308"/>
      <c r="M757" s="308"/>
      <c r="N757" s="308"/>
      <c r="O757" s="308"/>
      <c r="P757" s="308"/>
      <c r="Q757" s="308"/>
      <c r="R757" s="308"/>
      <c r="X757" s="3"/>
      <c r="Y757" s="3"/>
      <c r="AR757" s="3"/>
      <c r="AS757" s="3"/>
    </row>
    <row r="758" spans="1:45" ht="15.75" customHeight="1" x14ac:dyDescent="0.25">
      <c r="A758" s="79">
        <v>1901</v>
      </c>
      <c r="B758" s="80">
        <v>38</v>
      </c>
      <c r="C758" s="80"/>
      <c r="D758" s="80"/>
      <c r="E758" s="80"/>
      <c r="F758" s="80"/>
      <c r="G758" s="80"/>
      <c r="H758" s="80"/>
      <c r="I758" s="80"/>
      <c r="J758" s="223"/>
      <c r="K758" s="116"/>
      <c r="L758" s="232"/>
      <c r="M758" s="233"/>
      <c r="N758" s="234"/>
      <c r="O758" s="242"/>
      <c r="P758" s="85">
        <f>B758</f>
        <v>38</v>
      </c>
      <c r="Q758" s="243"/>
      <c r="R758" s="242"/>
      <c r="X758" s="3"/>
      <c r="Y758" s="3"/>
      <c r="AR758" s="3"/>
      <c r="AS758" s="3"/>
    </row>
    <row r="759" spans="1:45" ht="15.75" customHeight="1" x14ac:dyDescent="0.25">
      <c r="A759" s="79">
        <v>1902</v>
      </c>
      <c r="B759" s="80"/>
      <c r="C759" s="80">
        <v>34</v>
      </c>
      <c r="D759" s="80"/>
      <c r="E759" s="80"/>
      <c r="F759" s="80"/>
      <c r="G759" s="80"/>
      <c r="H759" s="80"/>
      <c r="I759" s="80"/>
      <c r="J759" s="223"/>
      <c r="K759" s="116"/>
      <c r="L759" s="235"/>
      <c r="M759" s="134"/>
      <c r="N759" s="236"/>
      <c r="O759" s="90">
        <f>IF(C759=0,"",C759/B758)</f>
        <v>0.89473684210526316</v>
      </c>
      <c r="P759" s="91">
        <v>34</v>
      </c>
      <c r="Q759" s="241">
        <f t="shared" ref="Q759:Q765" si="93">IF(P759=0,"",P759/P758)</f>
        <v>0.89473684210526316</v>
      </c>
      <c r="R759" s="241">
        <f t="shared" ref="R759:R765" si="94">IF(P759=0,"",100%-Q759)</f>
        <v>0.10526315789473684</v>
      </c>
      <c r="X759" s="3"/>
      <c r="Y759" s="3"/>
      <c r="AR759" s="3"/>
      <c r="AS759" s="3"/>
    </row>
    <row r="760" spans="1:45" ht="15.75" customHeight="1" x14ac:dyDescent="0.25">
      <c r="A760" s="79">
        <v>2001</v>
      </c>
      <c r="B760" s="80"/>
      <c r="C760" s="80"/>
      <c r="D760" s="80">
        <v>33</v>
      </c>
      <c r="E760" s="80"/>
      <c r="F760" s="80"/>
      <c r="G760" s="80"/>
      <c r="H760" s="80"/>
      <c r="I760" s="80"/>
      <c r="J760" s="223"/>
      <c r="K760" s="116"/>
      <c r="L760" s="235"/>
      <c r="M760" s="134"/>
      <c r="N760" s="236"/>
      <c r="O760" s="90">
        <f>IF(D760=0,"",D760/C759)</f>
        <v>0.97058823529411764</v>
      </c>
      <c r="P760" s="91">
        <v>33</v>
      </c>
      <c r="Q760" s="241">
        <f t="shared" si="93"/>
        <v>0.97058823529411764</v>
      </c>
      <c r="R760" s="241">
        <f t="shared" si="94"/>
        <v>2.9411764705882359E-2</v>
      </c>
      <c r="S760" s="93">
        <f>P760/P758</f>
        <v>0.86842105263157898</v>
      </c>
      <c r="X760" s="3"/>
      <c r="Y760" s="3"/>
      <c r="AR760" s="3"/>
      <c r="AS760" s="3"/>
    </row>
    <row r="761" spans="1:45" ht="15.75" customHeight="1" x14ac:dyDescent="0.25">
      <c r="A761" s="79">
        <v>2002</v>
      </c>
      <c r="B761" s="80"/>
      <c r="C761" s="80"/>
      <c r="D761" s="80"/>
      <c r="E761" s="80">
        <v>30</v>
      </c>
      <c r="F761" s="80"/>
      <c r="G761" s="80"/>
      <c r="H761" s="80"/>
      <c r="I761" s="80"/>
      <c r="J761" s="223"/>
      <c r="K761" s="116"/>
      <c r="L761" s="235"/>
      <c r="M761" s="134"/>
      <c r="N761" s="236"/>
      <c r="O761" s="90">
        <f>IF(E761=0,"",E761/D760)</f>
        <v>0.90909090909090906</v>
      </c>
      <c r="P761" s="91">
        <v>30</v>
      </c>
      <c r="Q761" s="241">
        <f t="shared" si="93"/>
        <v>0.90909090909090906</v>
      </c>
      <c r="R761" s="241">
        <f t="shared" si="94"/>
        <v>9.0909090909090939E-2</v>
      </c>
      <c r="X761" s="3"/>
      <c r="Y761" s="3"/>
      <c r="AR761" s="3"/>
      <c r="AS761" s="3"/>
    </row>
    <row r="762" spans="1:45" ht="15.75" customHeight="1" x14ac:dyDescent="0.25">
      <c r="A762" s="79">
        <v>2101</v>
      </c>
      <c r="B762" s="80"/>
      <c r="C762" s="80"/>
      <c r="D762" s="80"/>
      <c r="E762" s="80"/>
      <c r="F762" s="80">
        <v>30</v>
      </c>
      <c r="G762" s="80"/>
      <c r="H762" s="80"/>
      <c r="I762" s="80"/>
      <c r="J762" s="223"/>
      <c r="K762" s="116"/>
      <c r="L762" s="235"/>
      <c r="M762" s="134"/>
      <c r="N762" s="236"/>
      <c r="O762" s="90">
        <f>IF(F762=0,"",F762/E761)</f>
        <v>1</v>
      </c>
      <c r="P762" s="91">
        <v>30</v>
      </c>
      <c r="Q762" s="241">
        <f t="shared" si="93"/>
        <v>1</v>
      </c>
      <c r="R762" s="241">
        <f t="shared" si="94"/>
        <v>0</v>
      </c>
      <c r="X762" s="3"/>
      <c r="Y762" s="3"/>
      <c r="AR762" s="3"/>
      <c r="AS762" s="3"/>
    </row>
    <row r="763" spans="1:45" ht="15.75" customHeight="1" x14ac:dyDescent="0.25">
      <c r="A763" s="79">
        <v>2102</v>
      </c>
      <c r="B763" s="80"/>
      <c r="C763" s="80"/>
      <c r="D763" s="80"/>
      <c r="E763" s="80"/>
      <c r="F763" s="80"/>
      <c r="G763" s="80">
        <v>29</v>
      </c>
      <c r="H763" s="80"/>
      <c r="I763" s="80"/>
      <c r="J763" s="223"/>
      <c r="K763" s="116"/>
      <c r="L763" s="235"/>
      <c r="M763" s="134"/>
      <c r="N763" s="236"/>
      <c r="O763" s="90">
        <f>IF(G763=0,"",G763/F762)</f>
        <v>0.96666666666666667</v>
      </c>
      <c r="P763" s="91">
        <v>30</v>
      </c>
      <c r="Q763" s="241">
        <f t="shared" si="93"/>
        <v>1</v>
      </c>
      <c r="R763" s="241">
        <f t="shared" si="94"/>
        <v>0</v>
      </c>
      <c r="X763" s="3"/>
      <c r="Y763" s="3"/>
      <c r="AR763" s="3"/>
      <c r="AS763" s="3"/>
    </row>
    <row r="764" spans="1:45" ht="15.75" customHeight="1" x14ac:dyDescent="0.25">
      <c r="A764" s="79">
        <v>2201</v>
      </c>
      <c r="B764" s="80"/>
      <c r="C764" s="80"/>
      <c r="D764" s="80"/>
      <c r="E764" s="80"/>
      <c r="F764" s="80"/>
      <c r="G764" s="80"/>
      <c r="H764" s="80">
        <v>28</v>
      </c>
      <c r="I764" s="80"/>
      <c r="J764" s="223"/>
      <c r="K764" s="116"/>
      <c r="L764" s="235"/>
      <c r="M764" s="134"/>
      <c r="N764" s="236"/>
      <c r="O764" s="90">
        <f>IF(H764=0,"",H764/G763)</f>
        <v>0.96551724137931039</v>
      </c>
      <c r="P764" s="91">
        <v>30</v>
      </c>
      <c r="Q764" s="241">
        <f t="shared" si="93"/>
        <v>1</v>
      </c>
      <c r="R764" s="241">
        <f t="shared" si="94"/>
        <v>0</v>
      </c>
      <c r="X764" s="3"/>
      <c r="Y764" s="3"/>
      <c r="AR764" s="3"/>
      <c r="AS764" s="3"/>
    </row>
    <row r="765" spans="1:45" ht="15.75" customHeight="1" x14ac:dyDescent="0.25">
      <c r="A765" s="79">
        <v>2202</v>
      </c>
      <c r="B765" s="80"/>
      <c r="C765" s="80"/>
      <c r="D765" s="80"/>
      <c r="E765" s="80"/>
      <c r="F765" s="80"/>
      <c r="G765" s="80"/>
      <c r="H765" s="80"/>
      <c r="I765" s="80">
        <v>30</v>
      </c>
      <c r="J765" s="223"/>
      <c r="K765" s="116">
        <v>27</v>
      </c>
      <c r="L765" s="235"/>
      <c r="M765" s="134"/>
      <c r="N765" s="236"/>
      <c r="O765" s="90">
        <f>IF(I765=0,"",I765/H764)</f>
        <v>1.0714285714285714</v>
      </c>
      <c r="P765" s="91">
        <v>30</v>
      </c>
      <c r="Q765" s="241">
        <f t="shared" si="93"/>
        <v>1</v>
      </c>
      <c r="R765" s="241">
        <f t="shared" si="94"/>
        <v>0</v>
      </c>
      <c r="X765" s="3"/>
      <c r="Y765" s="3"/>
      <c r="AR765" s="3"/>
      <c r="AS765" s="3"/>
    </row>
    <row r="766" spans="1:45" ht="15.75" customHeight="1" x14ac:dyDescent="0.25">
      <c r="A766" s="79">
        <v>2301</v>
      </c>
      <c r="B766" s="80"/>
      <c r="C766" s="80"/>
      <c r="D766" s="80"/>
      <c r="E766" s="80"/>
      <c r="F766" s="80"/>
      <c r="G766" s="80"/>
      <c r="H766" s="80"/>
      <c r="I766" s="80">
        <v>2</v>
      </c>
      <c r="J766" s="223"/>
      <c r="K766" s="116">
        <v>2</v>
      </c>
      <c r="L766" s="235"/>
      <c r="M766" s="134"/>
      <c r="N766" s="134"/>
      <c r="O766" s="246"/>
      <c r="P766" s="91">
        <v>3</v>
      </c>
      <c r="Q766" s="247"/>
      <c r="R766" s="246"/>
      <c r="X766" s="3"/>
      <c r="Y766" s="3"/>
      <c r="AR766" s="3"/>
      <c r="AS766" s="3"/>
    </row>
    <row r="767" spans="1:45" ht="15.75" customHeight="1" x14ac:dyDescent="0.25">
      <c r="A767" s="79">
        <v>2302</v>
      </c>
      <c r="B767" s="80"/>
      <c r="C767" s="80"/>
      <c r="D767" s="80"/>
      <c r="E767" s="80"/>
      <c r="F767" s="80"/>
      <c r="G767" s="80"/>
      <c r="H767" s="80"/>
      <c r="I767" s="80">
        <v>1</v>
      </c>
      <c r="J767" s="223"/>
      <c r="K767" s="116">
        <v>1</v>
      </c>
      <c r="L767" s="235"/>
      <c r="M767" s="134"/>
      <c r="N767" s="237"/>
      <c r="O767" s="246"/>
      <c r="P767" s="91">
        <v>1</v>
      </c>
      <c r="Q767" s="247"/>
      <c r="R767" s="246"/>
      <c r="X767" s="3"/>
      <c r="Y767" s="3"/>
      <c r="AR767" s="3"/>
      <c r="AS767" s="3"/>
    </row>
    <row r="768" spans="1:45" ht="15.75" customHeight="1" x14ac:dyDescent="0.25">
      <c r="A768" s="79">
        <v>2401</v>
      </c>
      <c r="B768" s="80"/>
      <c r="C768" s="80"/>
      <c r="D768" s="80"/>
      <c r="E768" s="80"/>
      <c r="F768" s="80"/>
      <c r="G768" s="80"/>
      <c r="H768" s="80"/>
      <c r="I768" s="80"/>
      <c r="J768" s="223"/>
      <c r="K768" s="116"/>
      <c r="L768" s="235"/>
      <c r="M768" s="134"/>
      <c r="N768" s="237"/>
      <c r="O768" s="246"/>
      <c r="P768" s="96"/>
      <c r="Q768" s="247"/>
      <c r="R768" s="246"/>
      <c r="X768" s="3"/>
      <c r="Y768" s="3"/>
      <c r="AR768" s="3"/>
      <c r="AS768" s="3"/>
    </row>
    <row r="769" spans="1:45" ht="15.75" customHeight="1" x14ac:dyDescent="0.25">
      <c r="A769" s="79">
        <v>2402</v>
      </c>
      <c r="B769" s="80"/>
      <c r="C769" s="80"/>
      <c r="D769" s="80"/>
      <c r="E769" s="80"/>
      <c r="F769" s="80"/>
      <c r="G769" s="80"/>
      <c r="H769" s="80"/>
      <c r="I769" s="80"/>
      <c r="J769" s="223"/>
      <c r="K769" s="116"/>
      <c r="L769" s="235"/>
      <c r="M769" s="134"/>
      <c r="N769" s="237"/>
      <c r="O769" s="246"/>
      <c r="P769" s="96"/>
      <c r="Q769" s="247"/>
      <c r="R769" s="246"/>
      <c r="X769" s="3"/>
      <c r="Y769" s="3"/>
      <c r="AR769" s="3"/>
      <c r="AS769" s="3"/>
    </row>
    <row r="770" spans="1:45" ht="15.75" customHeight="1" x14ac:dyDescent="0.25">
      <c r="A770" s="79">
        <v>2501</v>
      </c>
      <c r="B770" s="80"/>
      <c r="C770" s="80"/>
      <c r="D770" s="80"/>
      <c r="E770" s="80"/>
      <c r="F770" s="80"/>
      <c r="G770" s="80"/>
      <c r="H770" s="80"/>
      <c r="I770" s="80"/>
      <c r="J770" s="223"/>
      <c r="K770" s="116"/>
      <c r="L770" s="235"/>
      <c r="M770" s="134"/>
      <c r="N770" s="237"/>
      <c r="O770" s="248"/>
      <c r="P770" s="251"/>
      <c r="Q770" s="249"/>
      <c r="R770" s="250"/>
      <c r="X770" s="3"/>
      <c r="Y770" s="3"/>
      <c r="AR770" s="3"/>
      <c r="AS770" s="3"/>
    </row>
    <row r="771" spans="1:45" ht="15.75" customHeight="1" x14ac:dyDescent="0.25">
      <c r="A771" s="79">
        <v>2502</v>
      </c>
      <c r="B771" s="80"/>
      <c r="C771" s="80"/>
      <c r="D771" s="80"/>
      <c r="E771" s="80"/>
      <c r="F771" s="80"/>
      <c r="G771" s="80"/>
      <c r="H771" s="80"/>
      <c r="I771" s="80"/>
      <c r="J771" s="223"/>
      <c r="K771" s="116"/>
      <c r="L771" s="235"/>
      <c r="M771" s="134"/>
      <c r="N771" s="237"/>
      <c r="O771" s="228" t="s">
        <v>80</v>
      </c>
      <c r="P771" s="102">
        <v>30</v>
      </c>
      <c r="Q771" s="103">
        <f>IF(SUM(K761:K767)=0,"",SUM(K761:K767))</f>
        <v>30</v>
      </c>
      <c r="R771" s="230" t="s">
        <v>10</v>
      </c>
      <c r="X771" s="3"/>
      <c r="Y771" s="3"/>
      <c r="AR771" s="3"/>
      <c r="AS771" s="3"/>
    </row>
    <row r="772" spans="1:45" ht="15.75" customHeight="1" x14ac:dyDescent="0.25">
      <c r="A772" s="79">
        <v>2601</v>
      </c>
      <c r="B772" s="80"/>
      <c r="C772" s="80"/>
      <c r="D772" s="80"/>
      <c r="E772" s="80"/>
      <c r="F772" s="80"/>
      <c r="G772" s="80"/>
      <c r="H772" s="80"/>
      <c r="I772" s="80"/>
      <c r="J772" s="223"/>
      <c r="K772" s="116"/>
      <c r="L772" s="235"/>
      <c r="M772" s="134"/>
      <c r="N772" s="237"/>
      <c r="O772" s="229" t="s">
        <v>81</v>
      </c>
      <c r="P772" s="104">
        <f>IF(P771/B758=0,"",P771/B758)</f>
        <v>0.78947368421052633</v>
      </c>
      <c r="Q772" s="105">
        <f>IF(P771/Q771=0,"",P771/Q771)</f>
        <v>1</v>
      </c>
      <c r="R772" s="231" t="s">
        <v>82</v>
      </c>
      <c r="X772" s="3"/>
      <c r="Y772" s="3"/>
      <c r="AR772" s="3"/>
      <c r="AS772" s="3"/>
    </row>
    <row r="773" spans="1:45" ht="15.75" customHeight="1" x14ac:dyDescent="0.25">
      <c r="A773" s="79">
        <v>2602</v>
      </c>
      <c r="B773" s="80"/>
      <c r="C773" s="80"/>
      <c r="D773" s="80"/>
      <c r="E773" s="80"/>
      <c r="F773" s="80"/>
      <c r="G773" s="80"/>
      <c r="H773" s="80"/>
      <c r="I773" s="80"/>
      <c r="J773" s="223"/>
      <c r="K773" s="116"/>
      <c r="L773" s="238"/>
      <c r="M773" s="239"/>
      <c r="N773" s="240"/>
      <c r="O773" s="109"/>
      <c r="P773" s="110"/>
      <c r="Q773" s="110"/>
      <c r="R773" s="111"/>
      <c r="X773" s="3"/>
      <c r="Y773" s="3"/>
      <c r="AR773" s="3"/>
      <c r="AS773" s="3"/>
    </row>
    <row r="774" spans="1:45" ht="18" customHeight="1" x14ac:dyDescent="0.25">
      <c r="A774" s="33"/>
      <c r="B774" s="327" t="s">
        <v>108</v>
      </c>
      <c r="C774" s="327"/>
      <c r="D774" s="327"/>
      <c r="E774" s="327"/>
      <c r="F774" s="327"/>
      <c r="G774" s="327"/>
      <c r="H774" s="327"/>
      <c r="I774" s="327"/>
      <c r="J774" s="327"/>
      <c r="K774" s="112">
        <f>SUM(K758:K770)</f>
        <v>30</v>
      </c>
      <c r="L774" s="113">
        <f>IF(K765=0,"",K765/B758)</f>
        <v>0.71052631578947367</v>
      </c>
      <c r="M774" s="113">
        <f>IF(K774=0,"",K774/B758)</f>
        <v>0.78947368421052633</v>
      </c>
      <c r="N774" s="113">
        <f>IF(K765=0,"",M774-L774)</f>
        <v>7.8947368421052655E-2</v>
      </c>
      <c r="O774" s="5"/>
      <c r="P774" s="25"/>
      <c r="Q774" s="24"/>
      <c r="R774" s="5"/>
      <c r="X774" s="3"/>
      <c r="Y774" s="3"/>
      <c r="AR774" s="3"/>
      <c r="AS774" s="3"/>
    </row>
    <row r="775" spans="1:45" ht="12.75" customHeight="1" x14ac:dyDescent="0.2">
      <c r="L775" s="5"/>
      <c r="M775" s="5"/>
      <c r="O775" s="5"/>
      <c r="P775" s="6"/>
      <c r="Q775" s="6"/>
      <c r="R775" s="5"/>
      <c r="X775" s="3"/>
      <c r="Y775" s="3"/>
      <c r="AR775" s="3"/>
      <c r="AS775" s="3"/>
    </row>
    <row r="776" spans="1:45" ht="12.75" customHeight="1" x14ac:dyDescent="0.2">
      <c r="L776" s="5"/>
      <c r="M776" s="5"/>
      <c r="O776" s="5"/>
      <c r="P776" s="6"/>
      <c r="Q776" s="6"/>
      <c r="R776" s="5"/>
      <c r="X776" s="3"/>
      <c r="Y776" s="3"/>
      <c r="AR776" s="3"/>
      <c r="AS776" s="3"/>
    </row>
    <row r="777" spans="1:45" ht="26.25" customHeight="1" x14ac:dyDescent="0.4">
      <c r="B777" s="318" t="s">
        <v>96</v>
      </c>
      <c r="C777" s="331"/>
      <c r="D777" s="331"/>
      <c r="E777" s="331"/>
      <c r="F777" s="331"/>
      <c r="G777" s="331"/>
      <c r="H777" s="331"/>
      <c r="I777" s="331"/>
      <c r="J777" s="331"/>
      <c r="K777" s="201" t="s">
        <v>116</v>
      </c>
      <c r="L777" s="5"/>
      <c r="M777" s="5"/>
      <c r="N777" s="25"/>
      <c r="O777" s="5"/>
      <c r="P777" s="25"/>
      <c r="Q777" s="25"/>
      <c r="R777" s="25"/>
      <c r="X777" s="3"/>
      <c r="Y777" s="3"/>
      <c r="AR777" s="3"/>
      <c r="AS777" s="3"/>
    </row>
    <row r="778" spans="1:45" ht="20.25" customHeight="1" x14ac:dyDescent="0.2">
      <c r="A778" s="330" t="s">
        <v>9</v>
      </c>
      <c r="B778" s="311" t="s">
        <v>97</v>
      </c>
      <c r="C778" s="312"/>
      <c r="D778" s="312"/>
      <c r="E778" s="312"/>
      <c r="F778" s="312"/>
      <c r="G778" s="312"/>
      <c r="H778" s="312"/>
      <c r="I778" s="312"/>
      <c r="J778" s="313"/>
      <c r="K778" s="314" t="s">
        <v>10</v>
      </c>
      <c r="L778" s="307" t="s">
        <v>2</v>
      </c>
      <c r="M778" s="307" t="s">
        <v>3</v>
      </c>
      <c r="N778" s="316" t="s">
        <v>4</v>
      </c>
      <c r="O778" s="307" t="s">
        <v>5</v>
      </c>
      <c r="P778" s="317" t="s">
        <v>6</v>
      </c>
      <c r="Q778" s="317" t="s">
        <v>7</v>
      </c>
      <c r="R778" s="307" t="s">
        <v>8</v>
      </c>
      <c r="X778" s="3"/>
      <c r="Y778" s="3"/>
      <c r="AR778" s="3"/>
      <c r="AS778" s="3"/>
    </row>
    <row r="779" spans="1:45" ht="15.75" customHeight="1" x14ac:dyDescent="0.25">
      <c r="A779" s="308"/>
      <c r="B779" s="79" t="s">
        <v>98</v>
      </c>
      <c r="C779" s="79" t="s">
        <v>99</v>
      </c>
      <c r="D779" s="79" t="s">
        <v>100</v>
      </c>
      <c r="E779" s="79" t="s">
        <v>101</v>
      </c>
      <c r="F779" s="79" t="s">
        <v>102</v>
      </c>
      <c r="G779" s="79" t="s">
        <v>103</v>
      </c>
      <c r="H779" s="79" t="s">
        <v>104</v>
      </c>
      <c r="I779" s="79" t="s">
        <v>105</v>
      </c>
      <c r="J779" s="221" t="s">
        <v>106</v>
      </c>
      <c r="K779" s="315"/>
      <c r="L779" s="308"/>
      <c r="M779" s="308"/>
      <c r="N779" s="308"/>
      <c r="O779" s="308"/>
      <c r="P779" s="308"/>
      <c r="Q779" s="308"/>
      <c r="R779" s="308"/>
      <c r="X779" s="3"/>
      <c r="Y779" s="3"/>
      <c r="AR779" s="3"/>
      <c r="AS779" s="3"/>
    </row>
    <row r="780" spans="1:45" ht="15.75" customHeight="1" x14ac:dyDescent="0.25">
      <c r="A780" s="79">
        <v>1902</v>
      </c>
      <c r="B780" s="80">
        <v>70</v>
      </c>
      <c r="C780" s="80"/>
      <c r="D780" s="80"/>
      <c r="E780" s="80"/>
      <c r="F780" s="80"/>
      <c r="G780" s="80"/>
      <c r="H780" s="80"/>
      <c r="I780" s="80"/>
      <c r="J780" s="223"/>
      <c r="K780" s="116"/>
      <c r="L780" s="232"/>
      <c r="M780" s="233"/>
      <c r="N780" s="234"/>
      <c r="O780" s="242"/>
      <c r="P780" s="85">
        <f>B780</f>
        <v>70</v>
      </c>
      <c r="Q780" s="243"/>
      <c r="R780" s="242"/>
      <c r="X780" s="3"/>
      <c r="Y780" s="3"/>
      <c r="AR780" s="3"/>
      <c r="AS780" s="3"/>
    </row>
    <row r="781" spans="1:45" ht="15.75" customHeight="1" x14ac:dyDescent="0.25">
      <c r="A781" s="79">
        <v>2001</v>
      </c>
      <c r="B781" s="80"/>
      <c r="C781" s="80">
        <v>67</v>
      </c>
      <c r="D781" s="80"/>
      <c r="E781" s="80"/>
      <c r="F781" s="80"/>
      <c r="G781" s="80"/>
      <c r="H781" s="80"/>
      <c r="I781" s="80"/>
      <c r="J781" s="223"/>
      <c r="K781" s="116"/>
      <c r="L781" s="235"/>
      <c r="M781" s="134"/>
      <c r="N781" s="236"/>
      <c r="O781" s="90">
        <f>IF(C781=0,"",C781/B780)</f>
        <v>0.95714285714285718</v>
      </c>
      <c r="P781" s="91">
        <v>67</v>
      </c>
      <c r="Q781" s="241">
        <f t="shared" ref="Q781:Q787" si="95">IF(P781=0,"",P781/P780)</f>
        <v>0.95714285714285718</v>
      </c>
      <c r="R781" s="241">
        <f t="shared" ref="R781:R787" si="96">IF(P781=0,"",100%-Q781)</f>
        <v>4.2857142857142816E-2</v>
      </c>
      <c r="X781" s="3"/>
      <c r="Y781" s="3"/>
      <c r="AR781" s="3"/>
      <c r="AS781" s="3"/>
    </row>
    <row r="782" spans="1:45" ht="15.75" customHeight="1" x14ac:dyDescent="0.25">
      <c r="A782" s="79">
        <v>2002</v>
      </c>
      <c r="B782" s="80"/>
      <c r="C782" s="80"/>
      <c r="D782" s="80">
        <v>62</v>
      </c>
      <c r="E782" s="80"/>
      <c r="F782" s="80"/>
      <c r="G782" s="80"/>
      <c r="H782" s="80"/>
      <c r="I782" s="80"/>
      <c r="J782" s="223"/>
      <c r="K782" s="116"/>
      <c r="L782" s="235"/>
      <c r="M782" s="134"/>
      <c r="N782" s="236"/>
      <c r="O782" s="90">
        <f>IF(D782=0,"",D782/C781)</f>
        <v>0.92537313432835822</v>
      </c>
      <c r="P782" s="91">
        <v>64</v>
      </c>
      <c r="Q782" s="241">
        <f t="shared" si="95"/>
        <v>0.95522388059701491</v>
      </c>
      <c r="R782" s="241">
        <f t="shared" si="96"/>
        <v>4.4776119402985093E-2</v>
      </c>
      <c r="S782" s="93">
        <f>P782/P780</f>
        <v>0.91428571428571426</v>
      </c>
      <c r="X782" s="3"/>
      <c r="Y782" s="3"/>
      <c r="AR782" s="3"/>
      <c r="AS782" s="3"/>
    </row>
    <row r="783" spans="1:45" ht="15.75" customHeight="1" x14ac:dyDescent="0.25">
      <c r="A783" s="79">
        <v>2101</v>
      </c>
      <c r="B783" s="80"/>
      <c r="C783" s="80"/>
      <c r="D783" s="80"/>
      <c r="E783" s="80">
        <v>60</v>
      </c>
      <c r="F783" s="80"/>
      <c r="G783" s="80"/>
      <c r="H783" s="80"/>
      <c r="I783" s="80"/>
      <c r="J783" s="223"/>
      <c r="K783" s="116"/>
      <c r="L783" s="235"/>
      <c r="M783" s="134"/>
      <c r="N783" s="236"/>
      <c r="O783" s="90">
        <f>IF(E783=0,"",E783/D782)</f>
        <v>0.967741935483871</v>
      </c>
      <c r="P783" s="91">
        <v>64</v>
      </c>
      <c r="Q783" s="241">
        <f t="shared" si="95"/>
        <v>1</v>
      </c>
      <c r="R783" s="241">
        <f t="shared" si="96"/>
        <v>0</v>
      </c>
      <c r="X783" s="3"/>
      <c r="Y783" s="3"/>
      <c r="AR783" s="3"/>
      <c r="AS783" s="3"/>
    </row>
    <row r="784" spans="1:45" ht="15.75" customHeight="1" x14ac:dyDescent="0.25">
      <c r="A784" s="79">
        <v>2102</v>
      </c>
      <c r="B784" s="80"/>
      <c r="C784" s="80"/>
      <c r="D784" s="80"/>
      <c r="E784" s="80"/>
      <c r="F784" s="80">
        <v>60</v>
      </c>
      <c r="G784" s="80"/>
      <c r="H784" s="80"/>
      <c r="I784" s="80"/>
      <c r="J784" s="223"/>
      <c r="K784" s="116"/>
      <c r="L784" s="235"/>
      <c r="M784" s="134"/>
      <c r="N784" s="236"/>
      <c r="O784" s="90">
        <f>IF(F784=0,"",F784/E783)</f>
        <v>1</v>
      </c>
      <c r="P784" s="91">
        <v>63</v>
      </c>
      <c r="Q784" s="241">
        <f t="shared" si="95"/>
        <v>0.984375</v>
      </c>
      <c r="R784" s="241">
        <f t="shared" si="96"/>
        <v>1.5625E-2</v>
      </c>
      <c r="X784" s="3"/>
      <c r="Y784" s="3"/>
      <c r="AR784" s="3"/>
      <c r="AS784" s="3"/>
    </row>
    <row r="785" spans="1:45" ht="15.75" customHeight="1" x14ac:dyDescent="0.25">
      <c r="A785" s="79">
        <v>2201</v>
      </c>
      <c r="B785" s="80"/>
      <c r="C785" s="80"/>
      <c r="D785" s="80"/>
      <c r="E785" s="80"/>
      <c r="F785" s="80"/>
      <c r="G785" s="80">
        <v>60</v>
      </c>
      <c r="H785" s="80"/>
      <c r="I785" s="80"/>
      <c r="J785" s="223"/>
      <c r="K785" s="116"/>
      <c r="L785" s="235"/>
      <c r="M785" s="134"/>
      <c r="N785" s="236"/>
      <c r="O785" s="90">
        <f>IF(G785=0,"",G785/F784)</f>
        <v>1</v>
      </c>
      <c r="P785" s="91">
        <v>63</v>
      </c>
      <c r="Q785" s="241">
        <f t="shared" si="95"/>
        <v>1</v>
      </c>
      <c r="R785" s="241">
        <f t="shared" si="96"/>
        <v>0</v>
      </c>
      <c r="X785" s="3"/>
      <c r="Y785" s="3"/>
      <c r="AR785" s="3"/>
      <c r="AS785" s="3"/>
    </row>
    <row r="786" spans="1:45" ht="15.75" customHeight="1" x14ac:dyDescent="0.25">
      <c r="A786" s="79">
        <v>2202</v>
      </c>
      <c r="B786" s="80"/>
      <c r="C786" s="80"/>
      <c r="D786" s="80"/>
      <c r="E786" s="80"/>
      <c r="F786" s="80"/>
      <c r="G786" s="80"/>
      <c r="H786" s="80">
        <v>60</v>
      </c>
      <c r="I786" s="80"/>
      <c r="J786" s="223"/>
      <c r="K786" s="116">
        <v>1</v>
      </c>
      <c r="L786" s="235"/>
      <c r="M786" s="134"/>
      <c r="N786" s="236"/>
      <c r="O786" s="90">
        <f>IF(H786=0,"",H786/G785)</f>
        <v>1</v>
      </c>
      <c r="P786" s="91">
        <v>63</v>
      </c>
      <c r="Q786" s="241">
        <f t="shared" si="95"/>
        <v>1</v>
      </c>
      <c r="R786" s="241">
        <f t="shared" si="96"/>
        <v>0</v>
      </c>
      <c r="X786" s="3"/>
      <c r="Y786" s="3"/>
      <c r="AR786" s="3"/>
      <c r="AS786" s="3"/>
    </row>
    <row r="787" spans="1:45" ht="15.75" customHeight="1" x14ac:dyDescent="0.25">
      <c r="A787" s="79">
        <v>2301</v>
      </c>
      <c r="B787" s="80"/>
      <c r="C787" s="80"/>
      <c r="D787" s="80"/>
      <c r="E787" s="80"/>
      <c r="F787" s="80"/>
      <c r="G787" s="80"/>
      <c r="H787" s="80"/>
      <c r="I787" s="80">
        <v>60</v>
      </c>
      <c r="J787" s="223"/>
      <c r="K787" s="116">
        <v>55</v>
      </c>
      <c r="L787" s="235"/>
      <c r="M787" s="134"/>
      <c r="N787" s="236"/>
      <c r="O787" s="90">
        <f>IF(I787=0,"",I787/H786)</f>
        <v>1</v>
      </c>
      <c r="P787" s="91">
        <v>63</v>
      </c>
      <c r="Q787" s="241">
        <f t="shared" si="95"/>
        <v>1</v>
      </c>
      <c r="R787" s="241">
        <f t="shared" si="96"/>
        <v>0</v>
      </c>
      <c r="X787" s="3"/>
      <c r="Y787" s="3"/>
      <c r="AR787" s="3"/>
      <c r="AS787" s="3"/>
    </row>
    <row r="788" spans="1:45" ht="15.75" customHeight="1" x14ac:dyDescent="0.25">
      <c r="A788" s="79">
        <v>2302</v>
      </c>
      <c r="B788" s="80"/>
      <c r="C788" s="80"/>
      <c r="D788" s="80"/>
      <c r="E788" s="80"/>
      <c r="F788" s="80"/>
      <c r="G788" s="80"/>
      <c r="H788" s="80"/>
      <c r="I788" s="80">
        <v>6</v>
      </c>
      <c r="J788" s="223"/>
      <c r="K788" s="116">
        <v>5</v>
      </c>
      <c r="L788" s="235"/>
      <c r="M788" s="134"/>
      <c r="N788" s="134"/>
      <c r="O788" s="246"/>
      <c r="P788" s="91">
        <v>8</v>
      </c>
      <c r="Q788" s="247"/>
      <c r="R788" s="246"/>
      <c r="X788" s="3"/>
      <c r="Y788" s="3"/>
      <c r="AR788" s="3"/>
      <c r="AS788" s="3"/>
    </row>
    <row r="789" spans="1:45" ht="15.75" customHeight="1" x14ac:dyDescent="0.25">
      <c r="A789" s="79">
        <v>2401</v>
      </c>
      <c r="B789" s="80"/>
      <c r="C789" s="80"/>
      <c r="D789" s="80"/>
      <c r="E789" s="80"/>
      <c r="F789" s="80"/>
      <c r="G789" s="80"/>
      <c r="H789" s="80"/>
      <c r="I789" s="80">
        <v>2</v>
      </c>
      <c r="J789" s="223"/>
      <c r="K789" s="116">
        <v>1</v>
      </c>
      <c r="L789" s="235"/>
      <c r="M789" s="134"/>
      <c r="N789" s="237"/>
      <c r="O789" s="246"/>
      <c r="P789" s="91">
        <v>3</v>
      </c>
      <c r="Q789" s="247"/>
      <c r="R789" s="246"/>
      <c r="X789" s="3"/>
      <c r="Y789" s="3"/>
      <c r="AR789" s="3"/>
      <c r="AS789" s="3"/>
    </row>
    <row r="790" spans="1:45" ht="15.75" customHeight="1" x14ac:dyDescent="0.25">
      <c r="A790" s="79">
        <v>2402</v>
      </c>
      <c r="B790" s="80"/>
      <c r="C790" s="80"/>
      <c r="D790" s="80"/>
      <c r="E790" s="80"/>
      <c r="F790" s="80"/>
      <c r="G790" s="80"/>
      <c r="H790" s="80"/>
      <c r="I790" s="80">
        <v>1</v>
      </c>
      <c r="J790" s="223"/>
      <c r="K790" s="116">
        <v>1</v>
      </c>
      <c r="L790" s="235"/>
      <c r="M790" s="134"/>
      <c r="N790" s="237"/>
      <c r="O790" s="246"/>
      <c r="P790" s="96">
        <v>1</v>
      </c>
      <c r="Q790" s="247"/>
      <c r="R790" s="246"/>
      <c r="X790" s="3"/>
      <c r="Y790" s="3"/>
      <c r="AR790" s="3"/>
      <c r="AS790" s="3"/>
    </row>
    <row r="791" spans="1:45" ht="15.75" customHeight="1" x14ac:dyDescent="0.25">
      <c r="A791" s="79">
        <v>2501</v>
      </c>
      <c r="B791" s="80"/>
      <c r="C791" s="80"/>
      <c r="D791" s="80"/>
      <c r="E791" s="80"/>
      <c r="F791" s="80"/>
      <c r="G791" s="80"/>
      <c r="H791" s="80"/>
      <c r="I791" s="80"/>
      <c r="J791" s="223"/>
      <c r="K791" s="116">
        <v>1</v>
      </c>
      <c r="L791" s="235"/>
      <c r="M791" s="134"/>
      <c r="N791" s="237"/>
      <c r="O791" s="246"/>
      <c r="P791" s="96"/>
      <c r="Q791" s="247"/>
      <c r="R791" s="246"/>
      <c r="X791" s="3"/>
      <c r="Y791" s="3"/>
      <c r="AR791" s="3"/>
      <c r="AS791" s="3"/>
    </row>
    <row r="792" spans="1:45" ht="15.75" customHeight="1" x14ac:dyDescent="0.25">
      <c r="A792" s="79">
        <v>2502</v>
      </c>
      <c r="B792" s="80"/>
      <c r="C792" s="80"/>
      <c r="D792" s="80"/>
      <c r="E792" s="80"/>
      <c r="F792" s="80"/>
      <c r="G792" s="80"/>
      <c r="H792" s="80"/>
      <c r="I792" s="80"/>
      <c r="J792" s="223"/>
      <c r="K792" s="116"/>
      <c r="L792" s="235"/>
      <c r="M792" s="134"/>
      <c r="N792" s="237"/>
      <c r="O792" s="248"/>
      <c r="P792" s="251"/>
      <c r="Q792" s="249"/>
      <c r="R792" s="250"/>
      <c r="X792" s="3"/>
      <c r="Y792" s="3"/>
      <c r="AR792" s="3"/>
      <c r="AS792" s="3"/>
    </row>
    <row r="793" spans="1:45" ht="15.75" customHeight="1" x14ac:dyDescent="0.25">
      <c r="A793" s="79">
        <v>2601</v>
      </c>
      <c r="B793" s="80"/>
      <c r="C793" s="80"/>
      <c r="D793" s="80"/>
      <c r="E793" s="80"/>
      <c r="F793" s="80"/>
      <c r="G793" s="80"/>
      <c r="H793" s="80"/>
      <c r="I793" s="80"/>
      <c r="J793" s="223"/>
      <c r="K793" s="116"/>
      <c r="L793" s="235"/>
      <c r="M793" s="134"/>
      <c r="N793" s="237"/>
      <c r="O793" s="228" t="s">
        <v>80</v>
      </c>
      <c r="P793" s="102">
        <v>48</v>
      </c>
      <c r="Q793" s="103">
        <f>K796</f>
        <v>64</v>
      </c>
      <c r="R793" s="230" t="s">
        <v>10</v>
      </c>
      <c r="X793" s="3"/>
      <c r="Y793" s="3"/>
      <c r="AR793" s="3"/>
      <c r="AS793" s="3"/>
    </row>
    <row r="794" spans="1:45" ht="15.75" customHeight="1" x14ac:dyDescent="0.25">
      <c r="A794" s="79">
        <v>2602</v>
      </c>
      <c r="B794" s="80"/>
      <c r="C794" s="80"/>
      <c r="D794" s="80"/>
      <c r="E794" s="80"/>
      <c r="F794" s="80"/>
      <c r="G794" s="80"/>
      <c r="H794" s="80"/>
      <c r="I794" s="80"/>
      <c r="J794" s="223"/>
      <c r="K794" s="116"/>
      <c r="L794" s="235"/>
      <c r="M794" s="134"/>
      <c r="N794" s="237"/>
      <c r="O794" s="229" t="s">
        <v>81</v>
      </c>
      <c r="P794" s="104">
        <f>IF(P793/B780=0,"",P793/B780)</f>
        <v>0.68571428571428572</v>
      </c>
      <c r="Q794" s="105">
        <f>IF(P793/Q793=0,"",P793/Q793)</f>
        <v>0.75</v>
      </c>
      <c r="R794" s="231" t="s">
        <v>82</v>
      </c>
      <c r="X794" s="3"/>
      <c r="Y794" s="3"/>
      <c r="AR794" s="3"/>
      <c r="AS794" s="3"/>
    </row>
    <row r="795" spans="1:45" ht="15.75" customHeight="1" x14ac:dyDescent="0.25">
      <c r="A795" s="79">
        <v>2701</v>
      </c>
      <c r="B795" s="80"/>
      <c r="C795" s="80"/>
      <c r="D795" s="80"/>
      <c r="E795" s="80"/>
      <c r="F795" s="80"/>
      <c r="G795" s="80"/>
      <c r="H795" s="80"/>
      <c r="I795" s="80"/>
      <c r="J795" s="223"/>
      <c r="K795" s="116"/>
      <c r="L795" s="238"/>
      <c r="M795" s="239"/>
      <c r="N795" s="240"/>
      <c r="O795" s="109"/>
      <c r="P795" s="110"/>
      <c r="Q795" s="110"/>
      <c r="R795" s="111"/>
      <c r="X795" s="3"/>
      <c r="Y795" s="3"/>
      <c r="AR795" s="3"/>
      <c r="AS795" s="3"/>
    </row>
    <row r="796" spans="1:45" ht="18" customHeight="1" x14ac:dyDescent="0.25">
      <c r="A796" s="33"/>
      <c r="B796" s="327" t="s">
        <v>108</v>
      </c>
      <c r="C796" s="327"/>
      <c r="D796" s="327"/>
      <c r="E796" s="327"/>
      <c r="F796" s="327"/>
      <c r="G796" s="327"/>
      <c r="H796" s="327"/>
      <c r="I796" s="327"/>
      <c r="J796" s="327"/>
      <c r="K796" s="112">
        <f>SUM(K780:K792)</f>
        <v>64</v>
      </c>
      <c r="L796" s="113">
        <f>((SUM(K786:K787))/B780)</f>
        <v>0.8</v>
      </c>
      <c r="M796" s="113">
        <f>IF(K796=0,"",K796/B780)</f>
        <v>0.91428571428571426</v>
      </c>
      <c r="N796" s="113">
        <f>M796-L796</f>
        <v>0.11428571428571421</v>
      </c>
      <c r="O796" s="5"/>
      <c r="P796" s="25"/>
      <c r="Q796" s="24"/>
      <c r="R796" s="5"/>
      <c r="X796" s="3"/>
      <c r="Y796" s="3"/>
      <c r="AR796" s="3"/>
      <c r="AS796" s="3"/>
    </row>
    <row r="797" spans="1:45" ht="12.75" customHeight="1" x14ac:dyDescent="0.2">
      <c r="L797" s="5"/>
      <c r="M797" s="5"/>
      <c r="O797" s="5"/>
      <c r="P797" s="6"/>
      <c r="Q797" s="6"/>
      <c r="R797" s="5"/>
      <c r="X797" s="3"/>
      <c r="Y797" s="3"/>
      <c r="AR797" s="3"/>
      <c r="AS797" s="3"/>
    </row>
    <row r="798" spans="1:45" ht="12.75" customHeight="1" x14ac:dyDescent="0.2">
      <c r="L798" s="5"/>
      <c r="M798" s="5"/>
      <c r="O798" s="5"/>
      <c r="P798" s="6"/>
      <c r="Q798" s="6"/>
      <c r="R798" s="5"/>
      <c r="X798" s="3"/>
      <c r="Y798" s="3"/>
      <c r="AR798" s="3"/>
      <c r="AS798" s="3"/>
    </row>
    <row r="799" spans="1:45" ht="26.25" customHeight="1" x14ac:dyDescent="0.4">
      <c r="B799" s="318" t="s">
        <v>96</v>
      </c>
      <c r="C799" s="331"/>
      <c r="D799" s="331"/>
      <c r="E799" s="331"/>
      <c r="F799" s="331"/>
      <c r="G799" s="331"/>
      <c r="H799" s="331"/>
      <c r="I799" s="331"/>
      <c r="J799" s="331"/>
      <c r="K799" s="201" t="s">
        <v>117</v>
      </c>
      <c r="L799" s="5"/>
      <c r="M799" s="5"/>
      <c r="N799" s="25"/>
      <c r="O799" s="5"/>
      <c r="P799" s="25"/>
      <c r="Q799" s="25"/>
      <c r="R799" s="25"/>
      <c r="X799" s="3"/>
      <c r="Y799" s="3"/>
      <c r="AR799" s="3"/>
      <c r="AS799" s="3"/>
    </row>
    <row r="800" spans="1:45" ht="20.25" customHeight="1" x14ac:dyDescent="0.2">
      <c r="A800" s="330" t="s">
        <v>9</v>
      </c>
      <c r="B800" s="311" t="s">
        <v>97</v>
      </c>
      <c r="C800" s="312"/>
      <c r="D800" s="312"/>
      <c r="E800" s="312"/>
      <c r="F800" s="312"/>
      <c r="G800" s="312"/>
      <c r="H800" s="312"/>
      <c r="I800" s="312"/>
      <c r="J800" s="313"/>
      <c r="K800" s="314" t="s">
        <v>10</v>
      </c>
      <c r="L800" s="307" t="s">
        <v>2</v>
      </c>
      <c r="M800" s="307" t="s">
        <v>3</v>
      </c>
      <c r="N800" s="316" t="s">
        <v>4</v>
      </c>
      <c r="O800" s="307" t="s">
        <v>5</v>
      </c>
      <c r="P800" s="317" t="s">
        <v>6</v>
      </c>
      <c r="Q800" s="317" t="s">
        <v>7</v>
      </c>
      <c r="R800" s="307" t="s">
        <v>8</v>
      </c>
      <c r="X800" s="3"/>
      <c r="Y800" s="3"/>
      <c r="AR800" s="3"/>
      <c r="AS800" s="3"/>
    </row>
    <row r="801" spans="1:45" ht="15.75" customHeight="1" x14ac:dyDescent="0.25">
      <c r="A801" s="308"/>
      <c r="B801" s="79" t="s">
        <v>98</v>
      </c>
      <c r="C801" s="79" t="s">
        <v>99</v>
      </c>
      <c r="D801" s="79" t="s">
        <v>100</v>
      </c>
      <c r="E801" s="79" t="s">
        <v>101</v>
      </c>
      <c r="F801" s="79" t="s">
        <v>102</v>
      </c>
      <c r="G801" s="79" t="s">
        <v>103</v>
      </c>
      <c r="H801" s="79" t="s">
        <v>104</v>
      </c>
      <c r="I801" s="79" t="s">
        <v>105</v>
      </c>
      <c r="J801" s="221" t="s">
        <v>106</v>
      </c>
      <c r="K801" s="315"/>
      <c r="L801" s="308"/>
      <c r="M801" s="308"/>
      <c r="N801" s="308"/>
      <c r="O801" s="308"/>
      <c r="P801" s="308"/>
      <c r="Q801" s="308"/>
      <c r="R801" s="308"/>
      <c r="X801" s="3"/>
      <c r="Y801" s="3"/>
      <c r="AR801" s="3"/>
      <c r="AS801" s="3"/>
    </row>
    <row r="802" spans="1:45" ht="15.75" customHeight="1" x14ac:dyDescent="0.25">
      <c r="A802" s="79">
        <v>2001</v>
      </c>
      <c r="B802" s="80">
        <v>39</v>
      </c>
      <c r="C802" s="80"/>
      <c r="D802" s="80"/>
      <c r="E802" s="80"/>
      <c r="F802" s="80"/>
      <c r="G802" s="80"/>
      <c r="H802" s="80"/>
      <c r="I802" s="80"/>
      <c r="J802" s="223"/>
      <c r="K802" s="116"/>
      <c r="L802" s="232"/>
      <c r="M802" s="233"/>
      <c r="N802" s="234"/>
      <c r="O802" s="242"/>
      <c r="P802" s="85">
        <f>B802</f>
        <v>39</v>
      </c>
      <c r="Q802" s="243"/>
      <c r="R802" s="242"/>
      <c r="X802" s="3"/>
      <c r="Y802" s="3"/>
      <c r="AR802" s="3"/>
      <c r="AS802" s="3"/>
    </row>
    <row r="803" spans="1:45" ht="15.75" customHeight="1" x14ac:dyDescent="0.25">
      <c r="A803" s="79">
        <v>2002</v>
      </c>
      <c r="B803" s="80"/>
      <c r="C803" s="80">
        <v>38</v>
      </c>
      <c r="D803" s="80"/>
      <c r="E803" s="80"/>
      <c r="F803" s="80"/>
      <c r="G803" s="80"/>
      <c r="H803" s="80"/>
      <c r="I803" s="80"/>
      <c r="J803" s="223"/>
      <c r="K803" s="116"/>
      <c r="L803" s="235"/>
      <c r="M803" s="134"/>
      <c r="N803" s="236"/>
      <c r="O803" s="90">
        <f>IF(C803=0,"",C803/B802)</f>
        <v>0.97435897435897434</v>
      </c>
      <c r="P803" s="91">
        <v>38</v>
      </c>
      <c r="Q803" s="241">
        <f t="shared" ref="Q803:Q809" si="97">IF(P803=0,"",P803/P802)</f>
        <v>0.97435897435897434</v>
      </c>
      <c r="R803" s="241">
        <f t="shared" ref="R803:R809" si="98">IF(P803=0,"",100%-Q803)</f>
        <v>2.5641025641025661E-2</v>
      </c>
      <c r="X803" s="3"/>
      <c r="Y803" s="3"/>
      <c r="AR803" s="3"/>
      <c r="AS803" s="3"/>
    </row>
    <row r="804" spans="1:45" ht="15.75" customHeight="1" x14ac:dyDescent="0.25">
      <c r="A804" s="79">
        <v>2101</v>
      </c>
      <c r="B804" s="80"/>
      <c r="C804" s="80"/>
      <c r="D804" s="80">
        <v>33</v>
      </c>
      <c r="E804" s="80"/>
      <c r="F804" s="80"/>
      <c r="G804" s="80"/>
      <c r="H804" s="80"/>
      <c r="I804" s="80"/>
      <c r="J804" s="223"/>
      <c r="K804" s="116"/>
      <c r="L804" s="235"/>
      <c r="M804" s="134"/>
      <c r="N804" s="236"/>
      <c r="O804" s="90">
        <f>IF(D804=0,"",D804/C803)</f>
        <v>0.86842105263157898</v>
      </c>
      <c r="P804" s="91">
        <v>35</v>
      </c>
      <c r="Q804" s="241">
        <f t="shared" si="97"/>
        <v>0.92105263157894735</v>
      </c>
      <c r="R804" s="241">
        <f t="shared" si="98"/>
        <v>7.8947368421052655E-2</v>
      </c>
      <c r="S804" s="93">
        <f>P804/P802</f>
        <v>0.89743589743589747</v>
      </c>
      <c r="X804" s="3"/>
      <c r="Y804" s="3"/>
      <c r="AR804" s="3"/>
      <c r="AS804" s="3"/>
    </row>
    <row r="805" spans="1:45" ht="15.75" customHeight="1" x14ac:dyDescent="0.25">
      <c r="A805" s="79">
        <v>2102</v>
      </c>
      <c r="B805" s="80"/>
      <c r="C805" s="80"/>
      <c r="D805" s="80"/>
      <c r="E805" s="80">
        <v>31</v>
      </c>
      <c r="F805" s="80"/>
      <c r="G805" s="80"/>
      <c r="H805" s="80"/>
      <c r="I805" s="80"/>
      <c r="J805" s="223"/>
      <c r="K805" s="116"/>
      <c r="L805" s="235"/>
      <c r="M805" s="134"/>
      <c r="N805" s="236"/>
      <c r="O805" s="90">
        <f>IF(E805=0,"",E805/D804)</f>
        <v>0.93939393939393945</v>
      </c>
      <c r="P805" s="91">
        <v>35</v>
      </c>
      <c r="Q805" s="241">
        <f t="shared" si="97"/>
        <v>1</v>
      </c>
      <c r="R805" s="241">
        <f t="shared" si="98"/>
        <v>0</v>
      </c>
      <c r="X805" s="3"/>
      <c r="Y805" s="3"/>
      <c r="AR805" s="3"/>
      <c r="AS805" s="3"/>
    </row>
    <row r="806" spans="1:45" ht="15.75" customHeight="1" x14ac:dyDescent="0.25">
      <c r="A806" s="79">
        <v>2201</v>
      </c>
      <c r="B806" s="80"/>
      <c r="C806" s="80"/>
      <c r="D806" s="80"/>
      <c r="E806" s="80"/>
      <c r="F806" s="80">
        <v>30</v>
      </c>
      <c r="G806" s="80"/>
      <c r="H806" s="80"/>
      <c r="I806" s="80"/>
      <c r="J806" s="223"/>
      <c r="K806" s="116"/>
      <c r="L806" s="235"/>
      <c r="M806" s="134"/>
      <c r="N806" s="236"/>
      <c r="O806" s="90">
        <f>IF(F806=0,"",F806/E805)</f>
        <v>0.967741935483871</v>
      </c>
      <c r="P806" s="91">
        <v>34</v>
      </c>
      <c r="Q806" s="241">
        <f t="shared" si="97"/>
        <v>0.97142857142857142</v>
      </c>
      <c r="R806" s="241">
        <f t="shared" si="98"/>
        <v>2.8571428571428581E-2</v>
      </c>
      <c r="X806" s="3"/>
      <c r="Y806" s="3"/>
      <c r="AR806" s="3"/>
      <c r="AS806" s="3"/>
    </row>
    <row r="807" spans="1:45" ht="15.75" customHeight="1" x14ac:dyDescent="0.25">
      <c r="A807" s="79">
        <v>2202</v>
      </c>
      <c r="B807" s="80"/>
      <c r="C807" s="80"/>
      <c r="D807" s="80"/>
      <c r="E807" s="80"/>
      <c r="F807" s="80"/>
      <c r="G807" s="80">
        <v>30</v>
      </c>
      <c r="H807" s="80"/>
      <c r="I807" s="80"/>
      <c r="J807" s="223"/>
      <c r="K807" s="116"/>
      <c r="L807" s="235"/>
      <c r="M807" s="134"/>
      <c r="N807" s="236"/>
      <c r="O807" s="90">
        <f>IF(G807=0,"",G807/F806)</f>
        <v>1</v>
      </c>
      <c r="P807" s="91">
        <v>33</v>
      </c>
      <c r="Q807" s="241">
        <f t="shared" si="97"/>
        <v>0.97058823529411764</v>
      </c>
      <c r="R807" s="241">
        <f t="shared" si="98"/>
        <v>2.9411764705882359E-2</v>
      </c>
      <c r="X807" s="3"/>
      <c r="Y807" s="3"/>
      <c r="AR807" s="3"/>
      <c r="AS807" s="3"/>
    </row>
    <row r="808" spans="1:45" ht="15.75" customHeight="1" x14ac:dyDescent="0.25">
      <c r="A808" s="79">
        <v>2301</v>
      </c>
      <c r="B808" s="80"/>
      <c r="C808" s="80"/>
      <c r="D808" s="80"/>
      <c r="E808" s="80"/>
      <c r="F808" s="80"/>
      <c r="G808" s="80"/>
      <c r="H808" s="80">
        <v>30</v>
      </c>
      <c r="I808" s="80"/>
      <c r="J808" s="223"/>
      <c r="K808" s="116"/>
      <c r="L808" s="235"/>
      <c r="M808" s="134"/>
      <c r="N808" s="236"/>
      <c r="O808" s="90">
        <f>IF(H808=0,"",H808/G807)</f>
        <v>1</v>
      </c>
      <c r="P808" s="91">
        <v>32</v>
      </c>
      <c r="Q808" s="241">
        <f t="shared" si="97"/>
        <v>0.96969696969696972</v>
      </c>
      <c r="R808" s="241">
        <f t="shared" si="98"/>
        <v>3.0303030303030276E-2</v>
      </c>
      <c r="X808" s="3"/>
      <c r="Y808" s="3"/>
      <c r="AR808" s="3"/>
      <c r="AS808" s="3"/>
    </row>
    <row r="809" spans="1:45" ht="15.75" customHeight="1" x14ac:dyDescent="0.25">
      <c r="A809" s="79">
        <v>2302</v>
      </c>
      <c r="B809" s="80"/>
      <c r="C809" s="80"/>
      <c r="D809" s="80"/>
      <c r="E809" s="80"/>
      <c r="F809" s="80"/>
      <c r="G809" s="80"/>
      <c r="H809" s="80"/>
      <c r="I809" s="80">
        <v>30</v>
      </c>
      <c r="J809" s="223"/>
      <c r="K809" s="116">
        <v>21</v>
      </c>
      <c r="L809" s="235"/>
      <c r="M809" s="134"/>
      <c r="N809" s="236"/>
      <c r="O809" s="90">
        <f>IF(I809=0,"",I809/H808)</f>
        <v>1</v>
      </c>
      <c r="P809" s="91">
        <v>31</v>
      </c>
      <c r="Q809" s="241">
        <f t="shared" si="97"/>
        <v>0.96875</v>
      </c>
      <c r="R809" s="241">
        <f t="shared" si="98"/>
        <v>3.125E-2</v>
      </c>
      <c r="X809" s="3"/>
      <c r="Y809" s="3"/>
      <c r="AR809" s="3"/>
      <c r="AS809" s="3"/>
    </row>
    <row r="810" spans="1:45" ht="15.75" customHeight="1" x14ac:dyDescent="0.25">
      <c r="A810" s="79">
        <v>2401</v>
      </c>
      <c r="B810" s="80"/>
      <c r="C810" s="80"/>
      <c r="D810" s="80"/>
      <c r="E810" s="80"/>
      <c r="F810" s="80"/>
      <c r="G810" s="80"/>
      <c r="H810" s="80"/>
      <c r="I810" s="80">
        <v>5</v>
      </c>
      <c r="J810" s="223"/>
      <c r="K810" s="116">
        <v>4</v>
      </c>
      <c r="L810" s="235"/>
      <c r="M810" s="134"/>
      <c r="N810" s="134"/>
      <c r="O810" s="246"/>
      <c r="P810" s="91">
        <v>9</v>
      </c>
      <c r="Q810" s="247"/>
      <c r="R810" s="246"/>
      <c r="X810" s="3"/>
      <c r="Y810" s="3"/>
      <c r="AR810" s="3"/>
      <c r="AS810" s="3"/>
    </row>
    <row r="811" spans="1:45" ht="15.75" customHeight="1" x14ac:dyDescent="0.25">
      <c r="A811" s="79">
        <v>2402</v>
      </c>
      <c r="B811" s="80"/>
      <c r="C811" s="80"/>
      <c r="D811" s="80"/>
      <c r="E811" s="80"/>
      <c r="F811" s="80"/>
      <c r="G811" s="80"/>
      <c r="H811" s="80"/>
      <c r="I811" s="80">
        <v>3</v>
      </c>
      <c r="J811" s="223"/>
      <c r="K811" s="116">
        <v>3</v>
      </c>
      <c r="L811" s="235"/>
      <c r="M811" s="134"/>
      <c r="N811" s="237"/>
      <c r="O811" s="246"/>
      <c r="P811" s="91">
        <v>6</v>
      </c>
      <c r="Q811" s="247"/>
      <c r="R811" s="246"/>
      <c r="X811" s="3"/>
      <c r="Y811" s="3"/>
      <c r="AR811" s="3"/>
      <c r="AS811" s="3"/>
    </row>
    <row r="812" spans="1:45" ht="15.75" customHeight="1" x14ac:dyDescent="0.25">
      <c r="A812" s="79">
        <v>2501</v>
      </c>
      <c r="B812" s="80"/>
      <c r="C812" s="80"/>
      <c r="D812" s="80"/>
      <c r="E812" s="80"/>
      <c r="F812" s="80"/>
      <c r="G812" s="80"/>
      <c r="H812" s="80"/>
      <c r="I812" s="80">
        <v>2</v>
      </c>
      <c r="J812" s="223"/>
      <c r="K812" s="116">
        <v>1</v>
      </c>
      <c r="L812" s="235"/>
      <c r="M812" s="134"/>
      <c r="N812" s="237"/>
      <c r="O812" s="246"/>
      <c r="P812" s="96">
        <v>2</v>
      </c>
      <c r="Q812" s="247"/>
      <c r="R812" s="246"/>
      <c r="X812" s="3"/>
      <c r="Y812" s="3"/>
      <c r="AR812" s="3"/>
      <c r="AS812" s="3"/>
    </row>
    <row r="813" spans="1:45" ht="15.75" customHeight="1" x14ac:dyDescent="0.25">
      <c r="A813" s="79">
        <v>2502</v>
      </c>
      <c r="B813" s="80"/>
      <c r="C813" s="80"/>
      <c r="D813" s="80"/>
      <c r="E813" s="80"/>
      <c r="F813" s="80"/>
      <c r="G813" s="80"/>
      <c r="H813" s="80"/>
      <c r="I813" s="80">
        <v>1</v>
      </c>
      <c r="J813" s="223"/>
      <c r="K813" s="116">
        <v>1</v>
      </c>
      <c r="L813" s="235"/>
      <c r="M813" s="134"/>
      <c r="N813" s="237"/>
      <c r="O813" s="246"/>
      <c r="P813" s="96">
        <v>1</v>
      </c>
      <c r="Q813" s="247"/>
      <c r="R813" s="246"/>
      <c r="X813" s="3"/>
      <c r="Y813" s="3"/>
      <c r="AR813" s="3"/>
      <c r="AS813" s="3"/>
    </row>
    <row r="814" spans="1:45" ht="15.75" customHeight="1" x14ac:dyDescent="0.25">
      <c r="A814" s="79">
        <v>2601</v>
      </c>
      <c r="B814" s="80"/>
      <c r="C814" s="80"/>
      <c r="D814" s="80"/>
      <c r="E814" s="80"/>
      <c r="F814" s="80"/>
      <c r="G814" s="80"/>
      <c r="H814" s="80"/>
      <c r="I814" s="80"/>
      <c r="J814" s="223"/>
      <c r="K814" s="116"/>
      <c r="L814" s="235"/>
      <c r="M814" s="134"/>
      <c r="N814" s="237"/>
      <c r="O814" s="248"/>
      <c r="P814" s="251"/>
      <c r="Q814" s="249"/>
      <c r="R814" s="250"/>
      <c r="X814" s="3"/>
      <c r="Y814" s="3"/>
      <c r="AR814" s="3"/>
      <c r="AS814" s="3"/>
    </row>
    <row r="815" spans="1:45" ht="15.75" customHeight="1" x14ac:dyDescent="0.25">
      <c r="A815" s="79">
        <v>2602</v>
      </c>
      <c r="B815" s="80"/>
      <c r="C815" s="80"/>
      <c r="D815" s="80"/>
      <c r="E815" s="80"/>
      <c r="F815" s="80"/>
      <c r="G815" s="80"/>
      <c r="H815" s="80"/>
      <c r="I815" s="80"/>
      <c r="J815" s="223"/>
      <c r="K815" s="116"/>
      <c r="L815" s="235"/>
      <c r="M815" s="134"/>
      <c r="N815" s="237"/>
      <c r="O815" s="228" t="s">
        <v>80</v>
      </c>
      <c r="P815" s="102">
        <v>11</v>
      </c>
      <c r="Q815" s="103">
        <f>K818</f>
        <v>30</v>
      </c>
      <c r="R815" s="230" t="s">
        <v>10</v>
      </c>
      <c r="X815" s="3"/>
      <c r="Y815" s="3"/>
      <c r="AR815" s="3"/>
      <c r="AS815" s="3"/>
    </row>
    <row r="816" spans="1:45" ht="15.75" customHeight="1" x14ac:dyDescent="0.25">
      <c r="A816" s="79">
        <v>2701</v>
      </c>
      <c r="B816" s="80"/>
      <c r="C816" s="80"/>
      <c r="D816" s="80"/>
      <c r="E816" s="80"/>
      <c r="F816" s="80"/>
      <c r="G816" s="80"/>
      <c r="H816" s="80"/>
      <c r="I816" s="80"/>
      <c r="J816" s="223"/>
      <c r="K816" s="116"/>
      <c r="L816" s="235"/>
      <c r="M816" s="134"/>
      <c r="N816" s="237"/>
      <c r="O816" s="229" t="s">
        <v>81</v>
      </c>
      <c r="P816" s="104">
        <f>IF(P815/B802=0,"",P815/B802)</f>
        <v>0.28205128205128205</v>
      </c>
      <c r="Q816" s="105">
        <f>IF(P815/Q815=0,"",P815/Q815)</f>
        <v>0.36666666666666664</v>
      </c>
      <c r="R816" s="231" t="s">
        <v>82</v>
      </c>
      <c r="X816" s="3"/>
      <c r="Y816" s="3"/>
      <c r="AR816" s="3"/>
      <c r="AS816" s="3"/>
    </row>
    <row r="817" spans="1:45" ht="15.75" customHeight="1" x14ac:dyDescent="0.25">
      <c r="A817" s="79">
        <v>2702</v>
      </c>
      <c r="B817" s="80"/>
      <c r="C817" s="80"/>
      <c r="D817" s="80"/>
      <c r="E817" s="80"/>
      <c r="F817" s="80"/>
      <c r="G817" s="80"/>
      <c r="H817" s="80"/>
      <c r="I817" s="80"/>
      <c r="J817" s="223"/>
      <c r="K817" s="116"/>
      <c r="L817" s="238"/>
      <c r="M817" s="239"/>
      <c r="N817" s="240"/>
      <c r="O817" s="109"/>
      <c r="P817" s="110"/>
      <c r="Q817" s="110"/>
      <c r="R817" s="111"/>
      <c r="X817" s="3"/>
      <c r="Y817" s="3"/>
      <c r="AR817" s="3"/>
      <c r="AS817" s="3"/>
    </row>
    <row r="818" spans="1:45" ht="18" customHeight="1" x14ac:dyDescent="0.25">
      <c r="A818" s="33"/>
      <c r="B818" s="327" t="s">
        <v>108</v>
      </c>
      <c r="C818" s="327"/>
      <c r="D818" s="327"/>
      <c r="E818" s="327"/>
      <c r="F818" s="327"/>
      <c r="G818" s="327"/>
      <c r="H818" s="327"/>
      <c r="I818" s="327"/>
      <c r="J818" s="327"/>
      <c r="K818" s="112">
        <f>SUM(K802:K814)</f>
        <v>30</v>
      </c>
      <c r="L818" s="113">
        <f>IF(K809=0,"",K809/B802)</f>
        <v>0.53846153846153844</v>
      </c>
      <c r="M818" s="113">
        <f>IF(K818=0,"",K818/B802)</f>
        <v>0.76923076923076927</v>
      </c>
      <c r="N818" s="113">
        <f>IF(K809=0,"",M818-L818)</f>
        <v>0.23076923076923084</v>
      </c>
      <c r="O818" s="5"/>
      <c r="P818" s="25"/>
      <c r="Q818" s="24"/>
      <c r="R818" s="5"/>
      <c r="X818" s="3"/>
      <c r="Y818" s="3"/>
      <c r="AR818" s="3"/>
      <c r="AS818" s="3"/>
    </row>
    <row r="819" spans="1:45" ht="12.75" customHeight="1" x14ac:dyDescent="0.2">
      <c r="L819" s="5"/>
      <c r="M819" s="5"/>
      <c r="O819" s="5"/>
      <c r="P819" s="6"/>
      <c r="Q819" s="6"/>
      <c r="R819" s="5"/>
      <c r="X819" s="3"/>
      <c r="Y819" s="3"/>
      <c r="AR819" s="3"/>
      <c r="AS819" s="3"/>
    </row>
    <row r="820" spans="1:45" ht="12.75" customHeight="1" x14ac:dyDescent="0.2">
      <c r="L820" s="5"/>
      <c r="M820" s="5"/>
      <c r="O820" s="5"/>
      <c r="P820" s="6"/>
      <c r="Q820" s="6"/>
      <c r="R820" s="5"/>
      <c r="X820" s="3"/>
      <c r="Y820" s="3"/>
      <c r="AR820" s="3"/>
      <c r="AS820" s="3"/>
    </row>
    <row r="821" spans="1:45" ht="26.25" customHeight="1" x14ac:dyDescent="0.4">
      <c r="B821" s="318" t="s">
        <v>96</v>
      </c>
      <c r="C821" s="331"/>
      <c r="D821" s="331"/>
      <c r="E821" s="331"/>
      <c r="F821" s="331"/>
      <c r="G821" s="331"/>
      <c r="H821" s="331"/>
      <c r="I821" s="331"/>
      <c r="J821" s="331"/>
      <c r="K821" s="201" t="s">
        <v>118</v>
      </c>
      <c r="L821" s="5"/>
      <c r="M821" s="5"/>
      <c r="N821" s="25"/>
      <c r="O821" s="5"/>
      <c r="P821" s="25"/>
      <c r="Q821" s="25"/>
      <c r="R821" s="25"/>
      <c r="X821" s="3"/>
      <c r="Y821" s="3"/>
      <c r="AR821" s="3"/>
      <c r="AS821" s="3"/>
    </row>
    <row r="822" spans="1:45" ht="20.25" customHeight="1" x14ac:dyDescent="0.2">
      <c r="A822" s="330" t="s">
        <v>9</v>
      </c>
      <c r="B822" s="311" t="s">
        <v>97</v>
      </c>
      <c r="C822" s="312"/>
      <c r="D822" s="312"/>
      <c r="E822" s="312"/>
      <c r="F822" s="312"/>
      <c r="G822" s="312"/>
      <c r="H822" s="312"/>
      <c r="I822" s="312"/>
      <c r="J822" s="313"/>
      <c r="K822" s="314" t="s">
        <v>10</v>
      </c>
      <c r="L822" s="307" t="s">
        <v>2</v>
      </c>
      <c r="M822" s="307" t="s">
        <v>3</v>
      </c>
      <c r="N822" s="316" t="s">
        <v>4</v>
      </c>
      <c r="O822" s="307" t="s">
        <v>5</v>
      </c>
      <c r="P822" s="317" t="s">
        <v>6</v>
      </c>
      <c r="Q822" s="317" t="s">
        <v>7</v>
      </c>
      <c r="R822" s="307" t="s">
        <v>8</v>
      </c>
      <c r="X822" s="3"/>
      <c r="Y822" s="3"/>
      <c r="AR822" s="3"/>
      <c r="AS822" s="3"/>
    </row>
    <row r="823" spans="1:45" ht="15.75" customHeight="1" x14ac:dyDescent="0.25">
      <c r="A823" s="308"/>
      <c r="B823" s="79" t="s">
        <v>98</v>
      </c>
      <c r="C823" s="79" t="s">
        <v>99</v>
      </c>
      <c r="D823" s="79" t="s">
        <v>100</v>
      </c>
      <c r="E823" s="79" t="s">
        <v>101</v>
      </c>
      <c r="F823" s="79" t="s">
        <v>102</v>
      </c>
      <c r="G823" s="79" t="s">
        <v>103</v>
      </c>
      <c r="H823" s="79" t="s">
        <v>104</v>
      </c>
      <c r="I823" s="79" t="s">
        <v>105</v>
      </c>
      <c r="J823" s="221" t="s">
        <v>106</v>
      </c>
      <c r="K823" s="315"/>
      <c r="L823" s="308"/>
      <c r="M823" s="308"/>
      <c r="N823" s="308"/>
      <c r="O823" s="308"/>
      <c r="P823" s="308"/>
      <c r="Q823" s="308"/>
      <c r="R823" s="308"/>
      <c r="X823" s="3"/>
      <c r="Y823" s="3"/>
      <c r="AR823" s="3"/>
      <c r="AS823" s="3"/>
    </row>
    <row r="824" spans="1:45" ht="15.75" customHeight="1" x14ac:dyDescent="0.25">
      <c r="A824" s="79">
        <v>2002</v>
      </c>
      <c r="B824" s="80">
        <v>74</v>
      </c>
      <c r="C824" s="80"/>
      <c r="D824" s="80"/>
      <c r="E824" s="80"/>
      <c r="F824" s="80"/>
      <c r="G824" s="80"/>
      <c r="H824" s="80"/>
      <c r="I824" s="80"/>
      <c r="J824" s="223"/>
      <c r="K824" s="116"/>
      <c r="L824" s="232"/>
      <c r="M824" s="233"/>
      <c r="N824" s="234"/>
      <c r="O824" s="242"/>
      <c r="P824" s="85">
        <f>B824</f>
        <v>74</v>
      </c>
      <c r="Q824" s="243"/>
      <c r="R824" s="242"/>
      <c r="X824" s="3"/>
      <c r="Y824" s="3"/>
      <c r="AR824" s="3"/>
      <c r="AS824" s="3"/>
    </row>
    <row r="825" spans="1:45" ht="15.75" customHeight="1" x14ac:dyDescent="0.25">
      <c r="A825" s="79">
        <v>2101</v>
      </c>
      <c r="B825" s="80"/>
      <c r="C825" s="80">
        <v>71</v>
      </c>
      <c r="D825" s="80"/>
      <c r="E825" s="80"/>
      <c r="F825" s="80"/>
      <c r="G825" s="80"/>
      <c r="H825" s="80"/>
      <c r="I825" s="80"/>
      <c r="J825" s="223"/>
      <c r="K825" s="116"/>
      <c r="L825" s="235"/>
      <c r="M825" s="134"/>
      <c r="N825" s="236"/>
      <c r="O825" s="90">
        <f>IF(C825=0,"",C825/B824)</f>
        <v>0.95945945945945943</v>
      </c>
      <c r="P825" s="91">
        <v>71</v>
      </c>
      <c r="Q825" s="241">
        <f t="shared" ref="Q825:Q831" si="99">IF(P825=0,"",P825/P824)</f>
        <v>0.95945945945945943</v>
      </c>
      <c r="R825" s="241">
        <f t="shared" ref="R825:R831" si="100">IF(P825=0,"",100%-Q825)</f>
        <v>4.0540540540540571E-2</v>
      </c>
      <c r="X825" s="3"/>
      <c r="Y825" s="3"/>
      <c r="AR825" s="3"/>
      <c r="AS825" s="3"/>
    </row>
    <row r="826" spans="1:45" ht="15.75" customHeight="1" x14ac:dyDescent="0.25">
      <c r="A826" s="79">
        <v>2102</v>
      </c>
      <c r="B826" s="80"/>
      <c r="C826" s="80"/>
      <c r="D826" s="80">
        <v>69</v>
      </c>
      <c r="E826" s="80"/>
      <c r="F826" s="80"/>
      <c r="G826" s="80"/>
      <c r="H826" s="80"/>
      <c r="I826" s="80"/>
      <c r="J826" s="223"/>
      <c r="K826" s="116"/>
      <c r="L826" s="235"/>
      <c r="M826" s="134"/>
      <c r="N826" s="236"/>
      <c r="O826" s="90">
        <f>IF(D826=0,"",D826/C825)</f>
        <v>0.971830985915493</v>
      </c>
      <c r="P826" s="91">
        <v>69</v>
      </c>
      <c r="Q826" s="241">
        <f t="shared" si="99"/>
        <v>0.971830985915493</v>
      </c>
      <c r="R826" s="241">
        <f t="shared" si="100"/>
        <v>2.8169014084507005E-2</v>
      </c>
      <c r="S826" s="93">
        <f>P826/P824</f>
        <v>0.93243243243243246</v>
      </c>
      <c r="X826" s="3"/>
      <c r="Y826" s="3"/>
      <c r="AR826" s="3"/>
      <c r="AS826" s="3"/>
    </row>
    <row r="827" spans="1:45" ht="15.75" customHeight="1" x14ac:dyDescent="0.25">
      <c r="A827" s="79">
        <v>2201</v>
      </c>
      <c r="B827" s="80"/>
      <c r="C827" s="80"/>
      <c r="D827" s="80"/>
      <c r="E827" s="80">
        <v>66</v>
      </c>
      <c r="F827" s="80"/>
      <c r="G827" s="80"/>
      <c r="H827" s="80"/>
      <c r="I827" s="80"/>
      <c r="J827" s="223"/>
      <c r="K827" s="116"/>
      <c r="L827" s="235"/>
      <c r="M827" s="134"/>
      <c r="N827" s="236"/>
      <c r="O827" s="90">
        <f>IF(E827=0,"",E827/D826)</f>
        <v>0.95652173913043481</v>
      </c>
      <c r="P827" s="91">
        <v>69</v>
      </c>
      <c r="Q827" s="241">
        <f t="shared" si="99"/>
        <v>1</v>
      </c>
      <c r="R827" s="241">
        <f t="shared" si="100"/>
        <v>0</v>
      </c>
      <c r="X827" s="3"/>
      <c r="Y827" s="3"/>
      <c r="AR827" s="3"/>
      <c r="AS827" s="3"/>
    </row>
    <row r="828" spans="1:45" ht="15.75" customHeight="1" x14ac:dyDescent="0.25">
      <c r="A828" s="79">
        <v>2202</v>
      </c>
      <c r="B828" s="80"/>
      <c r="C828" s="80"/>
      <c r="D828" s="80"/>
      <c r="E828" s="80"/>
      <c r="F828" s="80">
        <v>63</v>
      </c>
      <c r="G828" s="80"/>
      <c r="H828" s="80"/>
      <c r="I828" s="80"/>
      <c r="J828" s="223"/>
      <c r="K828" s="116"/>
      <c r="L828" s="235"/>
      <c r="M828" s="134"/>
      <c r="N828" s="236"/>
      <c r="O828" s="90">
        <f>IF(F828=0,"",F828/E827)</f>
        <v>0.95454545454545459</v>
      </c>
      <c r="P828" s="91">
        <v>66</v>
      </c>
      <c r="Q828" s="241">
        <f t="shared" si="99"/>
        <v>0.95652173913043481</v>
      </c>
      <c r="R828" s="241">
        <f t="shared" si="100"/>
        <v>4.3478260869565188E-2</v>
      </c>
      <c r="X828" s="3"/>
      <c r="Y828" s="3"/>
      <c r="AR828" s="3"/>
      <c r="AS828" s="3"/>
    </row>
    <row r="829" spans="1:45" ht="15.75" customHeight="1" x14ac:dyDescent="0.25">
      <c r="A829" s="79">
        <v>2301</v>
      </c>
      <c r="B829" s="80"/>
      <c r="C829" s="80"/>
      <c r="D829" s="80"/>
      <c r="E829" s="80"/>
      <c r="F829" s="80"/>
      <c r="G829" s="80">
        <v>63</v>
      </c>
      <c r="H829" s="80"/>
      <c r="I829" s="80"/>
      <c r="J829" s="223"/>
      <c r="K829" s="116"/>
      <c r="L829" s="235"/>
      <c r="M829" s="134"/>
      <c r="N829" s="236"/>
      <c r="O829" s="90">
        <f>IF(G829=0,"",G829/F828)</f>
        <v>1</v>
      </c>
      <c r="P829" s="91">
        <v>66</v>
      </c>
      <c r="Q829" s="241">
        <f t="shared" si="99"/>
        <v>1</v>
      </c>
      <c r="R829" s="241">
        <f t="shared" si="100"/>
        <v>0</v>
      </c>
      <c r="X829" s="3"/>
      <c r="Y829" s="3"/>
      <c r="AR829" s="3"/>
      <c r="AS829" s="3"/>
    </row>
    <row r="830" spans="1:45" ht="15.75" customHeight="1" x14ac:dyDescent="0.25">
      <c r="A830" s="79">
        <v>2302</v>
      </c>
      <c r="B830" s="80"/>
      <c r="C830" s="80"/>
      <c r="D830" s="80"/>
      <c r="E830" s="80"/>
      <c r="F830" s="80"/>
      <c r="G830" s="80"/>
      <c r="H830" s="80">
        <v>62</v>
      </c>
      <c r="I830" s="80"/>
      <c r="J830" s="223"/>
      <c r="K830" s="116"/>
      <c r="L830" s="235"/>
      <c r="M830" s="134"/>
      <c r="N830" s="236"/>
      <c r="O830" s="90">
        <f>IF(H830=0,"",H830/G829)</f>
        <v>0.98412698412698407</v>
      </c>
      <c r="P830" s="91">
        <v>66</v>
      </c>
      <c r="Q830" s="241">
        <f t="shared" si="99"/>
        <v>1</v>
      </c>
      <c r="R830" s="241">
        <f t="shared" si="100"/>
        <v>0</v>
      </c>
      <c r="X830" s="3"/>
      <c r="Y830" s="3"/>
      <c r="AR830" s="3"/>
      <c r="AS830" s="3"/>
    </row>
    <row r="831" spans="1:45" ht="15.75" customHeight="1" x14ac:dyDescent="0.25">
      <c r="A831" s="79">
        <v>2401</v>
      </c>
      <c r="B831" s="80"/>
      <c r="C831" s="80"/>
      <c r="D831" s="80"/>
      <c r="E831" s="80"/>
      <c r="F831" s="80"/>
      <c r="G831" s="80"/>
      <c r="H831" s="80"/>
      <c r="I831" s="80">
        <v>61</v>
      </c>
      <c r="J831" s="223"/>
      <c r="K831" s="116">
        <v>56</v>
      </c>
      <c r="L831" s="235"/>
      <c r="M831" s="134"/>
      <c r="N831" s="236"/>
      <c r="O831" s="90">
        <f>IF(I831=0,"",I831/H830)</f>
        <v>0.9838709677419355</v>
      </c>
      <c r="P831" s="91">
        <v>65</v>
      </c>
      <c r="Q831" s="241">
        <f t="shared" si="99"/>
        <v>0.98484848484848486</v>
      </c>
      <c r="R831" s="241">
        <f t="shared" si="100"/>
        <v>1.5151515151515138E-2</v>
      </c>
      <c r="X831" s="3"/>
      <c r="Y831" s="3"/>
      <c r="AR831" s="3"/>
      <c r="AS831" s="3"/>
    </row>
    <row r="832" spans="1:45" ht="15.75" customHeight="1" x14ac:dyDescent="0.25">
      <c r="A832" s="79">
        <v>2402</v>
      </c>
      <c r="B832" s="80"/>
      <c r="C832" s="80"/>
      <c r="D832" s="80"/>
      <c r="E832" s="80"/>
      <c r="F832" s="80"/>
      <c r="G832" s="80"/>
      <c r="H832" s="80"/>
      <c r="I832" s="80">
        <v>6</v>
      </c>
      <c r="J832" s="223"/>
      <c r="K832" s="116">
        <v>3</v>
      </c>
      <c r="L832" s="235"/>
      <c r="M832" s="134"/>
      <c r="N832" s="134"/>
      <c r="O832" s="246"/>
      <c r="P832" s="91">
        <v>7</v>
      </c>
      <c r="Q832" s="247"/>
      <c r="R832" s="246"/>
      <c r="X832" s="3"/>
      <c r="Y832" s="3"/>
      <c r="AR832" s="3"/>
      <c r="AS832" s="3"/>
    </row>
    <row r="833" spans="1:45" ht="15.75" customHeight="1" x14ac:dyDescent="0.25">
      <c r="A833" s="79">
        <v>2501</v>
      </c>
      <c r="B833" s="80"/>
      <c r="C833" s="80"/>
      <c r="D833" s="80"/>
      <c r="E833" s="80"/>
      <c r="F833" s="80"/>
      <c r="G833" s="80"/>
      <c r="H833" s="80"/>
      <c r="I833" s="80">
        <v>2</v>
      </c>
      <c r="J833" s="223"/>
      <c r="K833" s="116">
        <v>2</v>
      </c>
      <c r="L833" s="235"/>
      <c r="M833" s="134"/>
      <c r="N833" s="237"/>
      <c r="O833" s="246"/>
      <c r="P833" s="91">
        <v>3</v>
      </c>
      <c r="Q833" s="247"/>
      <c r="R833" s="246"/>
      <c r="X833" s="3"/>
      <c r="Y833" s="3"/>
      <c r="AR833" s="3"/>
      <c r="AS833" s="3"/>
    </row>
    <row r="834" spans="1:45" ht="15.75" customHeight="1" x14ac:dyDescent="0.25">
      <c r="A834" s="79">
        <v>2502</v>
      </c>
      <c r="B834" s="80"/>
      <c r="C834" s="80"/>
      <c r="D834" s="80"/>
      <c r="E834" s="80"/>
      <c r="F834" s="80"/>
      <c r="G834" s="80"/>
      <c r="H834" s="80"/>
      <c r="I834" s="80">
        <v>1</v>
      </c>
      <c r="J834" s="223"/>
      <c r="K834" s="116">
        <v>1</v>
      </c>
      <c r="L834" s="235"/>
      <c r="M834" s="134"/>
      <c r="N834" s="237"/>
      <c r="O834" s="246"/>
      <c r="P834" s="96">
        <v>1</v>
      </c>
      <c r="Q834" s="247"/>
      <c r="R834" s="246"/>
      <c r="X834" s="3"/>
      <c r="Y834" s="3"/>
      <c r="AR834" s="3"/>
      <c r="AS834" s="3"/>
    </row>
    <row r="835" spans="1:45" ht="15.75" customHeight="1" x14ac:dyDescent="0.25">
      <c r="A835" s="79">
        <v>2601</v>
      </c>
      <c r="B835" s="80"/>
      <c r="C835" s="80"/>
      <c r="D835" s="80"/>
      <c r="E835" s="80"/>
      <c r="F835" s="80"/>
      <c r="G835" s="80"/>
      <c r="H835" s="80"/>
      <c r="I835" s="80"/>
      <c r="J835" s="223"/>
      <c r="K835" s="116"/>
      <c r="L835" s="235"/>
      <c r="M835" s="134"/>
      <c r="N835" s="237"/>
      <c r="O835" s="246"/>
      <c r="P835" s="96"/>
      <c r="Q835" s="247"/>
      <c r="R835" s="246"/>
      <c r="X835" s="3"/>
      <c r="Y835" s="3"/>
      <c r="AR835" s="3"/>
      <c r="AS835" s="3"/>
    </row>
    <row r="836" spans="1:45" ht="15.75" customHeight="1" x14ac:dyDescent="0.25">
      <c r="A836" s="79">
        <v>2602</v>
      </c>
      <c r="B836" s="80"/>
      <c r="C836" s="80"/>
      <c r="D836" s="80"/>
      <c r="E836" s="80"/>
      <c r="F836" s="80"/>
      <c r="G836" s="80"/>
      <c r="H836" s="80"/>
      <c r="I836" s="80"/>
      <c r="J836" s="223"/>
      <c r="K836" s="116"/>
      <c r="L836" s="235"/>
      <c r="M836" s="134"/>
      <c r="N836" s="237"/>
      <c r="O836" s="248"/>
      <c r="P836" s="251"/>
      <c r="Q836" s="249"/>
      <c r="R836" s="250"/>
      <c r="X836" s="3"/>
      <c r="Y836" s="3"/>
      <c r="AR836" s="3"/>
      <c r="AS836" s="3"/>
    </row>
    <row r="837" spans="1:45" ht="15.75" customHeight="1" x14ac:dyDescent="0.25">
      <c r="A837" s="79">
        <v>2701</v>
      </c>
      <c r="B837" s="80"/>
      <c r="C837" s="80"/>
      <c r="D837" s="80"/>
      <c r="E837" s="80"/>
      <c r="F837" s="80"/>
      <c r="G837" s="80"/>
      <c r="H837" s="80"/>
      <c r="I837" s="80"/>
      <c r="J837" s="223"/>
      <c r="K837" s="116"/>
      <c r="L837" s="235"/>
      <c r="M837" s="134"/>
      <c r="N837" s="237"/>
      <c r="O837" s="228" t="s">
        <v>80</v>
      </c>
      <c r="P837" s="102">
        <v>36</v>
      </c>
      <c r="Q837" s="103">
        <f>K840</f>
        <v>62</v>
      </c>
      <c r="R837" s="230" t="s">
        <v>10</v>
      </c>
      <c r="X837" s="3"/>
      <c r="Y837" s="3"/>
      <c r="AR837" s="3"/>
      <c r="AS837" s="3"/>
    </row>
    <row r="838" spans="1:45" ht="15.75" customHeight="1" x14ac:dyDescent="0.25">
      <c r="A838" s="79">
        <v>2702</v>
      </c>
      <c r="B838" s="80"/>
      <c r="C838" s="80"/>
      <c r="D838" s="80"/>
      <c r="E838" s="80"/>
      <c r="F838" s="80"/>
      <c r="G838" s="80"/>
      <c r="H838" s="80"/>
      <c r="I838" s="80"/>
      <c r="J838" s="223"/>
      <c r="K838" s="116"/>
      <c r="L838" s="235"/>
      <c r="M838" s="134"/>
      <c r="N838" s="237"/>
      <c r="O838" s="229" t="s">
        <v>81</v>
      </c>
      <c r="P838" s="104">
        <f>IF(P837/B824=0,"",P837/B824)</f>
        <v>0.48648648648648651</v>
      </c>
      <c r="Q838" s="105">
        <f>IF(P837/Q837=0,"",P837/Q837)</f>
        <v>0.58064516129032262</v>
      </c>
      <c r="R838" s="231" t="s">
        <v>82</v>
      </c>
      <c r="X838" s="3"/>
      <c r="Y838" s="3"/>
      <c r="AR838" s="3"/>
      <c r="AS838" s="3"/>
    </row>
    <row r="839" spans="1:45" ht="15.75" customHeight="1" x14ac:dyDescent="0.25">
      <c r="A839" s="79">
        <v>2801</v>
      </c>
      <c r="B839" s="80"/>
      <c r="C839" s="80"/>
      <c r="D839" s="80"/>
      <c r="E839" s="80"/>
      <c r="F839" s="80"/>
      <c r="G839" s="80"/>
      <c r="H839" s="80"/>
      <c r="I839" s="80"/>
      <c r="J839" s="223"/>
      <c r="K839" s="116"/>
      <c r="L839" s="238"/>
      <c r="M839" s="239"/>
      <c r="N839" s="240"/>
      <c r="O839" s="109"/>
      <c r="P839" s="110"/>
      <c r="Q839" s="110"/>
      <c r="R839" s="111"/>
      <c r="X839" s="3"/>
      <c r="Y839" s="3"/>
      <c r="AR839" s="3"/>
      <c r="AS839" s="3"/>
    </row>
    <row r="840" spans="1:45" ht="18" customHeight="1" x14ac:dyDescent="0.25">
      <c r="A840" s="33"/>
      <c r="B840" s="327" t="s">
        <v>108</v>
      </c>
      <c r="C840" s="327"/>
      <c r="D840" s="327"/>
      <c r="E840" s="327"/>
      <c r="F840" s="327"/>
      <c r="G840" s="327"/>
      <c r="H840" s="327"/>
      <c r="I840" s="327"/>
      <c r="J840" s="327"/>
      <c r="K840" s="112">
        <f>SUM(K824:K836)</f>
        <v>62</v>
      </c>
      <c r="L840" s="113">
        <f>IF(K831=0,"",K831/B824)</f>
        <v>0.7567567567567568</v>
      </c>
      <c r="M840" s="113">
        <f>IF(K840=0,"",K840/B824)</f>
        <v>0.83783783783783783</v>
      </c>
      <c r="N840" s="113">
        <f>IF(K831=0,"",M840-L840)</f>
        <v>8.108108108108103E-2</v>
      </c>
      <c r="O840" s="5"/>
      <c r="P840" s="25"/>
      <c r="Q840" s="24"/>
      <c r="R840" s="5"/>
      <c r="X840" s="3"/>
      <c r="Y840" s="3"/>
      <c r="AR840" s="3"/>
      <c r="AS840" s="3"/>
    </row>
    <row r="841" spans="1:45" ht="12.75" customHeight="1" x14ac:dyDescent="0.2">
      <c r="L841" s="5"/>
      <c r="M841" s="5"/>
      <c r="O841" s="5"/>
      <c r="P841" s="6"/>
      <c r="Q841" s="6"/>
      <c r="R841" s="5"/>
      <c r="X841" s="3"/>
      <c r="Y841" s="3"/>
      <c r="AR841" s="3"/>
      <c r="AS841" s="3"/>
    </row>
    <row r="842" spans="1:45" ht="12.75" customHeight="1" x14ac:dyDescent="0.2">
      <c r="L842" s="5"/>
      <c r="M842" s="5"/>
      <c r="O842" s="5"/>
      <c r="P842" s="6"/>
      <c r="Q842" s="6"/>
      <c r="R842" s="5"/>
      <c r="X842" s="3"/>
      <c r="Y842" s="3"/>
      <c r="AR842" s="3"/>
      <c r="AS842" s="3"/>
    </row>
    <row r="843" spans="1:45" ht="26.25" customHeight="1" x14ac:dyDescent="0.4">
      <c r="B843" s="318" t="s">
        <v>96</v>
      </c>
      <c r="C843" s="331"/>
      <c r="D843" s="331"/>
      <c r="E843" s="331"/>
      <c r="F843" s="331"/>
      <c r="G843" s="331"/>
      <c r="H843" s="331"/>
      <c r="I843" s="331"/>
      <c r="J843" s="331"/>
      <c r="K843" s="201" t="s">
        <v>119</v>
      </c>
      <c r="L843" s="5"/>
      <c r="M843" s="5"/>
      <c r="N843" s="25"/>
      <c r="O843" s="5"/>
      <c r="P843" s="25"/>
      <c r="Q843" s="25"/>
      <c r="R843" s="25"/>
      <c r="X843" s="3"/>
      <c r="Y843" s="3"/>
      <c r="AR843" s="3"/>
      <c r="AS843" s="3"/>
    </row>
    <row r="844" spans="1:45" ht="20.25" customHeight="1" x14ac:dyDescent="0.2">
      <c r="A844" s="330" t="s">
        <v>9</v>
      </c>
      <c r="B844" s="311" t="s">
        <v>97</v>
      </c>
      <c r="C844" s="312"/>
      <c r="D844" s="312"/>
      <c r="E844" s="312"/>
      <c r="F844" s="312"/>
      <c r="G844" s="312"/>
      <c r="H844" s="312"/>
      <c r="I844" s="312"/>
      <c r="J844" s="313"/>
      <c r="K844" s="314" t="s">
        <v>10</v>
      </c>
      <c r="L844" s="307" t="s">
        <v>2</v>
      </c>
      <c r="M844" s="307" t="s">
        <v>3</v>
      </c>
      <c r="N844" s="316" t="s">
        <v>4</v>
      </c>
      <c r="O844" s="307" t="s">
        <v>5</v>
      </c>
      <c r="P844" s="317" t="s">
        <v>6</v>
      </c>
      <c r="Q844" s="317" t="s">
        <v>7</v>
      </c>
      <c r="R844" s="307" t="s">
        <v>8</v>
      </c>
      <c r="X844" s="3"/>
      <c r="Y844" s="3"/>
      <c r="AR844" s="3"/>
      <c r="AS844" s="3"/>
    </row>
    <row r="845" spans="1:45" ht="15.75" customHeight="1" x14ac:dyDescent="0.25">
      <c r="A845" s="308"/>
      <c r="B845" s="79" t="s">
        <v>98</v>
      </c>
      <c r="C845" s="79" t="s">
        <v>99</v>
      </c>
      <c r="D845" s="79" t="s">
        <v>100</v>
      </c>
      <c r="E845" s="79" t="s">
        <v>101</v>
      </c>
      <c r="F845" s="79" t="s">
        <v>102</v>
      </c>
      <c r="G845" s="79" t="s">
        <v>103</v>
      </c>
      <c r="H845" s="79" t="s">
        <v>104</v>
      </c>
      <c r="I845" s="79" t="s">
        <v>105</v>
      </c>
      <c r="J845" s="221" t="s">
        <v>106</v>
      </c>
      <c r="K845" s="315"/>
      <c r="L845" s="308"/>
      <c r="M845" s="308"/>
      <c r="N845" s="308"/>
      <c r="O845" s="308"/>
      <c r="P845" s="308"/>
      <c r="Q845" s="308"/>
      <c r="R845" s="308"/>
      <c r="X845" s="3"/>
      <c r="Y845" s="3"/>
      <c r="AR845" s="3"/>
      <c r="AS845" s="3"/>
    </row>
    <row r="846" spans="1:45" ht="15.75" customHeight="1" x14ac:dyDescent="0.25">
      <c r="A846" s="79">
        <v>2101</v>
      </c>
      <c r="B846" s="80">
        <v>39</v>
      </c>
      <c r="C846" s="80"/>
      <c r="D846" s="80"/>
      <c r="E846" s="80"/>
      <c r="F846" s="80"/>
      <c r="G846" s="80"/>
      <c r="H846" s="80"/>
      <c r="I846" s="80"/>
      <c r="J846" s="223"/>
      <c r="K846" s="116"/>
      <c r="L846" s="232"/>
      <c r="M846" s="233"/>
      <c r="N846" s="234"/>
      <c r="O846" s="242"/>
      <c r="P846" s="85">
        <f>B846</f>
        <v>39</v>
      </c>
      <c r="Q846" s="243"/>
      <c r="R846" s="242"/>
      <c r="X846" s="3"/>
      <c r="Y846" s="3"/>
      <c r="AR846" s="3"/>
      <c r="AS846" s="3"/>
    </row>
    <row r="847" spans="1:45" ht="15.75" customHeight="1" x14ac:dyDescent="0.25">
      <c r="A847" s="79">
        <v>2102</v>
      </c>
      <c r="B847" s="80"/>
      <c r="C847" s="80">
        <v>38</v>
      </c>
      <c r="D847" s="80"/>
      <c r="E847" s="80"/>
      <c r="F847" s="80"/>
      <c r="G847" s="80"/>
      <c r="H847" s="80"/>
      <c r="I847" s="80"/>
      <c r="J847" s="223"/>
      <c r="K847" s="116"/>
      <c r="L847" s="235"/>
      <c r="M847" s="134"/>
      <c r="N847" s="236"/>
      <c r="O847" s="90">
        <f>IF(C847=0,"",C847/B846)</f>
        <v>0.97435897435897434</v>
      </c>
      <c r="P847" s="91">
        <v>38</v>
      </c>
      <c r="Q847" s="241">
        <f t="shared" ref="Q847:Q853" si="101">IF(P847=0,"",P847/P846)</f>
        <v>0.97435897435897434</v>
      </c>
      <c r="R847" s="241">
        <f t="shared" ref="R847:R853" si="102">IF(P847=0,"",100%-Q847)</f>
        <v>2.5641025641025661E-2</v>
      </c>
      <c r="X847" s="3"/>
      <c r="Y847" s="3"/>
      <c r="AR847" s="3"/>
      <c r="AS847" s="3"/>
    </row>
    <row r="848" spans="1:45" ht="15.75" customHeight="1" x14ac:dyDescent="0.25">
      <c r="A848" s="79">
        <v>2201</v>
      </c>
      <c r="B848" s="80"/>
      <c r="C848" s="80"/>
      <c r="D848" s="80">
        <v>34</v>
      </c>
      <c r="E848" s="80"/>
      <c r="F848" s="80"/>
      <c r="G848" s="80"/>
      <c r="H848" s="80"/>
      <c r="I848" s="80"/>
      <c r="J848" s="223"/>
      <c r="K848" s="116"/>
      <c r="L848" s="235"/>
      <c r="M848" s="134"/>
      <c r="N848" s="236"/>
      <c r="O848" s="90">
        <f>IF(D848=0,"",D848/C847)</f>
        <v>0.89473684210526316</v>
      </c>
      <c r="P848" s="91">
        <v>35</v>
      </c>
      <c r="Q848" s="241">
        <f t="shared" si="101"/>
        <v>0.92105263157894735</v>
      </c>
      <c r="R848" s="241">
        <f t="shared" si="102"/>
        <v>7.8947368421052655E-2</v>
      </c>
      <c r="S848" s="93">
        <f>P848/P846</f>
        <v>0.89743589743589747</v>
      </c>
      <c r="X848" s="3"/>
      <c r="Y848" s="3"/>
      <c r="AR848" s="3"/>
      <c r="AS848" s="3"/>
    </row>
    <row r="849" spans="1:45" ht="15.75" customHeight="1" x14ac:dyDescent="0.25">
      <c r="A849" s="79">
        <v>2202</v>
      </c>
      <c r="B849" s="80"/>
      <c r="C849" s="80"/>
      <c r="D849" s="80"/>
      <c r="E849" s="80">
        <v>32</v>
      </c>
      <c r="F849" s="80"/>
      <c r="G849" s="80"/>
      <c r="H849" s="80"/>
      <c r="I849" s="80"/>
      <c r="J849" s="223"/>
      <c r="K849" s="116"/>
      <c r="L849" s="235"/>
      <c r="M849" s="134"/>
      <c r="N849" s="236"/>
      <c r="O849" s="90">
        <f>IF(E849=0,"",E849/D848)</f>
        <v>0.94117647058823528</v>
      </c>
      <c r="P849" s="91">
        <v>35</v>
      </c>
      <c r="Q849" s="241">
        <f t="shared" si="101"/>
        <v>1</v>
      </c>
      <c r="R849" s="241">
        <f t="shared" si="102"/>
        <v>0</v>
      </c>
      <c r="X849" s="3"/>
      <c r="Y849" s="3"/>
      <c r="AR849" s="3"/>
      <c r="AS849" s="3"/>
    </row>
    <row r="850" spans="1:45" ht="15.75" customHeight="1" x14ac:dyDescent="0.25">
      <c r="A850" s="79">
        <v>2301</v>
      </c>
      <c r="B850" s="80"/>
      <c r="C850" s="80"/>
      <c r="D850" s="80"/>
      <c r="E850" s="80"/>
      <c r="F850" s="80">
        <v>32</v>
      </c>
      <c r="G850" s="80"/>
      <c r="H850" s="80"/>
      <c r="I850" s="80"/>
      <c r="J850" s="223"/>
      <c r="K850" s="116"/>
      <c r="L850" s="235"/>
      <c r="M850" s="134"/>
      <c r="N850" s="236"/>
      <c r="O850" s="90">
        <f>IF(F850=0,"",F850/E849)</f>
        <v>1</v>
      </c>
      <c r="P850" s="91">
        <v>33</v>
      </c>
      <c r="Q850" s="241">
        <f t="shared" si="101"/>
        <v>0.94285714285714284</v>
      </c>
      <c r="R850" s="241">
        <f t="shared" si="102"/>
        <v>5.7142857142857162E-2</v>
      </c>
      <c r="X850" s="3"/>
      <c r="Y850" s="3"/>
      <c r="AR850" s="3"/>
      <c r="AS850" s="3"/>
    </row>
    <row r="851" spans="1:45" ht="15.75" customHeight="1" x14ac:dyDescent="0.25">
      <c r="A851" s="79">
        <v>2302</v>
      </c>
      <c r="B851" s="80"/>
      <c r="C851" s="80"/>
      <c r="D851" s="80"/>
      <c r="E851" s="80"/>
      <c r="F851" s="80"/>
      <c r="G851" s="80">
        <v>32</v>
      </c>
      <c r="H851" s="80"/>
      <c r="I851" s="80"/>
      <c r="J851" s="223"/>
      <c r="K851" s="116"/>
      <c r="L851" s="235"/>
      <c r="M851" s="134"/>
      <c r="N851" s="236"/>
      <c r="O851" s="90">
        <f>IF(G851=0,"",G851/F850)</f>
        <v>1</v>
      </c>
      <c r="P851" s="91">
        <v>33</v>
      </c>
      <c r="Q851" s="241">
        <f t="shared" si="101"/>
        <v>1</v>
      </c>
      <c r="R851" s="241">
        <f t="shared" si="102"/>
        <v>0</v>
      </c>
      <c r="X851" s="3"/>
      <c r="Y851" s="3"/>
      <c r="AR851" s="3"/>
      <c r="AS851" s="3"/>
    </row>
    <row r="852" spans="1:45" ht="15.75" customHeight="1" x14ac:dyDescent="0.25">
      <c r="A852" s="79">
        <v>2401</v>
      </c>
      <c r="B852" s="80"/>
      <c r="C852" s="80"/>
      <c r="D852" s="80"/>
      <c r="E852" s="80"/>
      <c r="F852" s="80"/>
      <c r="G852" s="80"/>
      <c r="H852" s="80">
        <v>32</v>
      </c>
      <c r="I852" s="80"/>
      <c r="J852" s="223"/>
      <c r="K852" s="116"/>
      <c r="L852" s="235"/>
      <c r="M852" s="134"/>
      <c r="N852" s="236"/>
      <c r="O852" s="90">
        <f>IF(H852=0,"",H852/G851)</f>
        <v>1</v>
      </c>
      <c r="P852" s="91">
        <v>32</v>
      </c>
      <c r="Q852" s="241">
        <f t="shared" si="101"/>
        <v>0.96969696969696972</v>
      </c>
      <c r="R852" s="241">
        <f t="shared" si="102"/>
        <v>3.0303030303030276E-2</v>
      </c>
      <c r="X852" s="3"/>
      <c r="Y852" s="3"/>
      <c r="AR852" s="3"/>
      <c r="AS852" s="3"/>
    </row>
    <row r="853" spans="1:45" ht="15.75" customHeight="1" x14ac:dyDescent="0.25">
      <c r="A853" s="79">
        <v>2402</v>
      </c>
      <c r="B853" s="80"/>
      <c r="C853" s="80"/>
      <c r="D853" s="80"/>
      <c r="E853" s="80"/>
      <c r="F853" s="80"/>
      <c r="G853" s="80"/>
      <c r="H853" s="80"/>
      <c r="I853" s="80">
        <v>32</v>
      </c>
      <c r="J853" s="223"/>
      <c r="K853" s="116">
        <v>27</v>
      </c>
      <c r="L853" s="235"/>
      <c r="M853" s="134"/>
      <c r="N853" s="236"/>
      <c r="O853" s="90">
        <f>IF(I853=0,"",I853/H852)</f>
        <v>1</v>
      </c>
      <c r="P853" s="91">
        <v>32</v>
      </c>
      <c r="Q853" s="241">
        <f t="shared" si="101"/>
        <v>1</v>
      </c>
      <c r="R853" s="241">
        <f t="shared" si="102"/>
        <v>0</v>
      </c>
      <c r="X853" s="3"/>
      <c r="Y853" s="3"/>
      <c r="AR853" s="3"/>
      <c r="AS853" s="3"/>
    </row>
    <row r="854" spans="1:45" ht="15.75" customHeight="1" x14ac:dyDescent="0.25">
      <c r="A854" s="79">
        <v>2501</v>
      </c>
      <c r="B854" s="80"/>
      <c r="C854" s="80"/>
      <c r="D854" s="80"/>
      <c r="E854" s="80"/>
      <c r="F854" s="80"/>
      <c r="G854" s="80"/>
      <c r="H854" s="80"/>
      <c r="I854" s="80">
        <v>3</v>
      </c>
      <c r="J854" s="223"/>
      <c r="K854" s="116">
        <v>1</v>
      </c>
      <c r="L854" s="235"/>
      <c r="M854" s="134"/>
      <c r="N854" s="134"/>
      <c r="O854" s="134"/>
      <c r="P854" s="91">
        <v>4</v>
      </c>
      <c r="Q854" s="247"/>
      <c r="R854" s="246"/>
      <c r="X854" s="3"/>
      <c r="Y854" s="3"/>
      <c r="AR854" s="3"/>
      <c r="AS854" s="3"/>
    </row>
    <row r="855" spans="1:45" ht="15.75" customHeight="1" x14ac:dyDescent="0.25">
      <c r="A855" s="79">
        <v>2502</v>
      </c>
      <c r="B855" s="80"/>
      <c r="C855" s="80"/>
      <c r="D855" s="80"/>
      <c r="E855" s="80"/>
      <c r="F855" s="80"/>
      <c r="G855" s="80"/>
      <c r="H855" s="80"/>
      <c r="I855" s="80">
        <v>2</v>
      </c>
      <c r="J855" s="223"/>
      <c r="K855" s="116"/>
      <c r="L855" s="235"/>
      <c r="M855" s="134"/>
      <c r="N855" s="237"/>
      <c r="O855" s="246"/>
      <c r="P855" s="91">
        <v>2</v>
      </c>
      <c r="Q855" s="247"/>
      <c r="R855" s="246"/>
      <c r="X855" s="3"/>
      <c r="Y855" s="3"/>
      <c r="AR855" s="3"/>
      <c r="AS855" s="3"/>
    </row>
    <row r="856" spans="1:45" ht="15.75" customHeight="1" x14ac:dyDescent="0.25">
      <c r="A856" s="79">
        <v>2601</v>
      </c>
      <c r="B856" s="80"/>
      <c r="C856" s="80"/>
      <c r="D856" s="80"/>
      <c r="E856" s="80"/>
      <c r="F856" s="80"/>
      <c r="G856" s="80"/>
      <c r="H856" s="80"/>
      <c r="I856" s="80"/>
      <c r="J856" s="223"/>
      <c r="K856" s="116"/>
      <c r="L856" s="235"/>
      <c r="M856" s="134"/>
      <c r="N856" s="237"/>
      <c r="O856" s="246"/>
      <c r="P856" s="96"/>
      <c r="Q856" s="247"/>
      <c r="R856" s="246"/>
      <c r="X856" s="3"/>
      <c r="Y856" s="3"/>
      <c r="AR856" s="3"/>
      <c r="AS856" s="3"/>
    </row>
    <row r="857" spans="1:45" ht="15.75" customHeight="1" x14ac:dyDescent="0.25">
      <c r="A857" s="79">
        <v>2602</v>
      </c>
      <c r="B857" s="80"/>
      <c r="C857" s="80"/>
      <c r="D857" s="80"/>
      <c r="E857" s="80"/>
      <c r="F857" s="80"/>
      <c r="G857" s="80"/>
      <c r="H857" s="80"/>
      <c r="I857" s="80"/>
      <c r="J857" s="223"/>
      <c r="K857" s="116"/>
      <c r="L857" s="235"/>
      <c r="M857" s="134"/>
      <c r="N857" s="237"/>
      <c r="O857" s="246"/>
      <c r="P857" s="96"/>
      <c r="Q857" s="247"/>
      <c r="R857" s="246"/>
      <c r="X857" s="3"/>
      <c r="Y857" s="3"/>
      <c r="AR857" s="3"/>
      <c r="AS857" s="3"/>
    </row>
    <row r="858" spans="1:45" ht="15.75" customHeight="1" x14ac:dyDescent="0.25">
      <c r="A858" s="79">
        <v>2701</v>
      </c>
      <c r="B858" s="80"/>
      <c r="C858" s="80"/>
      <c r="D858" s="80"/>
      <c r="E858" s="80"/>
      <c r="F858" s="80"/>
      <c r="G858" s="80"/>
      <c r="H858" s="80"/>
      <c r="I858" s="80"/>
      <c r="J858" s="223"/>
      <c r="K858" s="116"/>
      <c r="L858" s="235"/>
      <c r="M858" s="134"/>
      <c r="N858" s="237"/>
      <c r="O858" s="248"/>
      <c r="P858" s="251"/>
      <c r="Q858" s="249"/>
      <c r="R858" s="250"/>
      <c r="X858" s="3"/>
      <c r="Y858" s="3"/>
      <c r="AR858" s="3"/>
      <c r="AS858" s="3"/>
    </row>
    <row r="859" spans="1:45" ht="15.75" customHeight="1" x14ac:dyDescent="0.25">
      <c r="A859" s="79">
        <v>2702</v>
      </c>
      <c r="B859" s="80"/>
      <c r="C859" s="80"/>
      <c r="D859" s="80"/>
      <c r="E859" s="80"/>
      <c r="F859" s="80"/>
      <c r="G859" s="80"/>
      <c r="H859" s="80"/>
      <c r="I859" s="80"/>
      <c r="J859" s="223"/>
      <c r="K859" s="116"/>
      <c r="L859" s="235"/>
      <c r="M859" s="134"/>
      <c r="N859" s="237"/>
      <c r="O859" s="228" t="s">
        <v>80</v>
      </c>
      <c r="P859" s="102">
        <v>11</v>
      </c>
      <c r="Q859" s="103">
        <f>IF(SUM(K849:K855)=0,"",SUM(K849:K855))</f>
        <v>28</v>
      </c>
      <c r="R859" s="230" t="s">
        <v>10</v>
      </c>
      <c r="X859" s="3"/>
      <c r="Y859" s="3"/>
      <c r="AR859" s="3"/>
      <c r="AS859" s="3"/>
    </row>
    <row r="860" spans="1:45" ht="15.75" customHeight="1" x14ac:dyDescent="0.25">
      <c r="A860" s="79">
        <v>2801</v>
      </c>
      <c r="B860" s="80"/>
      <c r="C860" s="80"/>
      <c r="D860" s="80"/>
      <c r="E860" s="80"/>
      <c r="F860" s="80"/>
      <c r="G860" s="80"/>
      <c r="H860" s="80"/>
      <c r="I860" s="80"/>
      <c r="J860" s="223"/>
      <c r="K860" s="116"/>
      <c r="L860" s="235"/>
      <c r="M860" s="134"/>
      <c r="N860" s="237"/>
      <c r="O860" s="229" t="s">
        <v>81</v>
      </c>
      <c r="P860" s="104">
        <f>IF(P859/B846=0,"",P859/B846)</f>
        <v>0.28205128205128205</v>
      </c>
      <c r="Q860" s="105">
        <f>IF(P859/Q859=0,"",P859/Q859)</f>
        <v>0.39285714285714285</v>
      </c>
      <c r="R860" s="231" t="s">
        <v>82</v>
      </c>
      <c r="X860" s="3"/>
      <c r="Y860" s="3"/>
      <c r="AR860" s="3"/>
      <c r="AS860" s="3"/>
    </row>
    <row r="861" spans="1:45" ht="15.75" customHeight="1" x14ac:dyDescent="0.25">
      <c r="A861" s="79">
        <v>2802</v>
      </c>
      <c r="B861" s="80"/>
      <c r="C861" s="80"/>
      <c r="D861" s="80"/>
      <c r="E861" s="80"/>
      <c r="F861" s="80"/>
      <c r="G861" s="80"/>
      <c r="H861" s="80"/>
      <c r="I861" s="80"/>
      <c r="J861" s="223"/>
      <c r="K861" s="116"/>
      <c r="L861" s="238"/>
      <c r="M861" s="239"/>
      <c r="N861" s="240"/>
      <c r="O861" s="109"/>
      <c r="P861" s="110"/>
      <c r="Q861" s="110"/>
      <c r="R861" s="111"/>
      <c r="X861" s="3"/>
      <c r="Y861" s="3"/>
      <c r="AR861" s="3"/>
      <c r="AS861" s="3"/>
    </row>
    <row r="862" spans="1:45" ht="18" customHeight="1" x14ac:dyDescent="0.25">
      <c r="A862" s="33"/>
      <c r="B862" s="327" t="s">
        <v>108</v>
      </c>
      <c r="C862" s="327"/>
      <c r="D862" s="327"/>
      <c r="E862" s="327"/>
      <c r="F862" s="327"/>
      <c r="G862" s="327"/>
      <c r="H862" s="327"/>
      <c r="I862" s="327"/>
      <c r="J862" s="327"/>
      <c r="K862" s="112">
        <f>SUM(K846:K858)</f>
        <v>28</v>
      </c>
      <c r="L862" s="113">
        <f>IF(K853=0,"",K853/B846)</f>
        <v>0.69230769230769229</v>
      </c>
      <c r="M862" s="113">
        <f>IF(K862=0,"",K862/B846)</f>
        <v>0.71794871794871795</v>
      </c>
      <c r="N862" s="113">
        <f>IF(K853=0,"",M862-L862)</f>
        <v>2.5641025641025661E-2</v>
      </c>
      <c r="O862" s="5"/>
      <c r="P862" s="25"/>
      <c r="Q862" s="24"/>
      <c r="R862" s="5"/>
      <c r="X862" s="3"/>
      <c r="Y862" s="3"/>
      <c r="AR862" s="3"/>
      <c r="AS862" s="3"/>
    </row>
    <row r="863" spans="1:45" ht="12.75" customHeight="1" x14ac:dyDescent="0.2">
      <c r="L863" s="5"/>
      <c r="M863" s="5"/>
      <c r="O863" s="5"/>
      <c r="P863" s="6"/>
      <c r="Q863" s="6"/>
      <c r="R863" s="5"/>
      <c r="X863" s="3"/>
      <c r="Y863" s="3"/>
      <c r="AR863" s="3"/>
      <c r="AS863" s="3"/>
    </row>
    <row r="864" spans="1:45" ht="12.75" customHeight="1" x14ac:dyDescent="0.2">
      <c r="L864" s="5"/>
      <c r="M864" s="5"/>
      <c r="O864" s="5"/>
      <c r="P864" s="6"/>
      <c r="Q864" s="6"/>
      <c r="R864" s="5"/>
      <c r="X864" s="3"/>
      <c r="Y864" s="3"/>
      <c r="AR864" s="3"/>
      <c r="AS864" s="3"/>
    </row>
    <row r="865" spans="1:45" ht="26.25" customHeight="1" x14ac:dyDescent="0.4">
      <c r="B865" s="318" t="s">
        <v>96</v>
      </c>
      <c r="C865" s="331"/>
      <c r="D865" s="331"/>
      <c r="E865" s="331"/>
      <c r="F865" s="331"/>
      <c r="G865" s="331"/>
      <c r="H865" s="331"/>
      <c r="I865" s="331"/>
      <c r="J865" s="331"/>
      <c r="K865" s="201" t="s">
        <v>120</v>
      </c>
      <c r="L865" s="5"/>
      <c r="M865" s="5"/>
      <c r="N865" s="25"/>
      <c r="O865" s="5"/>
      <c r="P865" s="25"/>
      <c r="Q865" s="25"/>
      <c r="R865" s="25"/>
      <c r="V865" s="177">
        <f>AVERAGE(S848,S870)</f>
        <v>0.87927350427350426</v>
      </c>
      <c r="X865" s="3"/>
      <c r="Y865" s="3"/>
      <c r="AR865" s="3"/>
      <c r="AS865" s="3"/>
    </row>
    <row r="866" spans="1:45" ht="20.25" customHeight="1" x14ac:dyDescent="0.2">
      <c r="A866" s="330" t="s">
        <v>9</v>
      </c>
      <c r="B866" s="311" t="s">
        <v>97</v>
      </c>
      <c r="C866" s="312"/>
      <c r="D866" s="312"/>
      <c r="E866" s="312"/>
      <c r="F866" s="312"/>
      <c r="G866" s="312"/>
      <c r="H866" s="312"/>
      <c r="I866" s="312"/>
      <c r="J866" s="313"/>
      <c r="K866" s="314" t="s">
        <v>10</v>
      </c>
      <c r="L866" s="307" t="s">
        <v>2</v>
      </c>
      <c r="M866" s="307" t="s">
        <v>3</v>
      </c>
      <c r="N866" s="316" t="s">
        <v>4</v>
      </c>
      <c r="O866" s="307" t="s">
        <v>5</v>
      </c>
      <c r="P866" s="317" t="s">
        <v>6</v>
      </c>
      <c r="Q866" s="317" t="s">
        <v>7</v>
      </c>
      <c r="R866" s="307" t="s">
        <v>8</v>
      </c>
      <c r="X866" s="3"/>
      <c r="Y866" s="3"/>
      <c r="AR866" s="3"/>
      <c r="AS866" s="3"/>
    </row>
    <row r="867" spans="1:45" ht="15.75" customHeight="1" x14ac:dyDescent="0.25">
      <c r="A867" s="308"/>
      <c r="B867" s="79" t="s">
        <v>98</v>
      </c>
      <c r="C867" s="79" t="s">
        <v>99</v>
      </c>
      <c r="D867" s="79" t="s">
        <v>100</v>
      </c>
      <c r="E867" s="79" t="s">
        <v>101</v>
      </c>
      <c r="F867" s="79" t="s">
        <v>102</v>
      </c>
      <c r="G867" s="79" t="s">
        <v>103</v>
      </c>
      <c r="H867" s="79" t="s">
        <v>104</v>
      </c>
      <c r="I867" s="79" t="s">
        <v>105</v>
      </c>
      <c r="J867" s="221" t="s">
        <v>106</v>
      </c>
      <c r="K867" s="315"/>
      <c r="L867" s="308"/>
      <c r="M867" s="308"/>
      <c r="N867" s="308"/>
      <c r="O867" s="308"/>
      <c r="P867" s="308"/>
      <c r="Q867" s="308"/>
      <c r="R867" s="308"/>
      <c r="X867" s="3"/>
      <c r="Y867" s="3"/>
      <c r="AR867" s="3"/>
      <c r="AS867" s="3"/>
    </row>
    <row r="868" spans="1:45" ht="15.75" customHeight="1" x14ac:dyDescent="0.25">
      <c r="A868" s="79">
        <v>2102</v>
      </c>
      <c r="B868" s="80">
        <v>72</v>
      </c>
      <c r="C868" s="80"/>
      <c r="D868" s="80"/>
      <c r="E868" s="80"/>
      <c r="F868" s="80"/>
      <c r="G868" s="80"/>
      <c r="H868" s="80"/>
      <c r="I868" s="80"/>
      <c r="J868" s="223"/>
      <c r="K868" s="116"/>
      <c r="L868" s="232"/>
      <c r="M868" s="233"/>
      <c r="N868" s="234"/>
      <c r="O868" s="242"/>
      <c r="P868" s="85">
        <f>B868</f>
        <v>72</v>
      </c>
      <c r="Q868" s="243"/>
      <c r="R868" s="242"/>
      <c r="X868" s="3"/>
      <c r="Y868" s="3"/>
      <c r="AR868" s="3"/>
      <c r="AS868" s="3"/>
    </row>
    <row r="869" spans="1:45" ht="15.75" customHeight="1" x14ac:dyDescent="0.25">
      <c r="A869" s="79">
        <v>2201</v>
      </c>
      <c r="B869" s="80"/>
      <c r="C869" s="80">
        <v>65</v>
      </c>
      <c r="D869" s="80"/>
      <c r="E869" s="80"/>
      <c r="F869" s="80"/>
      <c r="G869" s="80"/>
      <c r="H869" s="80"/>
      <c r="I869" s="80"/>
      <c r="J869" s="223"/>
      <c r="K869" s="116"/>
      <c r="L869" s="235"/>
      <c r="M869" s="134"/>
      <c r="N869" s="236"/>
      <c r="O869" s="90">
        <f>IF(C869=0,"",C869/B868)</f>
        <v>0.90277777777777779</v>
      </c>
      <c r="P869" s="91">
        <v>65</v>
      </c>
      <c r="Q869" s="241">
        <f t="shared" ref="Q869:Q875" si="103">IF(P869=0,"",P869/P868)</f>
        <v>0.90277777777777779</v>
      </c>
      <c r="R869" s="241">
        <f t="shared" ref="R869:R875" si="104">IF(P869=0,"",100%-Q869)</f>
        <v>9.722222222222221E-2</v>
      </c>
      <c r="X869" s="3"/>
      <c r="Y869" s="3"/>
      <c r="AR869" s="3"/>
      <c r="AS869" s="3"/>
    </row>
    <row r="870" spans="1:45" ht="15.75" customHeight="1" x14ac:dyDescent="0.25">
      <c r="A870" s="79">
        <v>2202</v>
      </c>
      <c r="B870" s="80"/>
      <c r="C870" s="80"/>
      <c r="D870" s="80">
        <v>59</v>
      </c>
      <c r="E870" s="80"/>
      <c r="F870" s="80"/>
      <c r="G870" s="80"/>
      <c r="H870" s="80"/>
      <c r="I870" s="80"/>
      <c r="J870" s="223"/>
      <c r="K870" s="116"/>
      <c r="L870" s="235"/>
      <c r="M870" s="134"/>
      <c r="N870" s="236"/>
      <c r="O870" s="90">
        <f>IF(D870=0,"",D870/C869)</f>
        <v>0.90769230769230769</v>
      </c>
      <c r="P870" s="91">
        <v>62</v>
      </c>
      <c r="Q870" s="241">
        <f t="shared" si="103"/>
        <v>0.9538461538461539</v>
      </c>
      <c r="R870" s="241">
        <f t="shared" si="104"/>
        <v>4.6153846153846101E-2</v>
      </c>
      <c r="S870" s="93">
        <f>P870/P868</f>
        <v>0.86111111111111116</v>
      </c>
      <c r="X870" s="3"/>
      <c r="Y870" s="3"/>
      <c r="AR870" s="3"/>
      <c r="AS870" s="3"/>
    </row>
    <row r="871" spans="1:45" ht="15.75" customHeight="1" x14ac:dyDescent="0.25">
      <c r="A871" s="79">
        <v>2301</v>
      </c>
      <c r="B871" s="80"/>
      <c r="C871" s="80"/>
      <c r="D871" s="80"/>
      <c r="E871" s="80">
        <v>59</v>
      </c>
      <c r="F871" s="80"/>
      <c r="G871" s="80"/>
      <c r="H871" s="80"/>
      <c r="I871" s="80"/>
      <c r="J871" s="223"/>
      <c r="K871" s="116"/>
      <c r="L871" s="235"/>
      <c r="M871" s="134"/>
      <c r="N871" s="236"/>
      <c r="O871" s="90">
        <f>IF(E871=0,"",E871/D870)</f>
        <v>1</v>
      </c>
      <c r="P871" s="91">
        <v>62</v>
      </c>
      <c r="Q871" s="241">
        <f t="shared" si="103"/>
        <v>1</v>
      </c>
      <c r="R871" s="241">
        <f t="shared" si="104"/>
        <v>0</v>
      </c>
      <c r="X871" s="3"/>
      <c r="Y871" s="3"/>
      <c r="AR871" s="3"/>
      <c r="AS871" s="3"/>
    </row>
    <row r="872" spans="1:45" ht="15.75" customHeight="1" x14ac:dyDescent="0.25">
      <c r="A872" s="79">
        <v>2302</v>
      </c>
      <c r="B872" s="80"/>
      <c r="C872" s="80"/>
      <c r="D872" s="80"/>
      <c r="E872" s="80"/>
      <c r="F872" s="80">
        <v>59</v>
      </c>
      <c r="G872" s="80"/>
      <c r="H872" s="80"/>
      <c r="I872" s="80"/>
      <c r="J872" s="223"/>
      <c r="K872" s="116"/>
      <c r="L872" s="235"/>
      <c r="M872" s="134"/>
      <c r="N872" s="236"/>
      <c r="O872" s="90">
        <f>IF(F872=0,"",F872/E871)</f>
        <v>1</v>
      </c>
      <c r="P872" s="91">
        <v>62</v>
      </c>
      <c r="Q872" s="241">
        <f t="shared" si="103"/>
        <v>1</v>
      </c>
      <c r="R872" s="241">
        <f t="shared" si="104"/>
        <v>0</v>
      </c>
      <c r="X872" s="3"/>
      <c r="Y872" s="3"/>
      <c r="AR872" s="3"/>
      <c r="AS872" s="3"/>
    </row>
    <row r="873" spans="1:45" ht="15.75" customHeight="1" x14ac:dyDescent="0.25">
      <c r="A873" s="79">
        <v>2401</v>
      </c>
      <c r="B873" s="80"/>
      <c r="C873" s="80"/>
      <c r="D873" s="80"/>
      <c r="E873" s="80"/>
      <c r="F873" s="80"/>
      <c r="G873" s="80">
        <v>59</v>
      </c>
      <c r="H873" s="80"/>
      <c r="I873" s="80"/>
      <c r="J873" s="223"/>
      <c r="K873" s="116"/>
      <c r="L873" s="235"/>
      <c r="M873" s="134"/>
      <c r="N873" s="236"/>
      <c r="O873" s="90">
        <f>IF(G873=0,"",G873/F872)</f>
        <v>1</v>
      </c>
      <c r="P873" s="91">
        <v>62</v>
      </c>
      <c r="Q873" s="241">
        <f t="shared" si="103"/>
        <v>1</v>
      </c>
      <c r="R873" s="241">
        <f t="shared" si="104"/>
        <v>0</v>
      </c>
      <c r="X873" s="3"/>
      <c r="Y873" s="3"/>
      <c r="AR873" s="3"/>
      <c r="AS873" s="3"/>
    </row>
    <row r="874" spans="1:45" ht="15.75" customHeight="1" x14ac:dyDescent="0.25">
      <c r="A874" s="79">
        <v>2402</v>
      </c>
      <c r="B874" s="80"/>
      <c r="C874" s="80"/>
      <c r="D874" s="80"/>
      <c r="E874" s="80"/>
      <c r="F874" s="80"/>
      <c r="G874" s="80"/>
      <c r="H874" s="80">
        <v>59</v>
      </c>
      <c r="I874" s="80"/>
      <c r="J874" s="223"/>
      <c r="K874" s="116"/>
      <c r="L874" s="235"/>
      <c r="M874" s="134"/>
      <c r="N874" s="236"/>
      <c r="O874" s="90">
        <f>IF(H874=0,"",H874/G873)</f>
        <v>1</v>
      </c>
      <c r="P874" s="91">
        <v>62</v>
      </c>
      <c r="Q874" s="241">
        <f t="shared" si="103"/>
        <v>1</v>
      </c>
      <c r="R874" s="241">
        <f t="shared" si="104"/>
        <v>0</v>
      </c>
      <c r="X874" s="3"/>
      <c r="Y874" s="3"/>
      <c r="AR874" s="3"/>
      <c r="AS874" s="3"/>
    </row>
    <row r="875" spans="1:45" ht="15.75" customHeight="1" x14ac:dyDescent="0.25">
      <c r="A875" s="79">
        <v>2501</v>
      </c>
      <c r="B875" s="80"/>
      <c r="C875" s="80"/>
      <c r="D875" s="80"/>
      <c r="E875" s="80"/>
      <c r="F875" s="80"/>
      <c r="G875" s="80"/>
      <c r="H875" s="80"/>
      <c r="I875" s="80">
        <v>58</v>
      </c>
      <c r="J875" s="223"/>
      <c r="K875" s="116">
        <v>54</v>
      </c>
      <c r="L875" s="235"/>
      <c r="M875" s="134"/>
      <c r="N875" s="236"/>
      <c r="O875" s="90">
        <f>IF(I875=0,"",I875/H874)</f>
        <v>0.98305084745762716</v>
      </c>
      <c r="P875" s="91">
        <v>61</v>
      </c>
      <c r="Q875" s="241">
        <f t="shared" si="103"/>
        <v>0.9838709677419355</v>
      </c>
      <c r="R875" s="241">
        <f t="shared" si="104"/>
        <v>1.6129032258064502E-2</v>
      </c>
      <c r="X875" s="3"/>
      <c r="Y875" s="3"/>
      <c r="AR875" s="3"/>
      <c r="AS875" s="3"/>
    </row>
    <row r="876" spans="1:45" ht="15.75" customHeight="1" x14ac:dyDescent="0.25">
      <c r="A876" s="79">
        <v>2502</v>
      </c>
      <c r="B876" s="80"/>
      <c r="C876" s="80"/>
      <c r="D876" s="80"/>
      <c r="E876" s="80"/>
      <c r="F876" s="80"/>
      <c r="G876" s="80"/>
      <c r="H876" s="80"/>
      <c r="I876" s="80">
        <v>5</v>
      </c>
      <c r="J876" s="223"/>
      <c r="K876" s="116">
        <v>4</v>
      </c>
      <c r="L876" s="235"/>
      <c r="M876" s="134"/>
      <c r="N876" s="134"/>
      <c r="O876" s="134"/>
      <c r="P876" s="91">
        <v>8</v>
      </c>
      <c r="Q876" s="247"/>
      <c r="R876" s="246"/>
      <c r="X876" s="3"/>
      <c r="Y876" s="3"/>
      <c r="AR876" s="3"/>
      <c r="AS876" s="3"/>
    </row>
    <row r="877" spans="1:45" ht="15.75" customHeight="1" x14ac:dyDescent="0.25">
      <c r="A877" s="79">
        <v>2601</v>
      </c>
      <c r="B877" s="80"/>
      <c r="C877" s="80"/>
      <c r="D877" s="80"/>
      <c r="E877" s="80"/>
      <c r="F877" s="80"/>
      <c r="G877" s="80"/>
      <c r="H877" s="80"/>
      <c r="I877" s="80"/>
      <c r="J877" s="223"/>
      <c r="K877" s="116"/>
      <c r="L877" s="235"/>
      <c r="M877" s="134"/>
      <c r="N877" s="237"/>
      <c r="O877" s="246"/>
      <c r="P877" s="91"/>
      <c r="Q877" s="247"/>
      <c r="R877" s="246"/>
      <c r="X877" s="3"/>
      <c r="Y877" s="3"/>
      <c r="AR877" s="3"/>
      <c r="AS877" s="3"/>
    </row>
    <row r="878" spans="1:45" ht="15.75" customHeight="1" x14ac:dyDescent="0.25">
      <c r="A878" s="79">
        <v>2602</v>
      </c>
      <c r="B878" s="80"/>
      <c r="C878" s="80"/>
      <c r="D878" s="80"/>
      <c r="E878" s="80"/>
      <c r="F878" s="80"/>
      <c r="G878" s="80"/>
      <c r="H878" s="80"/>
      <c r="I878" s="80"/>
      <c r="J878" s="223"/>
      <c r="K878" s="116"/>
      <c r="L878" s="235"/>
      <c r="M878" s="134"/>
      <c r="N878" s="237"/>
      <c r="O878" s="246"/>
      <c r="P878" s="96"/>
      <c r="Q878" s="247"/>
      <c r="R878" s="246"/>
      <c r="X878" s="3"/>
      <c r="Y878" s="3"/>
      <c r="AR878" s="3"/>
      <c r="AS878" s="3"/>
    </row>
    <row r="879" spans="1:45" ht="15.75" customHeight="1" x14ac:dyDescent="0.25">
      <c r="A879" s="79">
        <v>2701</v>
      </c>
      <c r="B879" s="80"/>
      <c r="C879" s="80"/>
      <c r="D879" s="80"/>
      <c r="E879" s="80"/>
      <c r="F879" s="80"/>
      <c r="G879" s="80"/>
      <c r="H879" s="80"/>
      <c r="I879" s="80"/>
      <c r="J879" s="223"/>
      <c r="K879" s="116"/>
      <c r="L879" s="235"/>
      <c r="M879" s="134"/>
      <c r="N879" s="237"/>
      <c r="O879" s="246"/>
      <c r="P879" s="96"/>
      <c r="Q879" s="247"/>
      <c r="R879" s="246"/>
      <c r="X879" s="3"/>
      <c r="Y879" s="3"/>
      <c r="AR879" s="3"/>
      <c r="AS879" s="3"/>
    </row>
    <row r="880" spans="1:45" ht="15.75" customHeight="1" x14ac:dyDescent="0.25">
      <c r="A880" s="79">
        <v>2702</v>
      </c>
      <c r="B880" s="80"/>
      <c r="C880" s="80"/>
      <c r="D880" s="80"/>
      <c r="E880" s="80"/>
      <c r="F880" s="80"/>
      <c r="G880" s="80"/>
      <c r="H880" s="80"/>
      <c r="I880" s="80"/>
      <c r="J880" s="223"/>
      <c r="K880" s="116"/>
      <c r="L880" s="235"/>
      <c r="M880" s="134"/>
      <c r="N880" s="237"/>
      <c r="O880" s="248"/>
      <c r="P880" s="251"/>
      <c r="Q880" s="249"/>
      <c r="R880" s="250"/>
      <c r="X880" s="3"/>
      <c r="Y880" s="3"/>
      <c r="AR880" s="3"/>
      <c r="AS880" s="3"/>
    </row>
    <row r="881" spans="1:45" ht="15.75" customHeight="1" x14ac:dyDescent="0.25">
      <c r="A881" s="79">
        <v>2801</v>
      </c>
      <c r="B881" s="80"/>
      <c r="C881" s="80"/>
      <c r="D881" s="80"/>
      <c r="E881" s="80"/>
      <c r="F881" s="80"/>
      <c r="G881" s="80"/>
      <c r="H881" s="80"/>
      <c r="I881" s="80"/>
      <c r="J881" s="223"/>
      <c r="K881" s="116"/>
      <c r="L881" s="235"/>
      <c r="M881" s="134"/>
      <c r="N881" s="237"/>
      <c r="O881" s="228" t="s">
        <v>80</v>
      </c>
      <c r="P881" s="102">
        <v>8</v>
      </c>
      <c r="Q881" s="103">
        <f>IF(SUM(K871:K877)=0,"",SUM(K871:K877))</f>
        <v>58</v>
      </c>
      <c r="R881" s="230" t="s">
        <v>10</v>
      </c>
      <c r="X881" s="3"/>
      <c r="Y881" s="3"/>
      <c r="AR881" s="3"/>
      <c r="AS881" s="3"/>
    </row>
    <row r="882" spans="1:45" ht="15.75" customHeight="1" x14ac:dyDescent="0.25">
      <c r="A882" s="79">
        <v>2802</v>
      </c>
      <c r="B882" s="80"/>
      <c r="C882" s="80"/>
      <c r="D882" s="80"/>
      <c r="E882" s="80"/>
      <c r="F882" s="80"/>
      <c r="G882" s="80"/>
      <c r="H882" s="80"/>
      <c r="I882" s="80"/>
      <c r="J882" s="223"/>
      <c r="K882" s="116"/>
      <c r="L882" s="235"/>
      <c r="M882" s="134"/>
      <c r="N882" s="237"/>
      <c r="O882" s="229" t="s">
        <v>81</v>
      </c>
      <c r="P882" s="104">
        <f>IF(P881/B868=0,"",P881/B868)</f>
        <v>0.1111111111111111</v>
      </c>
      <c r="Q882" s="105">
        <f>IF(P881/Q881=0,"",P881/Q881)</f>
        <v>0.13793103448275862</v>
      </c>
      <c r="R882" s="231" t="s">
        <v>82</v>
      </c>
      <c r="X882" s="3"/>
      <c r="Y882" s="3"/>
      <c r="AR882" s="3"/>
      <c r="AS882" s="3"/>
    </row>
    <row r="883" spans="1:45" ht="15.75" customHeight="1" x14ac:dyDescent="0.25">
      <c r="A883" s="79">
        <v>2901</v>
      </c>
      <c r="B883" s="80"/>
      <c r="C883" s="80"/>
      <c r="D883" s="80"/>
      <c r="E883" s="80"/>
      <c r="F883" s="80"/>
      <c r="G883" s="80"/>
      <c r="H883" s="80"/>
      <c r="I883" s="80"/>
      <c r="J883" s="223"/>
      <c r="K883" s="116"/>
      <c r="L883" s="238"/>
      <c r="M883" s="239"/>
      <c r="N883" s="240"/>
      <c r="O883" s="109"/>
      <c r="P883" s="110"/>
      <c r="Q883" s="110"/>
      <c r="R883" s="111"/>
      <c r="X883" s="3"/>
      <c r="Y883" s="3"/>
      <c r="AR883" s="3"/>
      <c r="AS883" s="3"/>
    </row>
    <row r="884" spans="1:45" ht="18" customHeight="1" x14ac:dyDescent="0.25">
      <c r="A884" s="33"/>
      <c r="B884" s="327" t="s">
        <v>108</v>
      </c>
      <c r="C884" s="327"/>
      <c r="D884" s="327"/>
      <c r="E884" s="327"/>
      <c r="F884" s="327"/>
      <c r="G884" s="327"/>
      <c r="H884" s="327"/>
      <c r="I884" s="327"/>
      <c r="J884" s="327"/>
      <c r="K884" s="112">
        <f>SUM(K868:K880)</f>
        <v>58</v>
      </c>
      <c r="L884" s="113">
        <f>IF(K875=0,"",K875/B868)</f>
        <v>0.75</v>
      </c>
      <c r="M884" s="113">
        <f>IF(K884=0,"",K884/B868)</f>
        <v>0.80555555555555558</v>
      </c>
      <c r="N884" s="113">
        <f>IF(K875=0,"",M884-L884)</f>
        <v>5.555555555555558E-2</v>
      </c>
      <c r="O884" s="5"/>
      <c r="P884" s="25"/>
      <c r="Q884" s="24"/>
      <c r="R884" s="5"/>
      <c r="X884" s="3"/>
      <c r="Y884" s="3"/>
      <c r="AR884" s="3"/>
      <c r="AS884" s="3"/>
    </row>
    <row r="885" spans="1:45" ht="12.75" customHeight="1" x14ac:dyDescent="0.2">
      <c r="L885" s="5"/>
      <c r="M885" s="5"/>
      <c r="O885" s="5"/>
      <c r="P885" s="6"/>
      <c r="Q885" s="6"/>
      <c r="R885" s="5"/>
      <c r="X885" s="3"/>
      <c r="Y885" s="3"/>
      <c r="AR885" s="3"/>
      <c r="AS885" s="3"/>
    </row>
    <row r="886" spans="1:45" ht="12.75" customHeight="1" x14ac:dyDescent="0.2">
      <c r="L886" s="5"/>
      <c r="M886" s="5"/>
      <c r="O886" s="5"/>
      <c r="P886" s="6"/>
      <c r="Q886" s="6"/>
      <c r="R886" s="5"/>
      <c r="X886" s="3"/>
      <c r="Y886" s="3"/>
      <c r="AR886" s="3"/>
      <c r="AS886" s="3"/>
    </row>
    <row r="887" spans="1:45" ht="26.25" x14ac:dyDescent="0.4">
      <c r="B887" s="318" t="s">
        <v>96</v>
      </c>
      <c r="C887" s="331"/>
      <c r="D887" s="331"/>
      <c r="E887" s="331"/>
      <c r="F887" s="331"/>
      <c r="G887" s="331"/>
      <c r="H887" s="331"/>
      <c r="I887" s="331"/>
      <c r="J887" s="331"/>
      <c r="K887" s="201" t="s">
        <v>121</v>
      </c>
      <c r="L887" s="5"/>
      <c r="M887" s="5"/>
      <c r="N887" s="25"/>
      <c r="O887" s="5"/>
      <c r="P887" s="25"/>
      <c r="Q887" s="25"/>
      <c r="R887" s="25"/>
      <c r="X887" s="3"/>
      <c r="Y887" s="3"/>
      <c r="AR887" s="3"/>
      <c r="AS887" s="3"/>
    </row>
    <row r="888" spans="1:45" ht="20.25" x14ac:dyDescent="0.2">
      <c r="A888" s="330" t="s">
        <v>9</v>
      </c>
      <c r="B888" s="311" t="s">
        <v>97</v>
      </c>
      <c r="C888" s="312"/>
      <c r="D888" s="312"/>
      <c r="E888" s="312"/>
      <c r="F888" s="312"/>
      <c r="G888" s="312"/>
      <c r="H888" s="312"/>
      <c r="I888" s="312"/>
      <c r="J888" s="313"/>
      <c r="K888" s="314" t="s">
        <v>10</v>
      </c>
      <c r="L888" s="307" t="s">
        <v>2</v>
      </c>
      <c r="M888" s="307" t="s">
        <v>3</v>
      </c>
      <c r="N888" s="316" t="s">
        <v>4</v>
      </c>
      <c r="O888" s="307" t="s">
        <v>5</v>
      </c>
      <c r="P888" s="317" t="s">
        <v>6</v>
      </c>
      <c r="Q888" s="317" t="s">
        <v>7</v>
      </c>
      <c r="R888" s="307" t="s">
        <v>8</v>
      </c>
      <c r="X888" s="3"/>
      <c r="Y888" s="3"/>
      <c r="AR888" s="3"/>
      <c r="AS888" s="3"/>
    </row>
    <row r="889" spans="1:45" ht="15.75" x14ac:dyDescent="0.25">
      <c r="A889" s="308"/>
      <c r="B889" s="79" t="s">
        <v>98</v>
      </c>
      <c r="C889" s="79" t="s">
        <v>99</v>
      </c>
      <c r="D889" s="79" t="s">
        <v>100</v>
      </c>
      <c r="E889" s="79" t="s">
        <v>101</v>
      </c>
      <c r="F889" s="79" t="s">
        <v>102</v>
      </c>
      <c r="G889" s="79" t="s">
        <v>103</v>
      </c>
      <c r="H889" s="79" t="s">
        <v>104</v>
      </c>
      <c r="I889" s="79" t="s">
        <v>105</v>
      </c>
      <c r="J889" s="221" t="s">
        <v>106</v>
      </c>
      <c r="K889" s="315"/>
      <c r="L889" s="308"/>
      <c r="M889" s="308"/>
      <c r="N889" s="308"/>
      <c r="O889" s="308"/>
      <c r="P889" s="308"/>
      <c r="Q889" s="308"/>
      <c r="R889" s="308"/>
      <c r="X889" s="3"/>
      <c r="Y889" s="3"/>
      <c r="AR889" s="3"/>
      <c r="AS889" s="3"/>
    </row>
    <row r="890" spans="1:45" ht="15.75" customHeight="1" x14ac:dyDescent="0.25">
      <c r="A890" s="79">
        <v>2201</v>
      </c>
      <c r="B890" s="80">
        <v>40</v>
      </c>
      <c r="C890" s="80"/>
      <c r="D890" s="80"/>
      <c r="E890" s="80"/>
      <c r="F890" s="80"/>
      <c r="G890" s="80"/>
      <c r="H890" s="80"/>
      <c r="I890" s="80"/>
      <c r="J890" s="223"/>
      <c r="K890" s="116"/>
      <c r="L890" s="232"/>
      <c r="M890" s="233"/>
      <c r="N890" s="234"/>
      <c r="O890" s="242"/>
      <c r="P890" s="85">
        <f>B890</f>
        <v>40</v>
      </c>
      <c r="Q890" s="243"/>
      <c r="R890" s="242"/>
      <c r="X890" s="3"/>
      <c r="Y890" s="3"/>
      <c r="AR890" s="3"/>
      <c r="AS890" s="3"/>
    </row>
    <row r="891" spans="1:45" ht="15.75" customHeight="1" x14ac:dyDescent="0.25">
      <c r="A891" s="79">
        <v>2202</v>
      </c>
      <c r="B891" s="80"/>
      <c r="C891" s="80">
        <v>37</v>
      </c>
      <c r="D891" s="80"/>
      <c r="E891" s="80"/>
      <c r="F891" s="80"/>
      <c r="G891" s="80"/>
      <c r="H891" s="80"/>
      <c r="I891" s="80"/>
      <c r="J891" s="223"/>
      <c r="K891" s="116"/>
      <c r="L891" s="235"/>
      <c r="M891" s="134"/>
      <c r="N891" s="236"/>
      <c r="O891" s="90">
        <f>IF(C891=0,"",C891/B890)</f>
        <v>0.92500000000000004</v>
      </c>
      <c r="P891" s="91">
        <v>37</v>
      </c>
      <c r="Q891" s="241">
        <f t="shared" ref="Q891:Q896" si="105">IF(P891=0,"",P891/P890)</f>
        <v>0.92500000000000004</v>
      </c>
      <c r="R891" s="241">
        <f t="shared" ref="R891:R896" si="106">IF(P891=0,"",100%-Q891)</f>
        <v>7.4999999999999956E-2</v>
      </c>
      <c r="X891" s="3"/>
      <c r="Y891" s="3"/>
      <c r="AR891" s="3"/>
      <c r="AS891" s="3"/>
    </row>
    <row r="892" spans="1:45" ht="15.75" customHeight="1" x14ac:dyDescent="0.25">
      <c r="A892" s="79">
        <v>2301</v>
      </c>
      <c r="B892" s="80"/>
      <c r="C892" s="80"/>
      <c r="D892" s="80">
        <v>37</v>
      </c>
      <c r="E892" s="80"/>
      <c r="F892" s="80"/>
      <c r="G892" s="80"/>
      <c r="H892" s="80"/>
      <c r="I892" s="80"/>
      <c r="J892" s="223"/>
      <c r="K892" s="116"/>
      <c r="L892" s="235"/>
      <c r="M892" s="134"/>
      <c r="N892" s="236"/>
      <c r="O892" s="90">
        <f>IF(D892=0,"",D892/C891)</f>
        <v>1</v>
      </c>
      <c r="P892" s="91">
        <v>37</v>
      </c>
      <c r="Q892" s="241">
        <f t="shared" si="105"/>
        <v>1</v>
      </c>
      <c r="R892" s="241">
        <f t="shared" si="106"/>
        <v>0</v>
      </c>
      <c r="S892" s="93">
        <f>P892/P890</f>
        <v>0.92500000000000004</v>
      </c>
      <c r="X892" s="3"/>
      <c r="Y892" s="3"/>
      <c r="AR892" s="3"/>
      <c r="AS892" s="3"/>
    </row>
    <row r="893" spans="1:45" ht="15.75" customHeight="1" x14ac:dyDescent="0.25">
      <c r="A893" s="79">
        <v>2302</v>
      </c>
      <c r="B893" s="80"/>
      <c r="C893" s="80"/>
      <c r="D893" s="80"/>
      <c r="E893" s="80">
        <v>36</v>
      </c>
      <c r="F893" s="80"/>
      <c r="G893" s="80"/>
      <c r="H893" s="80"/>
      <c r="I893" s="80"/>
      <c r="J893" s="223"/>
      <c r="K893" s="116"/>
      <c r="L893" s="235"/>
      <c r="M893" s="134"/>
      <c r="N893" s="236"/>
      <c r="O893" s="90">
        <f>IF(E893=0,"",E893/D892)</f>
        <v>0.97297297297297303</v>
      </c>
      <c r="P893" s="91">
        <v>37</v>
      </c>
      <c r="Q893" s="241">
        <f t="shared" si="105"/>
        <v>1</v>
      </c>
      <c r="R893" s="241">
        <f t="shared" si="106"/>
        <v>0</v>
      </c>
      <c r="X893" s="3"/>
      <c r="Y893" s="3"/>
      <c r="AR893" s="3"/>
      <c r="AS893" s="3"/>
    </row>
    <row r="894" spans="1:45" ht="15.75" customHeight="1" x14ac:dyDescent="0.25">
      <c r="A894" s="79">
        <v>2401</v>
      </c>
      <c r="B894" s="80"/>
      <c r="C894" s="80"/>
      <c r="D894" s="80"/>
      <c r="E894" s="80"/>
      <c r="F894" s="80">
        <v>36</v>
      </c>
      <c r="G894" s="80"/>
      <c r="H894" s="80"/>
      <c r="I894" s="80"/>
      <c r="J894" s="223"/>
      <c r="K894" s="116"/>
      <c r="L894" s="235"/>
      <c r="M894" s="134"/>
      <c r="N894" s="236"/>
      <c r="O894" s="90">
        <f>IF(F894=0,"",F894/E893)</f>
        <v>1</v>
      </c>
      <c r="P894" s="91">
        <v>37</v>
      </c>
      <c r="Q894" s="241">
        <f t="shared" si="105"/>
        <v>1</v>
      </c>
      <c r="R894" s="241">
        <f t="shared" si="106"/>
        <v>0</v>
      </c>
      <c r="X894" s="3"/>
      <c r="Y894" s="3"/>
      <c r="AR894" s="3"/>
      <c r="AS894" s="3"/>
    </row>
    <row r="895" spans="1:45" ht="15.75" customHeight="1" x14ac:dyDescent="0.25">
      <c r="A895" s="79">
        <v>2402</v>
      </c>
      <c r="B895" s="80"/>
      <c r="C895" s="80"/>
      <c r="D895" s="80"/>
      <c r="E895" s="80"/>
      <c r="F895" s="80"/>
      <c r="G895" s="80">
        <v>36</v>
      </c>
      <c r="H895" s="80"/>
      <c r="I895" s="80"/>
      <c r="J895" s="223"/>
      <c r="K895" s="116"/>
      <c r="L895" s="235"/>
      <c r="M895" s="134"/>
      <c r="N895" s="236"/>
      <c r="O895" s="90">
        <f>IF(G895=0,"",G895/F894)</f>
        <v>1</v>
      </c>
      <c r="P895" s="91">
        <v>37</v>
      </c>
      <c r="Q895" s="241">
        <f t="shared" si="105"/>
        <v>1</v>
      </c>
      <c r="R895" s="241">
        <f t="shared" si="106"/>
        <v>0</v>
      </c>
      <c r="X895" s="3"/>
      <c r="Y895" s="3"/>
      <c r="AR895" s="3"/>
      <c r="AS895" s="3"/>
    </row>
    <row r="896" spans="1:45" ht="15.75" customHeight="1" x14ac:dyDescent="0.25">
      <c r="A896" s="79">
        <v>2501</v>
      </c>
      <c r="B896" s="80"/>
      <c r="C896" s="80"/>
      <c r="D896" s="80"/>
      <c r="E896" s="80"/>
      <c r="F896" s="80"/>
      <c r="G896" s="80"/>
      <c r="H896" s="80">
        <v>36</v>
      </c>
      <c r="I896" s="80"/>
      <c r="J896" s="223"/>
      <c r="K896" s="116"/>
      <c r="L896" s="235"/>
      <c r="M896" s="134"/>
      <c r="N896" s="236"/>
      <c r="O896" s="302">
        <f>IF(H896=0,"",H896/G895)</f>
        <v>1</v>
      </c>
      <c r="P896" s="91">
        <v>37</v>
      </c>
      <c r="Q896" s="241">
        <f t="shared" si="105"/>
        <v>1</v>
      </c>
      <c r="R896" s="241">
        <f t="shared" si="106"/>
        <v>0</v>
      </c>
      <c r="X896" s="3"/>
      <c r="Y896" s="3"/>
      <c r="AR896" s="3"/>
      <c r="AS896" s="3"/>
    </row>
    <row r="897" spans="1:45" ht="15.75" customHeight="1" x14ac:dyDescent="0.25">
      <c r="A897" s="79">
        <v>2502</v>
      </c>
      <c r="B897" s="80"/>
      <c r="C897" s="80"/>
      <c r="D897" s="80"/>
      <c r="E897" s="80"/>
      <c r="F897" s="80"/>
      <c r="G897" s="80"/>
      <c r="H897" s="80"/>
      <c r="I897" s="80">
        <v>35</v>
      </c>
      <c r="J897" s="223"/>
      <c r="K897" s="116">
        <v>34</v>
      </c>
      <c r="L897" s="235"/>
      <c r="M897" s="134"/>
      <c r="N897" s="134"/>
      <c r="O897" s="303">
        <f>I897/H896</f>
        <v>0.97222222222222221</v>
      </c>
      <c r="P897" s="301">
        <v>37</v>
      </c>
      <c r="Q897" s="241">
        <f t="shared" ref="Q897" si="107">IF(P897=0,"",P897/P896)</f>
        <v>1</v>
      </c>
      <c r="R897" s="241">
        <f t="shared" ref="R897" si="108">IF(P897=0,"",100%-Q897)</f>
        <v>0</v>
      </c>
      <c r="X897" s="3"/>
      <c r="Y897" s="3"/>
      <c r="AR897" s="3"/>
      <c r="AS897" s="3"/>
    </row>
    <row r="898" spans="1:45" ht="15.75" customHeight="1" x14ac:dyDescent="0.25">
      <c r="A898" s="79">
        <v>2601</v>
      </c>
      <c r="B898" s="80"/>
      <c r="C898" s="80"/>
      <c r="D898" s="80"/>
      <c r="E898" s="80"/>
      <c r="F898" s="80"/>
      <c r="G898" s="80"/>
      <c r="H898" s="80"/>
      <c r="I898" s="80"/>
      <c r="J898" s="223"/>
      <c r="K898" s="116"/>
      <c r="L898" s="235"/>
      <c r="M898" s="134"/>
      <c r="N898" s="134"/>
      <c r="O898" s="246"/>
      <c r="P898" s="91"/>
      <c r="Q898" s="247"/>
      <c r="R898" s="246"/>
      <c r="X898" s="3"/>
      <c r="Y898" s="3"/>
      <c r="AR898" s="3"/>
      <c r="AS898" s="3"/>
    </row>
    <row r="899" spans="1:45" ht="15.75" customHeight="1" x14ac:dyDescent="0.25">
      <c r="A899" s="79">
        <v>2602</v>
      </c>
      <c r="B899" s="80"/>
      <c r="C899" s="80"/>
      <c r="D899" s="80"/>
      <c r="E899" s="80"/>
      <c r="F899" s="80"/>
      <c r="G899" s="80"/>
      <c r="H899" s="80"/>
      <c r="I899" s="80"/>
      <c r="J899" s="223"/>
      <c r="K899" s="116"/>
      <c r="L899" s="235"/>
      <c r="M899" s="134"/>
      <c r="N899" s="237"/>
      <c r="O899" s="246"/>
      <c r="P899" s="91"/>
      <c r="Q899" s="247"/>
      <c r="R899" s="246"/>
      <c r="X899" s="3"/>
      <c r="Y899" s="3"/>
      <c r="AR899" s="3"/>
      <c r="AS899" s="3"/>
    </row>
    <row r="900" spans="1:45" ht="15.75" customHeight="1" x14ac:dyDescent="0.25">
      <c r="A900" s="79">
        <v>2701</v>
      </c>
      <c r="B900" s="80"/>
      <c r="C900" s="80"/>
      <c r="D900" s="80"/>
      <c r="E900" s="80"/>
      <c r="F900" s="80"/>
      <c r="G900" s="80"/>
      <c r="H900" s="80"/>
      <c r="I900" s="80"/>
      <c r="J900" s="223"/>
      <c r="K900" s="116"/>
      <c r="L900" s="235"/>
      <c r="M900" s="134"/>
      <c r="N900" s="237"/>
      <c r="O900" s="246"/>
      <c r="P900" s="96"/>
      <c r="Q900" s="247"/>
      <c r="R900" s="246"/>
      <c r="X900" s="3"/>
      <c r="Y900" s="3"/>
      <c r="AR900" s="3"/>
      <c r="AS900" s="3"/>
    </row>
    <row r="901" spans="1:45" ht="15.75" customHeight="1" x14ac:dyDescent="0.25">
      <c r="A901" s="79">
        <v>2702</v>
      </c>
      <c r="B901" s="80"/>
      <c r="C901" s="80"/>
      <c r="D901" s="80"/>
      <c r="E901" s="80"/>
      <c r="F901" s="80"/>
      <c r="G901" s="80"/>
      <c r="H901" s="80"/>
      <c r="I901" s="80"/>
      <c r="J901" s="223"/>
      <c r="K901" s="116"/>
      <c r="L901" s="235"/>
      <c r="M901" s="134"/>
      <c r="N901" s="237"/>
      <c r="O901" s="246"/>
      <c r="P901" s="96"/>
      <c r="Q901" s="247"/>
      <c r="R901" s="246"/>
      <c r="X901" s="3"/>
      <c r="Y901" s="3"/>
      <c r="AR901" s="3"/>
      <c r="AS901" s="3"/>
    </row>
    <row r="902" spans="1:45" ht="15.75" customHeight="1" x14ac:dyDescent="0.25">
      <c r="A902" s="79">
        <v>2801</v>
      </c>
      <c r="B902" s="80"/>
      <c r="C902" s="80"/>
      <c r="D902" s="80"/>
      <c r="E902" s="80"/>
      <c r="F902" s="80"/>
      <c r="G902" s="80"/>
      <c r="H902" s="80"/>
      <c r="I902" s="80"/>
      <c r="J902" s="223"/>
      <c r="K902" s="116"/>
      <c r="L902" s="235"/>
      <c r="M902" s="134"/>
      <c r="N902" s="237"/>
      <c r="O902" s="248"/>
      <c r="P902" s="251"/>
      <c r="Q902" s="249"/>
      <c r="R902" s="250"/>
      <c r="X902" s="3"/>
      <c r="Y902" s="3"/>
      <c r="AR902" s="3"/>
      <c r="AS902" s="3"/>
    </row>
    <row r="903" spans="1:45" ht="15.75" customHeight="1" x14ac:dyDescent="0.25">
      <c r="A903" s="79">
        <v>2802</v>
      </c>
      <c r="B903" s="80"/>
      <c r="C903" s="80"/>
      <c r="D903" s="80"/>
      <c r="E903" s="80"/>
      <c r="F903" s="80"/>
      <c r="G903" s="80"/>
      <c r="H903" s="80"/>
      <c r="I903" s="80"/>
      <c r="J903" s="223"/>
      <c r="K903" s="116"/>
      <c r="L903" s="235"/>
      <c r="M903" s="134"/>
      <c r="N903" s="237"/>
      <c r="O903" s="228" t="s">
        <v>80</v>
      </c>
      <c r="P903" s="102"/>
      <c r="Q903" s="103">
        <f>IF(SUM(K893:K899)=0,"",SUM(K893:K899))</f>
        <v>34</v>
      </c>
      <c r="R903" s="230" t="s">
        <v>10</v>
      </c>
      <c r="X903" s="3"/>
      <c r="Y903" s="3"/>
      <c r="AR903" s="3"/>
      <c r="AS903" s="3"/>
    </row>
    <row r="904" spans="1:45" ht="15.75" customHeight="1" x14ac:dyDescent="0.25">
      <c r="A904" s="79">
        <v>2901</v>
      </c>
      <c r="B904" s="80"/>
      <c r="C904" s="80"/>
      <c r="D904" s="80"/>
      <c r="E904" s="80"/>
      <c r="F904" s="80"/>
      <c r="G904" s="80"/>
      <c r="H904" s="80"/>
      <c r="I904" s="80"/>
      <c r="J904" s="223"/>
      <c r="K904" s="116"/>
      <c r="L904" s="235"/>
      <c r="M904" s="134"/>
      <c r="N904" s="237"/>
      <c r="O904" s="229" t="s">
        <v>81</v>
      </c>
      <c r="P904" s="104" t="str">
        <f>IF(P903/B890=0,"",P903/B890)</f>
        <v/>
      </c>
      <c r="Q904" s="105" t="str">
        <f>IF(P903/Q903=0,"",P903/Q903)</f>
        <v/>
      </c>
      <c r="R904" s="231" t="s">
        <v>82</v>
      </c>
      <c r="X904" s="3"/>
      <c r="Y904" s="3"/>
      <c r="AR904" s="3"/>
      <c r="AS904" s="3"/>
    </row>
    <row r="905" spans="1:45" ht="15.75" customHeight="1" x14ac:dyDescent="0.25">
      <c r="A905" s="79">
        <v>2902</v>
      </c>
      <c r="B905" s="80"/>
      <c r="C905" s="80"/>
      <c r="D905" s="80"/>
      <c r="E905" s="80"/>
      <c r="F905" s="80"/>
      <c r="G905" s="80"/>
      <c r="H905" s="80"/>
      <c r="I905" s="80"/>
      <c r="J905" s="223"/>
      <c r="K905" s="116"/>
      <c r="L905" s="238"/>
      <c r="M905" s="239"/>
      <c r="N905" s="240"/>
      <c r="O905" s="109"/>
      <c r="P905" s="110"/>
      <c r="Q905" s="110"/>
      <c r="R905" s="111"/>
      <c r="X905" s="3"/>
      <c r="Y905" s="3"/>
      <c r="AR905" s="3"/>
      <c r="AS905" s="3"/>
    </row>
    <row r="906" spans="1:45" ht="18" x14ac:dyDescent="0.25">
      <c r="A906" s="33"/>
      <c r="B906" s="327" t="s">
        <v>108</v>
      </c>
      <c r="C906" s="327"/>
      <c r="D906" s="327"/>
      <c r="E906" s="327"/>
      <c r="F906" s="327"/>
      <c r="G906" s="327"/>
      <c r="H906" s="327"/>
      <c r="I906" s="327"/>
      <c r="J906" s="327"/>
      <c r="K906" s="112">
        <f>SUM(K890:K902)</f>
        <v>34</v>
      </c>
      <c r="L906" s="113">
        <f>IF(K897=0,"",K897/B890)</f>
        <v>0.85</v>
      </c>
      <c r="M906" s="113">
        <f>IF(K906=0,"",K906/B890)</f>
        <v>0.85</v>
      </c>
      <c r="N906" s="113">
        <f>IF(K897=0,"",M906-L906)</f>
        <v>0</v>
      </c>
      <c r="O906" s="5"/>
      <c r="P906" s="25"/>
      <c r="Q906" s="24"/>
      <c r="R906" s="5"/>
      <c r="X906" s="3"/>
      <c r="Y906" s="3"/>
      <c r="AR906" s="3"/>
      <c r="AS906" s="3"/>
    </row>
    <row r="907" spans="1:45" ht="12.75" customHeight="1" x14ac:dyDescent="0.25">
      <c r="A907" s="33"/>
      <c r="B907" s="25"/>
      <c r="C907" s="25"/>
      <c r="D907" s="118"/>
      <c r="E907" s="118"/>
      <c r="F907" s="118"/>
      <c r="G907" s="118"/>
      <c r="H907" s="118"/>
      <c r="I907" s="118"/>
      <c r="J907" s="222"/>
      <c r="K907" s="119"/>
      <c r="L907" s="120"/>
      <c r="M907" s="120"/>
      <c r="N907" s="120"/>
      <c r="O907" s="5"/>
      <c r="P907" s="25"/>
      <c r="Q907" s="24"/>
      <c r="R907" s="5"/>
      <c r="X907" s="3"/>
      <c r="Y907" s="3"/>
      <c r="AR907" s="3"/>
      <c r="AS907" s="3"/>
    </row>
    <row r="908" spans="1:45" ht="12.75" customHeight="1" x14ac:dyDescent="0.25">
      <c r="A908" s="33"/>
      <c r="B908" s="25"/>
      <c r="C908" s="25"/>
      <c r="D908" s="118"/>
      <c r="E908" s="118"/>
      <c r="F908" s="118"/>
      <c r="G908" s="118"/>
      <c r="H908" s="118"/>
      <c r="I908" s="118"/>
      <c r="J908" s="222"/>
      <c r="K908" s="119"/>
      <c r="L908" s="120"/>
      <c r="M908" s="120"/>
      <c r="N908" s="120"/>
      <c r="O908" s="5"/>
      <c r="P908" s="25"/>
      <c r="Q908" s="24"/>
      <c r="R908" s="5"/>
      <c r="X908" s="3"/>
      <c r="Y908" s="3"/>
      <c r="AR908" s="3"/>
      <c r="AS908" s="3"/>
    </row>
    <row r="909" spans="1:45" ht="26.25" x14ac:dyDescent="0.4">
      <c r="B909" s="318" t="s">
        <v>96</v>
      </c>
      <c r="C909" s="331"/>
      <c r="D909" s="331"/>
      <c r="E909" s="331"/>
      <c r="F909" s="331"/>
      <c r="G909" s="331"/>
      <c r="H909" s="331"/>
      <c r="I909" s="331"/>
      <c r="J909" s="331"/>
      <c r="K909" s="201" t="s">
        <v>122</v>
      </c>
      <c r="L909" s="5"/>
      <c r="M909" s="5"/>
      <c r="N909" s="25"/>
      <c r="O909" s="5"/>
      <c r="P909" s="25"/>
      <c r="Q909" s="25"/>
      <c r="R909" s="25"/>
      <c r="X909" s="3"/>
      <c r="Y909" s="3"/>
      <c r="AR909" s="3"/>
      <c r="AS909" s="3"/>
    </row>
    <row r="910" spans="1:45" ht="20.25" x14ac:dyDescent="0.2">
      <c r="A910" s="330" t="s">
        <v>9</v>
      </c>
      <c r="B910" s="311" t="s">
        <v>97</v>
      </c>
      <c r="C910" s="312"/>
      <c r="D910" s="312"/>
      <c r="E910" s="312"/>
      <c r="F910" s="312"/>
      <c r="G910" s="312"/>
      <c r="H910" s="312"/>
      <c r="I910" s="312"/>
      <c r="J910" s="313"/>
      <c r="K910" s="314" t="s">
        <v>10</v>
      </c>
      <c r="L910" s="307" t="s">
        <v>2</v>
      </c>
      <c r="M910" s="307" t="s">
        <v>3</v>
      </c>
      <c r="N910" s="316" t="s">
        <v>4</v>
      </c>
      <c r="O910" s="307" t="s">
        <v>5</v>
      </c>
      <c r="P910" s="317" t="s">
        <v>6</v>
      </c>
      <c r="Q910" s="317" t="s">
        <v>7</v>
      </c>
      <c r="R910" s="307" t="s">
        <v>8</v>
      </c>
      <c r="X910" s="3"/>
      <c r="Y910" s="3"/>
      <c r="AR910" s="3"/>
      <c r="AS910" s="3"/>
    </row>
    <row r="911" spans="1:45" ht="15.75" x14ac:dyDescent="0.25">
      <c r="A911" s="308"/>
      <c r="B911" s="79" t="s">
        <v>98</v>
      </c>
      <c r="C911" s="79" t="s">
        <v>99</v>
      </c>
      <c r="D911" s="79" t="s">
        <v>100</v>
      </c>
      <c r="E911" s="79" t="s">
        <v>101</v>
      </c>
      <c r="F911" s="79" t="s">
        <v>102</v>
      </c>
      <c r="G911" s="79" t="s">
        <v>103</v>
      </c>
      <c r="H911" s="79" t="s">
        <v>104</v>
      </c>
      <c r="I911" s="79" t="s">
        <v>105</v>
      </c>
      <c r="J911" s="221" t="s">
        <v>106</v>
      </c>
      <c r="K911" s="315"/>
      <c r="L911" s="308"/>
      <c r="M911" s="308"/>
      <c r="N911" s="308"/>
      <c r="O911" s="308"/>
      <c r="P911" s="308"/>
      <c r="Q911" s="308"/>
      <c r="R911" s="308"/>
      <c r="X911" s="3"/>
      <c r="Y911" s="3"/>
      <c r="AR911" s="3"/>
      <c r="AS911" s="3"/>
    </row>
    <row r="912" spans="1:45" ht="15.75" customHeight="1" x14ac:dyDescent="0.25">
      <c r="A912" s="79">
        <v>2202</v>
      </c>
      <c r="B912" s="80">
        <v>67</v>
      </c>
      <c r="C912" s="80"/>
      <c r="D912" s="80"/>
      <c r="E912" s="80"/>
      <c r="F912" s="80"/>
      <c r="G912" s="80"/>
      <c r="H912" s="80"/>
      <c r="I912" s="80"/>
      <c r="J912" s="223"/>
      <c r="K912" s="116"/>
      <c r="L912" s="232"/>
      <c r="M912" s="233"/>
      <c r="N912" s="234"/>
      <c r="O912" s="242"/>
      <c r="P912" s="85">
        <f>B912</f>
        <v>67</v>
      </c>
      <c r="Q912" s="243"/>
      <c r="R912" s="242"/>
      <c r="X912" s="3"/>
      <c r="Y912" s="3"/>
      <c r="AR912" s="3"/>
      <c r="AS912" s="3"/>
    </row>
    <row r="913" spans="1:45" ht="15.75" customHeight="1" x14ac:dyDescent="0.25">
      <c r="A913" s="79">
        <v>2301</v>
      </c>
      <c r="B913" s="80"/>
      <c r="C913" s="80">
        <v>63</v>
      </c>
      <c r="D913" s="80"/>
      <c r="E913" s="80"/>
      <c r="F913" s="80"/>
      <c r="G913" s="80"/>
      <c r="H913" s="80"/>
      <c r="I913" s="80"/>
      <c r="J913" s="223"/>
      <c r="K913" s="116"/>
      <c r="L913" s="235"/>
      <c r="M913" s="134"/>
      <c r="N913" s="236"/>
      <c r="O913" s="90">
        <f>IF(C913=0,"",C913/B912)</f>
        <v>0.94029850746268662</v>
      </c>
      <c r="P913" s="91">
        <v>63</v>
      </c>
      <c r="Q913" s="241">
        <f t="shared" ref="Q913:Q919" si="109">IF(P913=0,"",P913/P912)</f>
        <v>0.94029850746268662</v>
      </c>
      <c r="R913" s="241">
        <f t="shared" ref="R913:R919" si="110">IF(P913=0,"",100%-Q913)</f>
        <v>5.9701492537313383E-2</v>
      </c>
      <c r="X913" s="3"/>
      <c r="Y913" s="3"/>
      <c r="AR913" s="3"/>
      <c r="AS913" s="3"/>
    </row>
    <row r="914" spans="1:45" ht="15.75" customHeight="1" x14ac:dyDescent="0.25">
      <c r="A914" s="79">
        <v>2302</v>
      </c>
      <c r="B914" s="80"/>
      <c r="C914" s="80"/>
      <c r="D914" s="80">
        <v>57</v>
      </c>
      <c r="E914" s="80"/>
      <c r="F914" s="80"/>
      <c r="G914" s="80"/>
      <c r="H914" s="80"/>
      <c r="I914" s="80"/>
      <c r="J914" s="223"/>
      <c r="K914" s="116"/>
      <c r="L914" s="235"/>
      <c r="M914" s="134"/>
      <c r="N914" s="236"/>
      <c r="O914" s="90">
        <f>IF(D914=0,"",D914/C913)</f>
        <v>0.90476190476190477</v>
      </c>
      <c r="P914" s="91">
        <v>57</v>
      </c>
      <c r="Q914" s="241">
        <f t="shared" si="109"/>
        <v>0.90476190476190477</v>
      </c>
      <c r="R914" s="241">
        <f t="shared" si="110"/>
        <v>9.5238095238095233E-2</v>
      </c>
      <c r="S914" s="93">
        <f>P914/P912</f>
        <v>0.85074626865671643</v>
      </c>
      <c r="X914" s="3"/>
      <c r="Y914" s="3"/>
      <c r="AR914" s="3"/>
      <c r="AS914" s="3"/>
    </row>
    <row r="915" spans="1:45" ht="15.75" customHeight="1" x14ac:dyDescent="0.25">
      <c r="A915" s="79">
        <v>2401</v>
      </c>
      <c r="B915" s="80"/>
      <c r="C915" s="80"/>
      <c r="D915" s="80"/>
      <c r="E915" s="80">
        <v>56</v>
      </c>
      <c r="F915" s="80"/>
      <c r="G915" s="80"/>
      <c r="H915" s="80"/>
      <c r="I915" s="80"/>
      <c r="J915" s="223"/>
      <c r="K915" s="116"/>
      <c r="L915" s="235"/>
      <c r="M915" s="134"/>
      <c r="N915" s="236"/>
      <c r="O915" s="90">
        <f>IF(E915=0,"",E915/D914)</f>
        <v>0.98245614035087714</v>
      </c>
      <c r="P915" s="91">
        <v>57</v>
      </c>
      <c r="Q915" s="241">
        <f t="shared" si="109"/>
        <v>1</v>
      </c>
      <c r="R915" s="241">
        <f t="shared" si="110"/>
        <v>0</v>
      </c>
      <c r="X915" s="3"/>
      <c r="Y915" s="3"/>
      <c r="AR915" s="3"/>
      <c r="AS915" s="3"/>
    </row>
    <row r="916" spans="1:45" ht="15.75" customHeight="1" x14ac:dyDescent="0.25">
      <c r="A916" s="79">
        <v>2402</v>
      </c>
      <c r="B916" s="80"/>
      <c r="C916" s="80"/>
      <c r="D916" s="80"/>
      <c r="E916" s="80"/>
      <c r="F916" s="80">
        <v>55</v>
      </c>
      <c r="G916" s="80"/>
      <c r="H916" s="80"/>
      <c r="I916" s="80"/>
      <c r="J916" s="223"/>
      <c r="K916" s="116"/>
      <c r="L916" s="235"/>
      <c r="M916" s="134"/>
      <c r="N916" s="236"/>
      <c r="O916" s="90">
        <f>IF(F916=0,"",F916/E915)</f>
        <v>0.9821428571428571</v>
      </c>
      <c r="P916" s="91">
        <v>55</v>
      </c>
      <c r="Q916" s="241">
        <f t="shared" si="109"/>
        <v>0.96491228070175439</v>
      </c>
      <c r="R916" s="241">
        <f t="shared" si="110"/>
        <v>3.5087719298245612E-2</v>
      </c>
      <c r="X916" s="3"/>
      <c r="Y916" s="3"/>
      <c r="AR916" s="3"/>
      <c r="AS916" s="3"/>
    </row>
    <row r="917" spans="1:45" ht="15.75" customHeight="1" x14ac:dyDescent="0.25">
      <c r="A917" s="79">
        <v>2501</v>
      </c>
      <c r="B917" s="80"/>
      <c r="C917" s="80"/>
      <c r="D917" s="80"/>
      <c r="E917" s="80"/>
      <c r="F917" s="80"/>
      <c r="G917" s="80">
        <v>55</v>
      </c>
      <c r="H917" s="80"/>
      <c r="I917" s="80"/>
      <c r="J917" s="223"/>
      <c r="K917" s="116"/>
      <c r="L917" s="235"/>
      <c r="M917" s="134"/>
      <c r="N917" s="236"/>
      <c r="O917" s="90">
        <f>IF(G917=0,"",G917/F916)</f>
        <v>1</v>
      </c>
      <c r="P917" s="91">
        <v>55</v>
      </c>
      <c r="Q917" s="241">
        <f t="shared" si="109"/>
        <v>1</v>
      </c>
      <c r="R917" s="241">
        <f t="shared" si="110"/>
        <v>0</v>
      </c>
      <c r="X917" s="3"/>
      <c r="Y917" s="3"/>
      <c r="AR917" s="3"/>
      <c r="AS917" s="3"/>
    </row>
    <row r="918" spans="1:45" ht="15.75" customHeight="1" x14ac:dyDescent="0.25">
      <c r="A918" s="79">
        <v>2502</v>
      </c>
      <c r="B918" s="80"/>
      <c r="C918" s="80"/>
      <c r="D918" s="80"/>
      <c r="E918" s="80"/>
      <c r="F918" s="80"/>
      <c r="G918" s="80"/>
      <c r="H918" s="80">
        <v>53</v>
      </c>
      <c r="I918" s="80"/>
      <c r="J918" s="223"/>
      <c r="K918" s="116"/>
      <c r="L918" s="235"/>
      <c r="M918" s="134"/>
      <c r="N918" s="236"/>
      <c r="O918" s="90">
        <f>IF(H918=0,"",H918/G917)</f>
        <v>0.96363636363636362</v>
      </c>
      <c r="P918" s="91">
        <v>55</v>
      </c>
      <c r="Q918" s="241">
        <f t="shared" si="109"/>
        <v>1</v>
      </c>
      <c r="R918" s="241">
        <f t="shared" si="110"/>
        <v>0</v>
      </c>
      <c r="X918" s="3"/>
      <c r="Y918" s="3"/>
      <c r="AR918" s="3"/>
      <c r="AS918" s="3"/>
    </row>
    <row r="919" spans="1:45" ht="15.75" customHeight="1" x14ac:dyDescent="0.25">
      <c r="A919" s="79">
        <v>2601</v>
      </c>
      <c r="B919" s="80"/>
      <c r="C919" s="80"/>
      <c r="D919" s="80"/>
      <c r="E919" s="80"/>
      <c r="F919" s="80"/>
      <c r="G919" s="80"/>
      <c r="H919" s="80"/>
      <c r="I919" s="80"/>
      <c r="J919" s="223"/>
      <c r="K919" s="116"/>
      <c r="L919" s="235"/>
      <c r="M919" s="134"/>
      <c r="N919" s="236"/>
      <c r="O919" s="90" t="str">
        <f>IF(I919=0,"",I919/H918)</f>
        <v/>
      </c>
      <c r="P919" s="91"/>
      <c r="Q919" s="241" t="str">
        <f t="shared" si="109"/>
        <v/>
      </c>
      <c r="R919" s="241" t="str">
        <f t="shared" si="110"/>
        <v/>
      </c>
      <c r="X919" s="3"/>
      <c r="Y919" s="3"/>
      <c r="AR919" s="3"/>
      <c r="AS919" s="3"/>
    </row>
    <row r="920" spans="1:45" ht="15.75" customHeight="1" x14ac:dyDescent="0.25">
      <c r="A920" s="79">
        <v>2602</v>
      </c>
      <c r="B920" s="80"/>
      <c r="C920" s="80"/>
      <c r="D920" s="80"/>
      <c r="E920" s="80"/>
      <c r="F920" s="80"/>
      <c r="G920" s="80"/>
      <c r="H920" s="80"/>
      <c r="I920" s="80"/>
      <c r="J920" s="223"/>
      <c r="K920" s="116"/>
      <c r="L920" s="235"/>
      <c r="M920" s="134"/>
      <c r="N920" s="134"/>
      <c r="O920" s="246"/>
      <c r="P920" s="91"/>
      <c r="Q920" s="247"/>
      <c r="R920" s="246"/>
      <c r="X920" s="3"/>
      <c r="Y920" s="3"/>
      <c r="AR920" s="3"/>
      <c r="AS920" s="3"/>
    </row>
    <row r="921" spans="1:45" ht="15.75" customHeight="1" x14ac:dyDescent="0.25">
      <c r="A921" s="79">
        <v>2701</v>
      </c>
      <c r="B921" s="80"/>
      <c r="C921" s="80"/>
      <c r="D921" s="80"/>
      <c r="E921" s="80"/>
      <c r="F921" s="80"/>
      <c r="G921" s="80"/>
      <c r="H921" s="80"/>
      <c r="I921" s="80"/>
      <c r="J921" s="223"/>
      <c r="K921" s="116"/>
      <c r="L921" s="235"/>
      <c r="M921" s="134"/>
      <c r="N921" s="237"/>
      <c r="O921" s="246"/>
      <c r="P921" s="91"/>
      <c r="Q921" s="247"/>
      <c r="R921" s="246"/>
      <c r="X921" s="3"/>
      <c r="Y921" s="3"/>
      <c r="AR921" s="3"/>
      <c r="AS921" s="3"/>
    </row>
    <row r="922" spans="1:45" ht="15.75" customHeight="1" x14ac:dyDescent="0.25">
      <c r="A922" s="79">
        <v>2702</v>
      </c>
      <c r="B922" s="80"/>
      <c r="C922" s="80"/>
      <c r="D922" s="80"/>
      <c r="E922" s="80"/>
      <c r="F922" s="80"/>
      <c r="G922" s="80"/>
      <c r="H922" s="80"/>
      <c r="I922" s="80"/>
      <c r="J922" s="223"/>
      <c r="K922" s="116"/>
      <c r="L922" s="235"/>
      <c r="M922" s="134"/>
      <c r="N922" s="237"/>
      <c r="O922" s="246"/>
      <c r="P922" s="96"/>
      <c r="Q922" s="247"/>
      <c r="R922" s="246"/>
      <c r="X922" s="3"/>
      <c r="Y922" s="3"/>
      <c r="AR922" s="3"/>
      <c r="AS922" s="3"/>
    </row>
    <row r="923" spans="1:45" ht="15.75" customHeight="1" x14ac:dyDescent="0.25">
      <c r="A923" s="79">
        <v>2801</v>
      </c>
      <c r="B923" s="80"/>
      <c r="C923" s="80"/>
      <c r="D923" s="80"/>
      <c r="E923" s="80"/>
      <c r="F923" s="80"/>
      <c r="G923" s="80"/>
      <c r="H923" s="80"/>
      <c r="I923" s="80"/>
      <c r="J923" s="223"/>
      <c r="K923" s="116"/>
      <c r="L923" s="235"/>
      <c r="M923" s="134"/>
      <c r="N923" s="237"/>
      <c r="O923" s="246"/>
      <c r="P923" s="96"/>
      <c r="Q923" s="247"/>
      <c r="R923" s="246"/>
      <c r="X923" s="3"/>
      <c r="Y923" s="3"/>
      <c r="AR923" s="3"/>
      <c r="AS923" s="3"/>
    </row>
    <row r="924" spans="1:45" ht="15.75" customHeight="1" x14ac:dyDescent="0.25">
      <c r="A924" s="79">
        <v>2802</v>
      </c>
      <c r="B924" s="80"/>
      <c r="C924" s="80"/>
      <c r="D924" s="80"/>
      <c r="E924" s="80"/>
      <c r="F924" s="80"/>
      <c r="G924" s="80"/>
      <c r="H924" s="80"/>
      <c r="I924" s="80"/>
      <c r="J924" s="223"/>
      <c r="K924" s="116"/>
      <c r="L924" s="235"/>
      <c r="M924" s="134"/>
      <c r="N924" s="237"/>
      <c r="O924" s="248"/>
      <c r="P924" s="251"/>
      <c r="Q924" s="249"/>
      <c r="R924" s="250"/>
      <c r="X924" s="3"/>
      <c r="Y924" s="3"/>
      <c r="AR924" s="3"/>
      <c r="AS924" s="3"/>
    </row>
    <row r="925" spans="1:45" ht="15.75" customHeight="1" x14ac:dyDescent="0.25">
      <c r="A925" s="79">
        <v>2901</v>
      </c>
      <c r="B925" s="80"/>
      <c r="C925" s="80"/>
      <c r="D925" s="80"/>
      <c r="E925" s="80"/>
      <c r="F925" s="80"/>
      <c r="G925" s="80"/>
      <c r="H925" s="80"/>
      <c r="I925" s="80"/>
      <c r="J925" s="223"/>
      <c r="K925" s="116"/>
      <c r="L925" s="235"/>
      <c r="M925" s="134"/>
      <c r="N925" s="237"/>
      <c r="O925" s="228" t="s">
        <v>80</v>
      </c>
      <c r="P925" s="102"/>
      <c r="Q925" s="103" t="str">
        <f>IF(SUM(K915:K921)=0,"",SUM(K915:K921))</f>
        <v/>
      </c>
      <c r="R925" s="230" t="s">
        <v>10</v>
      </c>
      <c r="X925" s="3"/>
      <c r="Y925" s="3"/>
      <c r="AR925" s="3"/>
      <c r="AS925" s="3"/>
    </row>
    <row r="926" spans="1:45" ht="15.75" customHeight="1" x14ac:dyDescent="0.25">
      <c r="A926" s="79">
        <v>2902</v>
      </c>
      <c r="B926" s="80"/>
      <c r="C926" s="80"/>
      <c r="D926" s="80"/>
      <c r="E926" s="80"/>
      <c r="F926" s="80"/>
      <c r="G926" s="80"/>
      <c r="H926" s="80"/>
      <c r="I926" s="80"/>
      <c r="J926" s="223"/>
      <c r="K926" s="116"/>
      <c r="L926" s="235"/>
      <c r="M926" s="134"/>
      <c r="N926" s="237"/>
      <c r="O926" s="229" t="s">
        <v>81</v>
      </c>
      <c r="P926" s="104" t="str">
        <f>IF(P925/B912=0,"",P925/B912)</f>
        <v/>
      </c>
      <c r="Q926" s="105" t="e">
        <f>IF(P925/Q925=0,"",P925/Q925)</f>
        <v>#VALUE!</v>
      </c>
      <c r="R926" s="231" t="s">
        <v>82</v>
      </c>
      <c r="X926" s="3"/>
      <c r="Y926" s="3"/>
      <c r="AR926" s="3"/>
      <c r="AS926" s="3"/>
    </row>
    <row r="927" spans="1:45" ht="15.75" customHeight="1" x14ac:dyDescent="0.25">
      <c r="A927" s="79">
        <v>3001</v>
      </c>
      <c r="B927" s="80"/>
      <c r="C927" s="80"/>
      <c r="D927" s="80"/>
      <c r="E927" s="80"/>
      <c r="F927" s="80"/>
      <c r="G927" s="80"/>
      <c r="H927" s="80"/>
      <c r="I927" s="80"/>
      <c r="J927" s="223"/>
      <c r="K927" s="116"/>
      <c r="L927" s="238"/>
      <c r="M927" s="239"/>
      <c r="N927" s="240"/>
      <c r="O927" s="109"/>
      <c r="P927" s="110"/>
      <c r="Q927" s="110"/>
      <c r="R927" s="111"/>
      <c r="X927" s="3"/>
      <c r="Y927" s="3"/>
      <c r="AR927" s="3"/>
      <c r="AS927" s="3"/>
    </row>
    <row r="928" spans="1:45" ht="18" customHeight="1" x14ac:dyDescent="0.25">
      <c r="A928" s="33"/>
      <c r="B928" s="327" t="s">
        <v>108</v>
      </c>
      <c r="C928" s="327"/>
      <c r="D928" s="327"/>
      <c r="E928" s="327"/>
      <c r="F928" s="327"/>
      <c r="G928" s="327"/>
      <c r="H928" s="327"/>
      <c r="I928" s="327"/>
      <c r="J928" s="327"/>
      <c r="K928" s="112">
        <f>SUM(K912:K924)</f>
        <v>0</v>
      </c>
      <c r="L928" s="113" t="str">
        <f>IF(K920=0,"",K920/B912)</f>
        <v/>
      </c>
      <c r="M928" s="113" t="str">
        <f>IF(K928=0,"",K928/B912)</f>
        <v/>
      </c>
      <c r="N928" s="113" t="str">
        <f>IF(K919=0,"",M928-L928)</f>
        <v/>
      </c>
      <c r="O928" s="5"/>
      <c r="P928" s="25"/>
      <c r="Q928" s="24"/>
      <c r="R928" s="5"/>
      <c r="X928" s="3"/>
      <c r="Y928" s="3"/>
      <c r="AR928" s="3"/>
      <c r="AS928" s="3"/>
    </row>
    <row r="929" spans="1:45" ht="12.75" customHeight="1" x14ac:dyDescent="0.25">
      <c r="A929" s="33"/>
      <c r="B929" s="25"/>
      <c r="C929" s="25"/>
      <c r="D929" s="118"/>
      <c r="E929" s="118"/>
      <c r="F929" s="118"/>
      <c r="G929" s="118"/>
      <c r="H929" s="118"/>
      <c r="I929" s="118"/>
      <c r="J929" s="222"/>
      <c r="K929" s="119"/>
      <c r="L929" s="120"/>
      <c r="M929" s="120"/>
      <c r="N929" s="120"/>
      <c r="O929" s="5"/>
      <c r="P929" s="25"/>
      <c r="Q929" s="24"/>
      <c r="R929" s="5"/>
      <c r="X929" s="3"/>
      <c r="Y929" s="3"/>
      <c r="AR929" s="3"/>
      <c r="AS929" s="3"/>
    </row>
    <row r="930" spans="1:45" ht="12.75" customHeight="1" x14ac:dyDescent="0.25">
      <c r="A930" s="33"/>
      <c r="B930" s="25"/>
      <c r="C930" s="25"/>
      <c r="D930" s="118"/>
      <c r="E930" s="118"/>
      <c r="F930" s="118"/>
      <c r="G930" s="118"/>
      <c r="H930" s="118"/>
      <c r="I930" s="118"/>
      <c r="J930" s="222"/>
      <c r="K930" s="119"/>
      <c r="L930" s="120"/>
      <c r="M930" s="120"/>
      <c r="N930" s="120"/>
      <c r="O930" s="5"/>
      <c r="P930" s="25"/>
      <c r="Q930" s="24"/>
      <c r="R930" s="5"/>
      <c r="X930" s="3"/>
      <c r="Y930" s="3"/>
      <c r="AR930" s="3"/>
      <c r="AS930" s="3"/>
    </row>
    <row r="931" spans="1:45" ht="26.25" x14ac:dyDescent="0.4">
      <c r="A931" s="176"/>
      <c r="B931" s="318" t="s">
        <v>96</v>
      </c>
      <c r="C931" s="331"/>
      <c r="D931" s="331"/>
      <c r="E931" s="331"/>
      <c r="F931" s="331"/>
      <c r="G931" s="331"/>
      <c r="H931" s="331"/>
      <c r="I931" s="331"/>
      <c r="J931" s="331"/>
      <c r="K931" s="201" t="s">
        <v>139</v>
      </c>
      <c r="L931" s="5"/>
      <c r="M931" s="5"/>
      <c r="N931" s="25"/>
      <c r="O931" s="5"/>
      <c r="P931" s="25"/>
      <c r="Q931" s="25"/>
      <c r="R931" s="25"/>
      <c r="S931" s="176"/>
      <c r="X931" s="3"/>
      <c r="Y931" s="3"/>
      <c r="AR931" s="3"/>
      <c r="AS931" s="3"/>
    </row>
    <row r="932" spans="1:45" ht="20.25" x14ac:dyDescent="0.2">
      <c r="A932" s="330" t="s">
        <v>9</v>
      </c>
      <c r="B932" s="311" t="s">
        <v>97</v>
      </c>
      <c r="C932" s="312"/>
      <c r="D932" s="312"/>
      <c r="E932" s="312"/>
      <c r="F932" s="312"/>
      <c r="G932" s="312"/>
      <c r="H932" s="312"/>
      <c r="I932" s="312"/>
      <c r="J932" s="313"/>
      <c r="K932" s="314" t="s">
        <v>10</v>
      </c>
      <c r="L932" s="307" t="s">
        <v>2</v>
      </c>
      <c r="M932" s="307" t="s">
        <v>3</v>
      </c>
      <c r="N932" s="316" t="s">
        <v>4</v>
      </c>
      <c r="O932" s="307" t="s">
        <v>5</v>
      </c>
      <c r="P932" s="317" t="s">
        <v>6</v>
      </c>
      <c r="Q932" s="317" t="s">
        <v>7</v>
      </c>
      <c r="R932" s="307" t="s">
        <v>8</v>
      </c>
      <c r="S932" s="176"/>
      <c r="X932" s="3"/>
      <c r="Y932" s="3"/>
      <c r="AR932" s="3"/>
      <c r="AS932" s="3"/>
    </row>
    <row r="933" spans="1:45" ht="15.75" x14ac:dyDescent="0.25">
      <c r="A933" s="308"/>
      <c r="B933" s="79" t="s">
        <v>98</v>
      </c>
      <c r="C933" s="79" t="s">
        <v>99</v>
      </c>
      <c r="D933" s="79" t="s">
        <v>100</v>
      </c>
      <c r="E933" s="79" t="s">
        <v>101</v>
      </c>
      <c r="F933" s="79" t="s">
        <v>102</v>
      </c>
      <c r="G933" s="79" t="s">
        <v>103</v>
      </c>
      <c r="H933" s="79" t="s">
        <v>104</v>
      </c>
      <c r="I933" s="79" t="s">
        <v>105</v>
      </c>
      <c r="J933" s="221" t="s">
        <v>106</v>
      </c>
      <c r="K933" s="315"/>
      <c r="L933" s="308"/>
      <c r="M933" s="308"/>
      <c r="N933" s="308"/>
      <c r="O933" s="308"/>
      <c r="P933" s="308"/>
      <c r="Q933" s="308"/>
      <c r="R933" s="308"/>
      <c r="S933" s="176"/>
      <c r="X933" s="3"/>
      <c r="Y933" s="3"/>
      <c r="AR933" s="3"/>
      <c r="AS933" s="3"/>
    </row>
    <row r="934" spans="1:45" ht="15.75" customHeight="1" x14ac:dyDescent="0.25">
      <c r="A934" s="79">
        <v>2301</v>
      </c>
      <c r="B934" s="80">
        <v>38</v>
      </c>
      <c r="C934" s="80"/>
      <c r="D934" s="80"/>
      <c r="E934" s="80"/>
      <c r="F934" s="80"/>
      <c r="G934" s="80"/>
      <c r="H934" s="80"/>
      <c r="I934" s="80"/>
      <c r="J934" s="223"/>
      <c r="K934" s="116"/>
      <c r="L934" s="232"/>
      <c r="M934" s="233"/>
      <c r="N934" s="234"/>
      <c r="O934" s="242"/>
      <c r="P934" s="85">
        <f>B934</f>
        <v>38</v>
      </c>
      <c r="Q934" s="243"/>
      <c r="R934" s="242"/>
      <c r="S934" s="176"/>
      <c r="X934" s="3"/>
      <c r="Y934" s="3"/>
      <c r="AR934" s="3"/>
      <c r="AS934" s="3"/>
    </row>
    <row r="935" spans="1:45" ht="15.75" customHeight="1" x14ac:dyDescent="0.25">
      <c r="A935" s="79">
        <v>2302</v>
      </c>
      <c r="B935" s="80"/>
      <c r="C935" s="80">
        <v>36</v>
      </c>
      <c r="D935" s="80"/>
      <c r="E935" s="80"/>
      <c r="F935" s="80"/>
      <c r="G935" s="80"/>
      <c r="H935" s="80"/>
      <c r="I935" s="80"/>
      <c r="J935" s="223"/>
      <c r="K935" s="116"/>
      <c r="L935" s="235"/>
      <c r="M935" s="134"/>
      <c r="N935" s="236"/>
      <c r="O935" s="90">
        <f>IF(C935=0,"",C935/B934)</f>
        <v>0.94736842105263153</v>
      </c>
      <c r="P935" s="91">
        <v>36</v>
      </c>
      <c r="Q935" s="241">
        <f t="shared" ref="Q935:Q941" si="111">IF(P935=0,"",P935/P934)</f>
        <v>0.94736842105263153</v>
      </c>
      <c r="R935" s="241">
        <f t="shared" ref="R935:R941" si="112">IF(P935=0,"",100%-Q935)</f>
        <v>5.2631578947368474E-2</v>
      </c>
      <c r="S935" s="176"/>
      <c r="X935" s="3"/>
      <c r="Y935" s="3"/>
      <c r="AR935" s="3"/>
      <c r="AS935" s="3"/>
    </row>
    <row r="936" spans="1:45" ht="15.75" customHeight="1" x14ac:dyDescent="0.25">
      <c r="A936" s="79">
        <v>2401</v>
      </c>
      <c r="B936" s="80"/>
      <c r="C936" s="80" t="s">
        <v>28</v>
      </c>
      <c r="D936" s="80">
        <v>36</v>
      </c>
      <c r="E936" s="80"/>
      <c r="F936" s="80"/>
      <c r="G936" s="80"/>
      <c r="H936" s="80"/>
      <c r="I936" s="80"/>
      <c r="J936" s="223"/>
      <c r="K936" s="116"/>
      <c r="L936" s="235"/>
      <c r="M936" s="134"/>
      <c r="N936" s="236"/>
      <c r="O936" s="90">
        <f>IF(D936=0,"",D936/C935)</f>
        <v>1</v>
      </c>
      <c r="P936" s="91">
        <v>36</v>
      </c>
      <c r="Q936" s="241">
        <f t="shared" si="111"/>
        <v>1</v>
      </c>
      <c r="R936" s="241">
        <f t="shared" si="112"/>
        <v>0</v>
      </c>
      <c r="S936" s="93">
        <f>P936/P934</f>
        <v>0.94736842105263153</v>
      </c>
      <c r="X936" s="3"/>
      <c r="Y936" s="3"/>
      <c r="AR936" s="3"/>
      <c r="AS936" s="3"/>
    </row>
    <row r="937" spans="1:45" ht="15.75" customHeight="1" x14ac:dyDescent="0.25">
      <c r="A937" s="79">
        <v>2402</v>
      </c>
      <c r="B937" s="80"/>
      <c r="C937" s="80"/>
      <c r="D937" s="80"/>
      <c r="E937" s="80">
        <v>34</v>
      </c>
      <c r="F937" s="80"/>
      <c r="G937" s="80"/>
      <c r="H937" s="80"/>
      <c r="I937" s="80"/>
      <c r="J937" s="223"/>
      <c r="K937" s="116"/>
      <c r="L937" s="235"/>
      <c r="M937" s="134"/>
      <c r="N937" s="236"/>
      <c r="O937" s="90">
        <f>IF(E937=0,"",E937/D936)</f>
        <v>0.94444444444444442</v>
      </c>
      <c r="P937" s="91">
        <v>34</v>
      </c>
      <c r="Q937" s="241">
        <f t="shared" si="111"/>
        <v>0.94444444444444442</v>
      </c>
      <c r="R937" s="241">
        <f t="shared" si="112"/>
        <v>5.555555555555558E-2</v>
      </c>
      <c r="S937" s="176"/>
      <c r="X937" s="3"/>
      <c r="Y937" s="3"/>
      <c r="AR937" s="3"/>
      <c r="AS937" s="3"/>
    </row>
    <row r="938" spans="1:45" ht="15.75" customHeight="1" x14ac:dyDescent="0.25">
      <c r="A938" s="79">
        <v>2501</v>
      </c>
      <c r="B938" s="80"/>
      <c r="C938" s="80"/>
      <c r="D938" s="80"/>
      <c r="E938" s="80"/>
      <c r="F938" s="80">
        <v>34</v>
      </c>
      <c r="G938" s="80"/>
      <c r="H938" s="80"/>
      <c r="I938" s="80"/>
      <c r="J938" s="223"/>
      <c r="K938" s="116"/>
      <c r="L938" s="235"/>
      <c r="M938" s="134"/>
      <c r="N938" s="236"/>
      <c r="O938" s="90">
        <f>IF(F938=0,"",F938/E937)</f>
        <v>1</v>
      </c>
      <c r="P938" s="91">
        <v>34</v>
      </c>
      <c r="Q938" s="241">
        <f t="shared" si="111"/>
        <v>1</v>
      </c>
      <c r="R938" s="241">
        <f t="shared" si="112"/>
        <v>0</v>
      </c>
      <c r="S938" s="176"/>
      <c r="X938" s="3"/>
      <c r="Y938" s="3"/>
      <c r="AR938" s="3"/>
      <c r="AS938" s="3"/>
    </row>
    <row r="939" spans="1:45" ht="15.75" customHeight="1" x14ac:dyDescent="0.25">
      <c r="A939" s="79">
        <v>2502</v>
      </c>
      <c r="B939" s="80"/>
      <c r="C939" s="80"/>
      <c r="D939" s="80"/>
      <c r="E939" s="80"/>
      <c r="F939" s="80"/>
      <c r="G939" s="80">
        <v>33</v>
      </c>
      <c r="H939" s="80"/>
      <c r="I939" s="80"/>
      <c r="J939" s="223"/>
      <c r="K939" s="116"/>
      <c r="L939" s="235"/>
      <c r="M939" s="134"/>
      <c r="N939" s="236"/>
      <c r="O939" s="90">
        <f>IF(G939=0,"",G939/F938)</f>
        <v>0.97058823529411764</v>
      </c>
      <c r="P939" s="91">
        <v>33</v>
      </c>
      <c r="Q939" s="241">
        <f t="shared" si="111"/>
        <v>0.97058823529411764</v>
      </c>
      <c r="R939" s="241">
        <f t="shared" si="112"/>
        <v>2.9411764705882359E-2</v>
      </c>
      <c r="S939" s="176"/>
      <c r="X939" s="3"/>
      <c r="Y939" s="3"/>
      <c r="AR939" s="3"/>
      <c r="AS939" s="3"/>
    </row>
    <row r="940" spans="1:45" ht="15.75" customHeight="1" x14ac:dyDescent="0.25">
      <c r="A940" s="79">
        <v>2601</v>
      </c>
      <c r="B940" s="80"/>
      <c r="C940" s="80"/>
      <c r="D940" s="80"/>
      <c r="E940" s="80"/>
      <c r="F940" s="80"/>
      <c r="G940" s="80"/>
      <c r="H940" s="80"/>
      <c r="I940" s="80"/>
      <c r="J940" s="223"/>
      <c r="K940" s="116"/>
      <c r="L940" s="235"/>
      <c r="M940" s="134"/>
      <c r="N940" s="236"/>
      <c r="O940" s="90" t="str">
        <f>IF(H940=0,"",H940/G939)</f>
        <v/>
      </c>
      <c r="P940" s="91"/>
      <c r="Q940" s="241" t="str">
        <f t="shared" si="111"/>
        <v/>
      </c>
      <c r="R940" s="241" t="str">
        <f t="shared" si="112"/>
        <v/>
      </c>
      <c r="S940" s="176"/>
      <c r="X940" s="3"/>
      <c r="Y940" s="3"/>
      <c r="AR940" s="3"/>
      <c r="AS940" s="3"/>
    </row>
    <row r="941" spans="1:45" ht="15.75" customHeight="1" x14ac:dyDescent="0.25">
      <c r="A941" s="79">
        <v>2602</v>
      </c>
      <c r="B941" s="80"/>
      <c r="C941" s="80"/>
      <c r="D941" s="80"/>
      <c r="E941" s="80"/>
      <c r="F941" s="80"/>
      <c r="G941" s="80"/>
      <c r="H941" s="80"/>
      <c r="I941" s="80"/>
      <c r="J941" s="223"/>
      <c r="K941" s="116"/>
      <c r="L941" s="235"/>
      <c r="M941" s="134"/>
      <c r="N941" s="236"/>
      <c r="O941" s="90" t="str">
        <f>IF(I941=0,"",I941/H940)</f>
        <v/>
      </c>
      <c r="P941" s="91"/>
      <c r="Q941" s="241" t="str">
        <f t="shared" si="111"/>
        <v/>
      </c>
      <c r="R941" s="241" t="str">
        <f t="shared" si="112"/>
        <v/>
      </c>
      <c r="S941" s="176"/>
      <c r="X941" s="3"/>
      <c r="Y941" s="3"/>
      <c r="AR941" s="3"/>
      <c r="AS941" s="3"/>
    </row>
    <row r="942" spans="1:45" ht="15.75" customHeight="1" x14ac:dyDescent="0.25">
      <c r="A942" s="79">
        <v>2701</v>
      </c>
      <c r="B942" s="80"/>
      <c r="C942" s="80"/>
      <c r="D942" s="80"/>
      <c r="E942" s="80"/>
      <c r="F942" s="80"/>
      <c r="G942" s="80"/>
      <c r="H942" s="80"/>
      <c r="I942" s="80"/>
      <c r="J942" s="223"/>
      <c r="K942" s="116"/>
      <c r="L942" s="235"/>
      <c r="M942" s="134"/>
      <c r="N942" s="134"/>
      <c r="O942" s="246"/>
      <c r="P942" s="91"/>
      <c r="Q942" s="247"/>
      <c r="R942" s="246"/>
      <c r="S942" s="176"/>
      <c r="X942" s="3"/>
      <c r="Y942" s="3"/>
      <c r="AR942" s="3"/>
      <c r="AS942" s="3"/>
    </row>
    <row r="943" spans="1:45" ht="15.75" customHeight="1" x14ac:dyDescent="0.25">
      <c r="A943" s="79">
        <v>2702</v>
      </c>
      <c r="B943" s="80"/>
      <c r="C943" s="80"/>
      <c r="D943" s="80"/>
      <c r="E943" s="80"/>
      <c r="F943" s="80"/>
      <c r="G943" s="80"/>
      <c r="H943" s="80"/>
      <c r="I943" s="80"/>
      <c r="J943" s="223"/>
      <c r="K943" s="116"/>
      <c r="L943" s="235"/>
      <c r="M943" s="134"/>
      <c r="N943" s="237"/>
      <c r="O943" s="246"/>
      <c r="P943" s="91"/>
      <c r="Q943" s="247"/>
      <c r="R943" s="246"/>
      <c r="S943" s="176"/>
      <c r="X943" s="3"/>
      <c r="Y943" s="3"/>
      <c r="AR943" s="3"/>
      <c r="AS943" s="3"/>
    </row>
    <row r="944" spans="1:45" ht="15.75" customHeight="1" x14ac:dyDescent="0.25">
      <c r="A944" s="79">
        <v>2801</v>
      </c>
      <c r="B944" s="80"/>
      <c r="C944" s="80"/>
      <c r="D944" s="80"/>
      <c r="E944" s="80"/>
      <c r="F944" s="80"/>
      <c r="G944" s="80"/>
      <c r="H944" s="80"/>
      <c r="I944" s="80"/>
      <c r="J944" s="223"/>
      <c r="K944" s="116"/>
      <c r="L944" s="235"/>
      <c r="M944" s="134"/>
      <c r="N944" s="237"/>
      <c r="O944" s="246"/>
      <c r="P944" s="96"/>
      <c r="Q944" s="247"/>
      <c r="R944" s="246"/>
      <c r="S944" s="176"/>
      <c r="X944" s="3"/>
      <c r="Y944" s="3"/>
      <c r="AR944" s="3"/>
      <c r="AS944" s="3"/>
    </row>
    <row r="945" spans="1:45" ht="15.75" customHeight="1" x14ac:dyDescent="0.25">
      <c r="A945" s="79">
        <v>2802</v>
      </c>
      <c r="B945" s="80"/>
      <c r="C945" s="80"/>
      <c r="D945" s="80"/>
      <c r="E945" s="80"/>
      <c r="F945" s="80"/>
      <c r="G945" s="80"/>
      <c r="H945" s="80"/>
      <c r="I945" s="80"/>
      <c r="J945" s="223"/>
      <c r="K945" s="116"/>
      <c r="L945" s="235"/>
      <c r="M945" s="134"/>
      <c r="N945" s="237"/>
      <c r="O945" s="246"/>
      <c r="P945" s="96"/>
      <c r="Q945" s="247"/>
      <c r="R945" s="246"/>
      <c r="S945" s="176"/>
      <c r="X945" s="3"/>
      <c r="Y945" s="3"/>
      <c r="AR945" s="3"/>
      <c r="AS945" s="3"/>
    </row>
    <row r="946" spans="1:45" ht="15.75" customHeight="1" x14ac:dyDescent="0.25">
      <c r="A946" s="79">
        <v>2901</v>
      </c>
      <c r="B946" s="80"/>
      <c r="C946" s="80"/>
      <c r="D946" s="80"/>
      <c r="E946" s="80"/>
      <c r="F946" s="80"/>
      <c r="G946" s="80"/>
      <c r="H946" s="80"/>
      <c r="I946" s="80"/>
      <c r="J946" s="223"/>
      <c r="K946" s="116"/>
      <c r="L946" s="235"/>
      <c r="M946" s="134"/>
      <c r="N946" s="237"/>
      <c r="O946" s="248"/>
      <c r="P946" s="251"/>
      <c r="Q946" s="249"/>
      <c r="R946" s="250"/>
      <c r="S946" s="176"/>
      <c r="X946" s="3"/>
      <c r="Y946" s="3"/>
      <c r="AR946" s="3"/>
      <c r="AS946" s="3"/>
    </row>
    <row r="947" spans="1:45" ht="15.75" customHeight="1" x14ac:dyDescent="0.25">
      <c r="A947" s="79">
        <v>2902</v>
      </c>
      <c r="B947" s="80"/>
      <c r="C947" s="80"/>
      <c r="D947" s="80"/>
      <c r="E947" s="80"/>
      <c r="F947" s="80"/>
      <c r="G947" s="80"/>
      <c r="H947" s="80"/>
      <c r="I947" s="80"/>
      <c r="J947" s="223"/>
      <c r="K947" s="116"/>
      <c r="L947" s="235"/>
      <c r="M947" s="134"/>
      <c r="N947" s="237"/>
      <c r="O947" s="228" t="s">
        <v>80</v>
      </c>
      <c r="P947" s="102"/>
      <c r="Q947" s="103" t="str">
        <f>IF(SUM(K937:K943)=0,"",SUM(K937:K943))</f>
        <v/>
      </c>
      <c r="R947" s="230" t="s">
        <v>10</v>
      </c>
      <c r="S947" s="176"/>
      <c r="X947" s="3"/>
      <c r="Y947" s="3"/>
      <c r="AR947" s="3"/>
      <c r="AS947" s="3"/>
    </row>
    <row r="948" spans="1:45" ht="15.75" customHeight="1" x14ac:dyDescent="0.25">
      <c r="A948" s="79">
        <v>3001</v>
      </c>
      <c r="B948" s="80"/>
      <c r="C948" s="80"/>
      <c r="D948" s="80"/>
      <c r="E948" s="80"/>
      <c r="F948" s="80"/>
      <c r="G948" s="80"/>
      <c r="H948" s="80"/>
      <c r="I948" s="80"/>
      <c r="J948" s="223"/>
      <c r="K948" s="116"/>
      <c r="L948" s="235"/>
      <c r="M948" s="134"/>
      <c r="N948" s="237"/>
      <c r="O948" s="229" t="s">
        <v>81</v>
      </c>
      <c r="P948" s="104" t="str">
        <f>IF(P947/B934=0,"",P947/B934)</f>
        <v/>
      </c>
      <c r="Q948" s="105" t="e">
        <f>IF(P947/Q947=0,"",P947/Q947)</f>
        <v>#VALUE!</v>
      </c>
      <c r="R948" s="231" t="s">
        <v>82</v>
      </c>
      <c r="S948" s="176"/>
      <c r="X948" s="3"/>
      <c r="Y948" s="3"/>
      <c r="AR948" s="3"/>
      <c r="AS948" s="3"/>
    </row>
    <row r="949" spans="1:45" ht="15.75" customHeight="1" x14ac:dyDescent="0.25">
      <c r="A949" s="79">
        <v>3002</v>
      </c>
      <c r="B949" s="80"/>
      <c r="C949" s="80"/>
      <c r="D949" s="80"/>
      <c r="E949" s="80"/>
      <c r="F949" s="80"/>
      <c r="G949" s="80"/>
      <c r="H949" s="80"/>
      <c r="I949" s="80"/>
      <c r="J949" s="223"/>
      <c r="K949" s="116"/>
      <c r="L949" s="238"/>
      <c r="M949" s="239"/>
      <c r="N949" s="240"/>
      <c r="O949" s="109"/>
      <c r="P949" s="110"/>
      <c r="Q949" s="110"/>
      <c r="R949" s="111"/>
      <c r="S949" s="176"/>
      <c r="X949" s="3"/>
      <c r="Y949" s="3"/>
      <c r="AR949" s="3"/>
      <c r="AS949" s="3"/>
    </row>
    <row r="950" spans="1:45" ht="18" customHeight="1" x14ac:dyDescent="0.25">
      <c r="A950" s="33"/>
      <c r="B950" s="327" t="s">
        <v>108</v>
      </c>
      <c r="C950" s="327"/>
      <c r="D950" s="327"/>
      <c r="E950" s="327"/>
      <c r="F950" s="327"/>
      <c r="G950" s="327"/>
      <c r="H950" s="327"/>
      <c r="I950" s="327"/>
      <c r="J950" s="327"/>
      <c r="K950" s="112">
        <f>SUM(K934:K946)</f>
        <v>0</v>
      </c>
      <c r="L950" s="113" t="str">
        <f>IF(K942=0,"",K942/B934)</f>
        <v/>
      </c>
      <c r="M950" s="113" t="str">
        <f>IF(K950=0,"",K950/B934)</f>
        <v/>
      </c>
      <c r="N950" s="113" t="str">
        <f>IF(K941=0,"",M950-L950)</f>
        <v/>
      </c>
      <c r="O950" s="5"/>
      <c r="P950" s="25"/>
      <c r="Q950" s="24"/>
      <c r="R950" s="5"/>
      <c r="S950" s="176"/>
      <c r="X950" s="3"/>
      <c r="Y950" s="3"/>
      <c r="AR950" s="3"/>
      <c r="AS950" s="3"/>
    </row>
    <row r="951" spans="1:45" ht="12.75" customHeight="1" x14ac:dyDescent="0.25">
      <c r="A951" s="33"/>
      <c r="B951" s="25"/>
      <c r="C951" s="25"/>
      <c r="D951" s="118"/>
      <c r="E951" s="118"/>
      <c r="F951" s="118"/>
      <c r="G951" s="118"/>
      <c r="H951" s="118"/>
      <c r="I951" s="118"/>
      <c r="J951" s="222"/>
      <c r="K951" s="119"/>
      <c r="L951" s="120"/>
      <c r="M951" s="120"/>
      <c r="N951" s="120"/>
      <c r="O951" s="5"/>
      <c r="P951" s="25"/>
      <c r="Q951" s="24"/>
      <c r="R951" s="5"/>
      <c r="X951" s="3"/>
      <c r="Y951" s="3"/>
      <c r="AR951" s="3"/>
      <c r="AS951" s="3"/>
    </row>
    <row r="952" spans="1:45" ht="12.75" customHeight="1" x14ac:dyDescent="0.25">
      <c r="A952" s="33"/>
      <c r="B952" s="25"/>
      <c r="C952" s="25"/>
      <c r="D952" s="118"/>
      <c r="E952" s="118"/>
      <c r="F952" s="118"/>
      <c r="G952" s="118"/>
      <c r="H952" s="118"/>
      <c r="I952" s="118"/>
      <c r="J952" s="222"/>
      <c r="K952" s="119"/>
      <c r="L952" s="120"/>
      <c r="M952" s="120"/>
      <c r="N952" s="120"/>
      <c r="O952" s="5"/>
      <c r="P952" s="25"/>
      <c r="Q952" s="24"/>
      <c r="R952" s="5"/>
      <c r="X952" s="3"/>
      <c r="Y952" s="3"/>
      <c r="AR952" s="3"/>
      <c r="AS952" s="3"/>
    </row>
    <row r="953" spans="1:45" ht="26.25" x14ac:dyDescent="0.4">
      <c r="A953" s="180"/>
      <c r="B953" s="318" t="s">
        <v>96</v>
      </c>
      <c r="C953" s="331"/>
      <c r="D953" s="331"/>
      <c r="E953" s="331"/>
      <c r="F953" s="331"/>
      <c r="G953" s="331"/>
      <c r="H953" s="331"/>
      <c r="I953" s="331"/>
      <c r="J953" s="331"/>
      <c r="K953" s="201" t="s">
        <v>140</v>
      </c>
      <c r="L953" s="5"/>
      <c r="M953" s="5"/>
      <c r="N953" s="25"/>
      <c r="O953" s="5"/>
      <c r="P953" s="25"/>
      <c r="Q953" s="25"/>
      <c r="R953" s="25"/>
      <c r="S953" s="180"/>
      <c r="X953" s="3"/>
      <c r="Y953" s="3"/>
      <c r="AR953" s="3"/>
      <c r="AS953" s="3"/>
    </row>
    <row r="954" spans="1:45" ht="20.25" x14ac:dyDescent="0.2">
      <c r="A954" s="330" t="s">
        <v>9</v>
      </c>
      <c r="B954" s="311" t="s">
        <v>97</v>
      </c>
      <c r="C954" s="312"/>
      <c r="D954" s="312"/>
      <c r="E954" s="312"/>
      <c r="F954" s="312"/>
      <c r="G954" s="312"/>
      <c r="H954" s="312"/>
      <c r="I954" s="312"/>
      <c r="J954" s="313"/>
      <c r="K954" s="314" t="s">
        <v>10</v>
      </c>
      <c r="L954" s="307" t="s">
        <v>2</v>
      </c>
      <c r="M954" s="307" t="s">
        <v>3</v>
      </c>
      <c r="N954" s="316" t="s">
        <v>4</v>
      </c>
      <c r="O954" s="307" t="s">
        <v>5</v>
      </c>
      <c r="P954" s="317" t="s">
        <v>6</v>
      </c>
      <c r="Q954" s="317" t="s">
        <v>7</v>
      </c>
      <c r="R954" s="307" t="s">
        <v>8</v>
      </c>
      <c r="S954" s="180"/>
      <c r="X954" s="3"/>
      <c r="Y954" s="3"/>
      <c r="AR954" s="3"/>
      <c r="AS954" s="3"/>
    </row>
    <row r="955" spans="1:45" ht="15.75" x14ac:dyDescent="0.25">
      <c r="A955" s="308"/>
      <c r="B955" s="79" t="s">
        <v>98</v>
      </c>
      <c r="C955" s="79" t="s">
        <v>99</v>
      </c>
      <c r="D955" s="79" t="s">
        <v>100</v>
      </c>
      <c r="E955" s="79" t="s">
        <v>101</v>
      </c>
      <c r="F955" s="79" t="s">
        <v>102</v>
      </c>
      <c r="G955" s="79" t="s">
        <v>103</v>
      </c>
      <c r="H955" s="79" t="s">
        <v>104</v>
      </c>
      <c r="I955" s="79" t="s">
        <v>105</v>
      </c>
      <c r="J955" s="221" t="s">
        <v>106</v>
      </c>
      <c r="K955" s="315"/>
      <c r="L955" s="308"/>
      <c r="M955" s="308"/>
      <c r="N955" s="308"/>
      <c r="O955" s="308"/>
      <c r="P955" s="308"/>
      <c r="Q955" s="308"/>
      <c r="R955" s="308"/>
      <c r="S955" s="180"/>
      <c r="X955" s="3"/>
      <c r="Y955" s="3"/>
      <c r="AR955" s="3"/>
      <c r="AS955" s="3"/>
    </row>
    <row r="956" spans="1:45" ht="15.75" customHeight="1" x14ac:dyDescent="0.25">
      <c r="A956" s="79">
        <v>2302</v>
      </c>
      <c r="B956" s="80">
        <v>70</v>
      </c>
      <c r="C956" s="80"/>
      <c r="D956" s="80"/>
      <c r="E956" s="80"/>
      <c r="F956" s="80"/>
      <c r="G956" s="80"/>
      <c r="H956" s="80"/>
      <c r="I956" s="80"/>
      <c r="J956" s="223"/>
      <c r="K956" s="116"/>
      <c r="L956" s="232"/>
      <c r="M956" s="233"/>
      <c r="N956" s="234"/>
      <c r="O956" s="242"/>
      <c r="P956" s="85">
        <f>B956</f>
        <v>70</v>
      </c>
      <c r="Q956" s="243"/>
      <c r="R956" s="242"/>
      <c r="S956" s="180"/>
      <c r="X956" s="3"/>
      <c r="Y956" s="3"/>
      <c r="AR956" s="3"/>
      <c r="AS956" s="3"/>
    </row>
    <row r="957" spans="1:45" ht="15.75" customHeight="1" x14ac:dyDescent="0.25">
      <c r="A957" s="79">
        <v>2401</v>
      </c>
      <c r="B957" s="80"/>
      <c r="C957" s="80">
        <v>60</v>
      </c>
      <c r="D957" s="80"/>
      <c r="E957" s="80"/>
      <c r="F957" s="80"/>
      <c r="G957" s="80"/>
      <c r="H957" s="80"/>
      <c r="I957" s="80"/>
      <c r="J957" s="223"/>
      <c r="K957" s="116"/>
      <c r="L957" s="235"/>
      <c r="M957" s="134"/>
      <c r="N957" s="236"/>
      <c r="O957" s="90">
        <f>IF(C957=0,"",C957/B956)</f>
        <v>0.8571428571428571</v>
      </c>
      <c r="P957" s="91">
        <v>60</v>
      </c>
      <c r="Q957" s="241">
        <f t="shared" ref="Q957:Q963" si="113">IF(P957=0,"",P957/P956)</f>
        <v>0.8571428571428571</v>
      </c>
      <c r="R957" s="241">
        <f t="shared" ref="R957:R963" si="114">IF(P957=0,"",100%-Q957)</f>
        <v>0.1428571428571429</v>
      </c>
      <c r="S957" s="180"/>
      <c r="X957" s="3"/>
      <c r="Y957" s="3"/>
      <c r="AR957" s="3"/>
      <c r="AS957" s="3"/>
    </row>
    <row r="958" spans="1:45" ht="15.75" customHeight="1" x14ac:dyDescent="0.25">
      <c r="A958" s="79">
        <v>2402</v>
      </c>
      <c r="B958" s="80"/>
      <c r="C958" s="80"/>
      <c r="D958" s="80">
        <v>59</v>
      </c>
      <c r="E958" s="80"/>
      <c r="F958" s="80"/>
      <c r="G958" s="80"/>
      <c r="H958" s="80"/>
      <c r="I958" s="80"/>
      <c r="J958" s="223"/>
      <c r="K958" s="116"/>
      <c r="L958" s="235"/>
      <c r="M958" s="134"/>
      <c r="N958" s="236"/>
      <c r="O958" s="90">
        <f>IF(D958=0,"",D958/C957)</f>
        <v>0.98333333333333328</v>
      </c>
      <c r="P958" s="91">
        <v>59</v>
      </c>
      <c r="Q958" s="241">
        <f t="shared" si="113"/>
        <v>0.98333333333333328</v>
      </c>
      <c r="R958" s="241">
        <f t="shared" si="114"/>
        <v>1.6666666666666718E-2</v>
      </c>
      <c r="S958" s="93">
        <f>P958/P956</f>
        <v>0.84285714285714286</v>
      </c>
      <c r="X958" s="3"/>
      <c r="Y958" s="3"/>
      <c r="AR958" s="3"/>
      <c r="AS958" s="3"/>
    </row>
    <row r="959" spans="1:45" ht="15.75" customHeight="1" x14ac:dyDescent="0.25">
      <c r="A959" s="79">
        <v>2501</v>
      </c>
      <c r="B959" s="80"/>
      <c r="C959" s="80"/>
      <c r="D959" s="80"/>
      <c r="E959" s="80">
        <v>59</v>
      </c>
      <c r="F959" s="80"/>
      <c r="G959" s="80"/>
      <c r="H959" s="80"/>
      <c r="I959" s="80"/>
      <c r="J959" s="223"/>
      <c r="K959" s="116"/>
      <c r="L959" s="235"/>
      <c r="M959" s="134"/>
      <c r="N959" s="236"/>
      <c r="O959" s="90">
        <f>IF(E959=0,"",E959/D958)</f>
        <v>1</v>
      </c>
      <c r="P959" s="91">
        <v>59</v>
      </c>
      <c r="Q959" s="241">
        <f t="shared" si="113"/>
        <v>1</v>
      </c>
      <c r="R959" s="241">
        <f t="shared" si="114"/>
        <v>0</v>
      </c>
      <c r="S959" s="180"/>
      <c r="X959" s="3"/>
      <c r="Y959" s="3"/>
      <c r="AR959" s="3"/>
      <c r="AS959" s="3"/>
    </row>
    <row r="960" spans="1:45" ht="15.75" customHeight="1" x14ac:dyDescent="0.25">
      <c r="A960" s="79">
        <v>2502</v>
      </c>
      <c r="B960" s="80"/>
      <c r="C960" s="80"/>
      <c r="D960" s="80"/>
      <c r="E960" s="80"/>
      <c r="F960" s="80">
        <v>57</v>
      </c>
      <c r="G960" s="80"/>
      <c r="H960" s="80"/>
      <c r="I960" s="80"/>
      <c r="J960" s="223"/>
      <c r="K960" s="116"/>
      <c r="L960" s="235"/>
      <c r="M960" s="134"/>
      <c r="N960" s="236"/>
      <c r="O960" s="90">
        <f>IF(F960=0,"",F960/E959)</f>
        <v>0.96610169491525422</v>
      </c>
      <c r="P960" s="91">
        <v>58</v>
      </c>
      <c r="Q960" s="241">
        <f t="shared" si="113"/>
        <v>0.98305084745762716</v>
      </c>
      <c r="R960" s="241">
        <f t="shared" si="114"/>
        <v>1.6949152542372836E-2</v>
      </c>
      <c r="S960" s="180"/>
      <c r="X960" s="3"/>
      <c r="Y960" s="3"/>
      <c r="AR960" s="3"/>
      <c r="AS960" s="3"/>
    </row>
    <row r="961" spans="1:45" ht="15.75" customHeight="1" x14ac:dyDescent="0.25">
      <c r="A961" s="79">
        <v>2601</v>
      </c>
      <c r="B961" s="80"/>
      <c r="C961" s="80"/>
      <c r="D961" s="80"/>
      <c r="E961" s="80"/>
      <c r="F961" s="80"/>
      <c r="G961" s="80"/>
      <c r="H961" s="80"/>
      <c r="I961" s="80"/>
      <c r="J961" s="223"/>
      <c r="K961" s="116"/>
      <c r="L961" s="235"/>
      <c r="M961" s="134"/>
      <c r="N961" s="236"/>
      <c r="O961" s="90" t="str">
        <f>IF(G961=0,"",G961/F960)</f>
        <v/>
      </c>
      <c r="P961" s="91"/>
      <c r="Q961" s="241" t="str">
        <f t="shared" si="113"/>
        <v/>
      </c>
      <c r="R961" s="241" t="str">
        <f t="shared" si="114"/>
        <v/>
      </c>
      <c r="S961" s="180"/>
      <c r="X961" s="3"/>
      <c r="Y961" s="3"/>
      <c r="AR961" s="3"/>
      <c r="AS961" s="3"/>
    </row>
    <row r="962" spans="1:45" ht="15.75" customHeight="1" x14ac:dyDescent="0.25">
      <c r="A962" s="79">
        <v>2602</v>
      </c>
      <c r="B962" s="80"/>
      <c r="C962" s="80"/>
      <c r="D962" s="80"/>
      <c r="E962" s="80"/>
      <c r="F962" s="80"/>
      <c r="G962" s="80"/>
      <c r="H962" s="80"/>
      <c r="I962" s="80"/>
      <c r="J962" s="223"/>
      <c r="K962" s="116"/>
      <c r="L962" s="235"/>
      <c r="M962" s="134"/>
      <c r="N962" s="236"/>
      <c r="O962" s="90" t="str">
        <f>IF(H962=0,"",H962/G961)</f>
        <v/>
      </c>
      <c r="P962" s="91"/>
      <c r="Q962" s="241" t="str">
        <f t="shared" si="113"/>
        <v/>
      </c>
      <c r="R962" s="241" t="str">
        <f t="shared" si="114"/>
        <v/>
      </c>
      <c r="S962" s="180"/>
      <c r="X962" s="3"/>
      <c r="Y962" s="3"/>
      <c r="AR962" s="3"/>
      <c r="AS962" s="3"/>
    </row>
    <row r="963" spans="1:45" ht="15.75" customHeight="1" x14ac:dyDescent="0.25">
      <c r="A963" s="79">
        <v>2701</v>
      </c>
      <c r="B963" s="80"/>
      <c r="C963" s="80"/>
      <c r="D963" s="80"/>
      <c r="E963" s="80"/>
      <c r="F963" s="80"/>
      <c r="G963" s="80"/>
      <c r="H963" s="80"/>
      <c r="I963" s="80"/>
      <c r="J963" s="223"/>
      <c r="K963" s="116"/>
      <c r="L963" s="235"/>
      <c r="M963" s="134"/>
      <c r="N963" s="236"/>
      <c r="O963" s="90" t="str">
        <f>IF(I963=0,"",I963/H962)</f>
        <v/>
      </c>
      <c r="P963" s="91"/>
      <c r="Q963" s="241" t="str">
        <f t="shared" si="113"/>
        <v/>
      </c>
      <c r="R963" s="241" t="str">
        <f t="shared" si="114"/>
        <v/>
      </c>
      <c r="S963" s="180"/>
      <c r="X963" s="3"/>
      <c r="Y963" s="3"/>
      <c r="AR963" s="3"/>
      <c r="AS963" s="3"/>
    </row>
    <row r="964" spans="1:45" ht="15.75" customHeight="1" x14ac:dyDescent="0.25">
      <c r="A964" s="79">
        <v>2702</v>
      </c>
      <c r="B964" s="80"/>
      <c r="C964" s="80"/>
      <c r="D964" s="80"/>
      <c r="E964" s="80"/>
      <c r="F964" s="80"/>
      <c r="G964" s="80"/>
      <c r="H964" s="80"/>
      <c r="I964" s="80"/>
      <c r="J964" s="223"/>
      <c r="K964" s="116"/>
      <c r="L964" s="235"/>
      <c r="M964" s="134"/>
      <c r="N964" s="134"/>
      <c r="O964" s="246"/>
      <c r="P964" s="91"/>
      <c r="Q964" s="247"/>
      <c r="R964" s="246"/>
      <c r="S964" s="180"/>
      <c r="X964" s="3"/>
      <c r="Y964" s="3"/>
      <c r="AR964" s="3"/>
      <c r="AS964" s="3"/>
    </row>
    <row r="965" spans="1:45" ht="15.75" customHeight="1" x14ac:dyDescent="0.25">
      <c r="A965" s="79">
        <v>2801</v>
      </c>
      <c r="B965" s="80"/>
      <c r="C965" s="80"/>
      <c r="D965" s="80"/>
      <c r="E965" s="80"/>
      <c r="F965" s="80"/>
      <c r="G965" s="80"/>
      <c r="H965" s="80"/>
      <c r="I965" s="80"/>
      <c r="J965" s="223"/>
      <c r="K965" s="116"/>
      <c r="L965" s="235"/>
      <c r="M965" s="134"/>
      <c r="N965" s="237"/>
      <c r="O965" s="246"/>
      <c r="P965" s="91"/>
      <c r="Q965" s="247"/>
      <c r="R965" s="246"/>
      <c r="S965" s="180"/>
      <c r="X965" s="3"/>
      <c r="Y965" s="3"/>
      <c r="AR965" s="3"/>
      <c r="AS965" s="3"/>
    </row>
    <row r="966" spans="1:45" ht="15.75" customHeight="1" x14ac:dyDescent="0.25">
      <c r="A966" s="79">
        <v>2802</v>
      </c>
      <c r="B966" s="80"/>
      <c r="C966" s="80"/>
      <c r="D966" s="80"/>
      <c r="E966" s="80"/>
      <c r="F966" s="80"/>
      <c r="G966" s="80"/>
      <c r="H966" s="80"/>
      <c r="I966" s="80"/>
      <c r="J966" s="223"/>
      <c r="K966" s="116"/>
      <c r="L966" s="235"/>
      <c r="M966" s="134"/>
      <c r="N966" s="237"/>
      <c r="O966" s="246"/>
      <c r="P966" s="96"/>
      <c r="Q966" s="247"/>
      <c r="R966" s="246"/>
      <c r="S966" s="180"/>
      <c r="X966" s="3"/>
      <c r="Y966" s="3"/>
      <c r="AR966" s="3"/>
      <c r="AS966" s="3"/>
    </row>
    <row r="967" spans="1:45" ht="15.75" customHeight="1" x14ac:dyDescent="0.25">
      <c r="A967" s="79">
        <v>2901</v>
      </c>
      <c r="B967" s="80"/>
      <c r="C967" s="80"/>
      <c r="D967" s="80"/>
      <c r="E967" s="80"/>
      <c r="F967" s="80"/>
      <c r="G967" s="80"/>
      <c r="H967" s="80"/>
      <c r="I967" s="80"/>
      <c r="J967" s="223"/>
      <c r="K967" s="116"/>
      <c r="L967" s="235"/>
      <c r="M967" s="134"/>
      <c r="N967" s="237"/>
      <c r="O967" s="246"/>
      <c r="P967" s="96"/>
      <c r="Q967" s="247"/>
      <c r="R967" s="246"/>
      <c r="S967" s="180"/>
      <c r="X967" s="3"/>
      <c r="Y967" s="3"/>
      <c r="AR967" s="3"/>
      <c r="AS967" s="3"/>
    </row>
    <row r="968" spans="1:45" ht="15.75" customHeight="1" x14ac:dyDescent="0.25">
      <c r="A968" s="79">
        <v>2902</v>
      </c>
      <c r="B968" s="80"/>
      <c r="C968" s="80"/>
      <c r="D968" s="80"/>
      <c r="E968" s="80"/>
      <c r="F968" s="80"/>
      <c r="G968" s="80"/>
      <c r="H968" s="80"/>
      <c r="I968" s="80"/>
      <c r="J968" s="223"/>
      <c r="K968" s="116"/>
      <c r="L968" s="235"/>
      <c r="M968" s="134"/>
      <c r="N968" s="237"/>
      <c r="O968" s="248"/>
      <c r="P968" s="251"/>
      <c r="Q968" s="249"/>
      <c r="R968" s="250"/>
      <c r="S968" s="180"/>
      <c r="X968" s="3"/>
      <c r="Y968" s="3"/>
      <c r="AR968" s="3"/>
      <c r="AS968" s="3"/>
    </row>
    <row r="969" spans="1:45" ht="15.75" customHeight="1" x14ac:dyDescent="0.25">
      <c r="A969" s="79">
        <v>3001</v>
      </c>
      <c r="B969" s="80"/>
      <c r="C969" s="80"/>
      <c r="D969" s="80"/>
      <c r="E969" s="80"/>
      <c r="F969" s="80"/>
      <c r="G969" s="80"/>
      <c r="H969" s="80"/>
      <c r="I969" s="80"/>
      <c r="J969" s="223"/>
      <c r="K969" s="116"/>
      <c r="L969" s="235"/>
      <c r="M969" s="134"/>
      <c r="N969" s="237"/>
      <c r="O969" s="228" t="s">
        <v>80</v>
      </c>
      <c r="P969" s="102"/>
      <c r="Q969" s="103" t="str">
        <f>IF(SUM(K959:K965)=0,"",SUM(K959:K965))</f>
        <v/>
      </c>
      <c r="R969" s="230" t="s">
        <v>10</v>
      </c>
      <c r="S969" s="180"/>
      <c r="X969" s="3"/>
      <c r="Y969" s="3"/>
      <c r="AR969" s="3"/>
      <c r="AS969" s="3"/>
    </row>
    <row r="970" spans="1:45" ht="15.75" customHeight="1" x14ac:dyDescent="0.25">
      <c r="A970" s="79">
        <v>3002</v>
      </c>
      <c r="B970" s="80"/>
      <c r="C970" s="80"/>
      <c r="D970" s="80"/>
      <c r="E970" s="80"/>
      <c r="F970" s="80"/>
      <c r="G970" s="80"/>
      <c r="H970" s="80"/>
      <c r="I970" s="80"/>
      <c r="J970" s="223"/>
      <c r="K970" s="116"/>
      <c r="L970" s="235"/>
      <c r="M970" s="134"/>
      <c r="N970" s="237"/>
      <c r="O970" s="229" t="s">
        <v>81</v>
      </c>
      <c r="P970" s="104" t="str">
        <f>IF(P969/B956=0,"",P969/B956)</f>
        <v/>
      </c>
      <c r="Q970" s="105" t="e">
        <f>IF(P969/Q969=0,"",P969/Q969)</f>
        <v>#VALUE!</v>
      </c>
      <c r="R970" s="231" t="s">
        <v>82</v>
      </c>
      <c r="S970" s="180"/>
      <c r="X970" s="3"/>
      <c r="Y970" s="3"/>
      <c r="AR970" s="3"/>
      <c r="AS970" s="3"/>
    </row>
    <row r="971" spans="1:45" ht="15.75" customHeight="1" x14ac:dyDescent="0.25">
      <c r="A971" s="79">
        <v>3101</v>
      </c>
      <c r="B971" s="80"/>
      <c r="C971" s="80"/>
      <c r="D971" s="80"/>
      <c r="E971" s="80"/>
      <c r="F971" s="80"/>
      <c r="G971" s="80"/>
      <c r="H971" s="80"/>
      <c r="I971" s="80"/>
      <c r="J971" s="223"/>
      <c r="K971" s="116"/>
      <c r="L971" s="238"/>
      <c r="M971" s="239"/>
      <c r="N971" s="240"/>
      <c r="O971" s="109"/>
      <c r="P971" s="110"/>
      <c r="Q971" s="110"/>
      <c r="R971" s="111"/>
      <c r="S971" s="180"/>
      <c r="X971" s="3"/>
      <c r="Y971" s="3"/>
      <c r="AR971" s="3"/>
      <c r="AS971" s="3"/>
    </row>
    <row r="972" spans="1:45" ht="18" customHeight="1" x14ac:dyDescent="0.25">
      <c r="A972" s="33"/>
      <c r="B972" s="327" t="s">
        <v>108</v>
      </c>
      <c r="C972" s="327"/>
      <c r="D972" s="327"/>
      <c r="E972" s="327"/>
      <c r="F972" s="327"/>
      <c r="G972" s="327"/>
      <c r="H972" s="327"/>
      <c r="I972" s="327"/>
      <c r="J972" s="327"/>
      <c r="K972" s="112">
        <f>SUM(K956:K968)</f>
        <v>0</v>
      </c>
      <c r="L972" s="113" t="str">
        <f>IF(K964=0,"",K964/B956)</f>
        <v/>
      </c>
      <c r="M972" s="113" t="str">
        <f>IF(K972=0,"",K972/B956)</f>
        <v/>
      </c>
      <c r="N972" s="113" t="str">
        <f>IF(K963=0,"",M972-L972)</f>
        <v/>
      </c>
      <c r="O972" s="5"/>
      <c r="P972" s="25"/>
      <c r="Q972" s="24"/>
      <c r="R972" s="5"/>
      <c r="S972" s="180"/>
      <c r="X972" s="3"/>
      <c r="Y972" s="3"/>
      <c r="AR972" s="3"/>
      <c r="AS972" s="3"/>
    </row>
    <row r="973" spans="1:45" ht="12.75" customHeight="1" x14ac:dyDescent="0.25">
      <c r="A973" s="33"/>
      <c r="B973" s="25"/>
      <c r="C973" s="25"/>
      <c r="D973" s="118"/>
      <c r="E973" s="118"/>
      <c r="F973" s="118"/>
      <c r="G973" s="118"/>
      <c r="H973" s="118"/>
      <c r="I973" s="118"/>
      <c r="J973" s="222"/>
      <c r="K973" s="119"/>
      <c r="L973" s="120"/>
      <c r="M973" s="120"/>
      <c r="N973" s="120"/>
      <c r="O973" s="5"/>
      <c r="P973" s="25"/>
      <c r="Q973" s="24"/>
      <c r="R973" s="5"/>
      <c r="X973" s="3"/>
      <c r="Y973" s="3"/>
      <c r="AR973" s="3"/>
      <c r="AS973" s="3"/>
    </row>
    <row r="974" spans="1:45" ht="12.75" customHeight="1" x14ac:dyDescent="0.25">
      <c r="A974" s="33"/>
      <c r="B974" s="25"/>
      <c r="C974" s="25"/>
      <c r="D974" s="118"/>
      <c r="E974" s="118"/>
      <c r="F974" s="118"/>
      <c r="G974" s="118"/>
      <c r="H974" s="118"/>
      <c r="I974" s="118"/>
      <c r="J974" s="222"/>
      <c r="K974" s="119"/>
      <c r="L974" s="120"/>
      <c r="M974" s="120"/>
      <c r="N974" s="120"/>
      <c r="O974" s="5"/>
      <c r="P974" s="25"/>
      <c r="Q974" s="24"/>
      <c r="R974" s="5"/>
      <c r="X974" s="3"/>
      <c r="Y974" s="3"/>
      <c r="AR974" s="3"/>
      <c r="AS974" s="3"/>
    </row>
    <row r="975" spans="1:45" ht="26.25" x14ac:dyDescent="0.4">
      <c r="A975" s="182"/>
      <c r="B975" s="318" t="s">
        <v>96</v>
      </c>
      <c r="C975" s="331"/>
      <c r="D975" s="331"/>
      <c r="E975" s="331"/>
      <c r="F975" s="331"/>
      <c r="G975" s="331"/>
      <c r="H975" s="331"/>
      <c r="I975" s="331"/>
      <c r="J975" s="331"/>
      <c r="K975" s="201" t="s">
        <v>141</v>
      </c>
      <c r="L975" s="5"/>
      <c r="M975" s="5"/>
      <c r="N975" s="25"/>
      <c r="O975" s="5"/>
      <c r="P975" s="25"/>
      <c r="Q975" s="25"/>
      <c r="R975" s="25"/>
      <c r="S975" s="182"/>
      <c r="X975" s="3"/>
      <c r="Y975" s="3"/>
      <c r="AR975" s="3"/>
      <c r="AS975" s="3"/>
    </row>
    <row r="976" spans="1:45" ht="20.25" x14ac:dyDescent="0.2">
      <c r="A976" s="330" t="s">
        <v>9</v>
      </c>
      <c r="B976" s="311" t="s">
        <v>97</v>
      </c>
      <c r="C976" s="312"/>
      <c r="D976" s="312"/>
      <c r="E976" s="312"/>
      <c r="F976" s="312"/>
      <c r="G976" s="312"/>
      <c r="H976" s="312"/>
      <c r="I976" s="312"/>
      <c r="J976" s="313"/>
      <c r="K976" s="314" t="s">
        <v>10</v>
      </c>
      <c r="L976" s="307" t="s">
        <v>2</v>
      </c>
      <c r="M976" s="307" t="s">
        <v>3</v>
      </c>
      <c r="N976" s="316" t="s">
        <v>4</v>
      </c>
      <c r="O976" s="307" t="s">
        <v>5</v>
      </c>
      <c r="P976" s="317" t="s">
        <v>6</v>
      </c>
      <c r="Q976" s="317" t="s">
        <v>7</v>
      </c>
      <c r="R976" s="307" t="s">
        <v>8</v>
      </c>
      <c r="S976" s="182"/>
      <c r="X976" s="3"/>
      <c r="Y976" s="3"/>
      <c r="AR976" s="3"/>
      <c r="AS976" s="3"/>
    </row>
    <row r="977" spans="1:45" ht="15.75" x14ac:dyDescent="0.25">
      <c r="A977" s="308"/>
      <c r="B977" s="79" t="s">
        <v>98</v>
      </c>
      <c r="C977" s="79" t="s">
        <v>99</v>
      </c>
      <c r="D977" s="79" t="s">
        <v>100</v>
      </c>
      <c r="E977" s="79" t="s">
        <v>101</v>
      </c>
      <c r="F977" s="79" t="s">
        <v>102</v>
      </c>
      <c r="G977" s="79" t="s">
        <v>103</v>
      </c>
      <c r="H977" s="79" t="s">
        <v>104</v>
      </c>
      <c r="I977" s="79" t="s">
        <v>105</v>
      </c>
      <c r="J977" s="221" t="s">
        <v>106</v>
      </c>
      <c r="K977" s="315"/>
      <c r="L977" s="308"/>
      <c r="M977" s="308"/>
      <c r="N977" s="308"/>
      <c r="O977" s="308"/>
      <c r="P977" s="308"/>
      <c r="Q977" s="308"/>
      <c r="R977" s="308"/>
      <c r="S977" s="182"/>
      <c r="X977" s="3"/>
      <c r="Y977" s="3"/>
      <c r="AR977" s="3"/>
      <c r="AS977" s="3"/>
    </row>
    <row r="978" spans="1:45" ht="15.75" customHeight="1" x14ac:dyDescent="0.25">
      <c r="A978" s="79">
        <v>2401</v>
      </c>
      <c r="B978" s="80">
        <v>77</v>
      </c>
      <c r="C978" s="80"/>
      <c r="D978" s="80"/>
      <c r="E978" s="80"/>
      <c r="F978" s="80"/>
      <c r="G978" s="80"/>
      <c r="H978" s="80"/>
      <c r="I978" s="80"/>
      <c r="J978" s="223"/>
      <c r="K978" s="116"/>
      <c r="L978" s="232"/>
      <c r="M978" s="233"/>
      <c r="N978" s="234"/>
      <c r="O978" s="242"/>
      <c r="P978" s="85">
        <f>B978</f>
        <v>77</v>
      </c>
      <c r="Q978" s="243"/>
      <c r="R978" s="242"/>
      <c r="S978" s="182"/>
      <c r="X978" s="3"/>
      <c r="Y978" s="3"/>
      <c r="AR978" s="3"/>
      <c r="AS978" s="3"/>
    </row>
    <row r="979" spans="1:45" ht="15.75" customHeight="1" x14ac:dyDescent="0.25">
      <c r="A979" s="79">
        <v>2402</v>
      </c>
      <c r="B979" s="80"/>
      <c r="C979" s="80">
        <v>72</v>
      </c>
      <c r="D979" s="80"/>
      <c r="E979" s="80"/>
      <c r="F979" s="80"/>
      <c r="G979" s="80"/>
      <c r="H979" s="80"/>
      <c r="I979" s="80"/>
      <c r="J979" s="223"/>
      <c r="K979" s="116"/>
      <c r="L979" s="235"/>
      <c r="M979" s="134"/>
      <c r="N979" s="236"/>
      <c r="O979" s="90">
        <f>IF(C979=0,"",C979/B978)</f>
        <v>0.93506493506493504</v>
      </c>
      <c r="P979" s="91">
        <v>72</v>
      </c>
      <c r="Q979" s="241">
        <f t="shared" ref="Q979:Q985" si="115">IF(P979=0,"",P979/P978)</f>
        <v>0.93506493506493504</v>
      </c>
      <c r="R979" s="241">
        <f t="shared" ref="R979:R985" si="116">IF(P979=0,"",100%-Q979)</f>
        <v>6.4935064935064957E-2</v>
      </c>
      <c r="S979" s="182"/>
      <c r="X979" s="3"/>
      <c r="Y979" s="3"/>
      <c r="AR979" s="3"/>
      <c r="AS979" s="3"/>
    </row>
    <row r="980" spans="1:45" ht="15.75" customHeight="1" x14ac:dyDescent="0.25">
      <c r="A980" s="79">
        <v>2501</v>
      </c>
      <c r="B980" s="80"/>
      <c r="C980" s="80"/>
      <c r="D980" s="80">
        <v>70</v>
      </c>
      <c r="E980" s="80"/>
      <c r="F980" s="80"/>
      <c r="G980" s="80"/>
      <c r="H980" s="80"/>
      <c r="I980" s="80"/>
      <c r="J980" s="223"/>
      <c r="K980" s="116"/>
      <c r="L980" s="235"/>
      <c r="M980" s="134"/>
      <c r="N980" s="236"/>
      <c r="O980" s="90">
        <f>IF(D980=0,"",D980/C979)</f>
        <v>0.97222222222222221</v>
      </c>
      <c r="P980" s="91">
        <v>72</v>
      </c>
      <c r="Q980" s="241">
        <f t="shared" si="115"/>
        <v>1</v>
      </c>
      <c r="R980" s="241">
        <f t="shared" si="116"/>
        <v>0</v>
      </c>
      <c r="S980" s="93">
        <f>P980/P978</f>
        <v>0.93506493506493504</v>
      </c>
      <c r="X980" s="3"/>
      <c r="Y980" s="3"/>
      <c r="AR980" s="3"/>
      <c r="AS980" s="3"/>
    </row>
    <row r="981" spans="1:45" ht="15.75" customHeight="1" x14ac:dyDescent="0.25">
      <c r="A981" s="79">
        <v>2502</v>
      </c>
      <c r="B981" s="80"/>
      <c r="C981" s="80"/>
      <c r="D981" s="80"/>
      <c r="E981" s="80">
        <v>70</v>
      </c>
      <c r="F981" s="80"/>
      <c r="G981" s="80"/>
      <c r="H981" s="80"/>
      <c r="I981" s="80"/>
      <c r="J981" s="223"/>
      <c r="K981" s="116"/>
      <c r="L981" s="235"/>
      <c r="M981" s="134"/>
      <c r="N981" s="236"/>
      <c r="O981" s="90">
        <f>IF(E981=0,"",E981/D980)</f>
        <v>1</v>
      </c>
      <c r="P981" s="91">
        <v>72</v>
      </c>
      <c r="Q981" s="241">
        <f t="shared" si="115"/>
        <v>1</v>
      </c>
      <c r="R981" s="241">
        <f t="shared" si="116"/>
        <v>0</v>
      </c>
      <c r="S981" s="182"/>
      <c r="X981" s="3"/>
      <c r="Y981" s="3"/>
      <c r="AR981" s="3"/>
      <c r="AS981" s="3"/>
    </row>
    <row r="982" spans="1:45" ht="15.75" customHeight="1" x14ac:dyDescent="0.25">
      <c r="A982" s="79">
        <v>2601</v>
      </c>
      <c r="B982" s="80"/>
      <c r="C982" s="80"/>
      <c r="D982" s="80"/>
      <c r="E982" s="80"/>
      <c r="F982" s="80"/>
      <c r="G982" s="80"/>
      <c r="H982" s="80"/>
      <c r="I982" s="80"/>
      <c r="J982" s="223"/>
      <c r="K982" s="116"/>
      <c r="L982" s="235"/>
      <c r="M982" s="134"/>
      <c r="N982" s="236"/>
      <c r="O982" s="90" t="str">
        <f>IF(F982=0,"",F982/E981)</f>
        <v/>
      </c>
      <c r="P982" s="91"/>
      <c r="Q982" s="241" t="str">
        <f t="shared" si="115"/>
        <v/>
      </c>
      <c r="R982" s="241" t="str">
        <f t="shared" si="116"/>
        <v/>
      </c>
      <c r="S982" s="182"/>
      <c r="X982" s="3"/>
      <c r="Y982" s="3"/>
      <c r="AR982" s="3"/>
      <c r="AS982" s="3"/>
    </row>
    <row r="983" spans="1:45" ht="15.75" customHeight="1" x14ac:dyDescent="0.25">
      <c r="A983" s="79">
        <v>2602</v>
      </c>
      <c r="B983" s="80"/>
      <c r="C983" s="80"/>
      <c r="D983" s="80"/>
      <c r="E983" s="80"/>
      <c r="F983" s="80"/>
      <c r="G983" s="80"/>
      <c r="H983" s="80"/>
      <c r="I983" s="80"/>
      <c r="J983" s="223"/>
      <c r="K983" s="116"/>
      <c r="L983" s="235"/>
      <c r="M983" s="134"/>
      <c r="N983" s="236"/>
      <c r="O983" s="90" t="str">
        <f>IF(G983=0,"",G983/F982)</f>
        <v/>
      </c>
      <c r="P983" s="91"/>
      <c r="Q983" s="241" t="str">
        <f t="shared" si="115"/>
        <v/>
      </c>
      <c r="R983" s="241" t="str">
        <f t="shared" si="116"/>
        <v/>
      </c>
      <c r="S983" s="182"/>
      <c r="X983" s="3"/>
      <c r="Y983" s="3"/>
      <c r="AR983" s="3"/>
      <c r="AS983" s="3"/>
    </row>
    <row r="984" spans="1:45" ht="15.75" customHeight="1" x14ac:dyDescent="0.25">
      <c r="A984" s="79">
        <v>2701</v>
      </c>
      <c r="B984" s="80"/>
      <c r="C984" s="80"/>
      <c r="D984" s="80"/>
      <c r="E984" s="80"/>
      <c r="F984" s="80"/>
      <c r="G984" s="80"/>
      <c r="H984" s="80"/>
      <c r="I984" s="80"/>
      <c r="J984" s="223"/>
      <c r="K984" s="116"/>
      <c r="L984" s="235"/>
      <c r="M984" s="134"/>
      <c r="N984" s="236"/>
      <c r="O984" s="90" t="str">
        <f>IF(H984=0,"",H984/G983)</f>
        <v/>
      </c>
      <c r="P984" s="91"/>
      <c r="Q984" s="241" t="str">
        <f t="shared" si="115"/>
        <v/>
      </c>
      <c r="R984" s="241" t="str">
        <f t="shared" si="116"/>
        <v/>
      </c>
      <c r="S984" s="182"/>
      <c r="X984" s="3"/>
      <c r="Y984" s="3"/>
      <c r="AR984" s="3"/>
      <c r="AS984" s="3"/>
    </row>
    <row r="985" spans="1:45" ht="15.75" customHeight="1" x14ac:dyDescent="0.25">
      <c r="A985" s="79">
        <v>2702</v>
      </c>
      <c r="B985" s="80"/>
      <c r="C985" s="80"/>
      <c r="D985" s="80"/>
      <c r="E985" s="80"/>
      <c r="F985" s="80"/>
      <c r="G985" s="80"/>
      <c r="H985" s="80"/>
      <c r="I985" s="80"/>
      <c r="J985" s="223"/>
      <c r="K985" s="116"/>
      <c r="L985" s="235"/>
      <c r="M985" s="134"/>
      <c r="N985" s="236"/>
      <c r="O985" s="90" t="str">
        <f>IF(I985=0,"",I985/H984)</f>
        <v/>
      </c>
      <c r="P985" s="91"/>
      <c r="Q985" s="241" t="str">
        <f t="shared" si="115"/>
        <v/>
      </c>
      <c r="R985" s="241" t="str">
        <f t="shared" si="116"/>
        <v/>
      </c>
      <c r="S985" s="182"/>
      <c r="X985" s="3"/>
      <c r="Y985" s="3"/>
      <c r="AR985" s="3"/>
      <c r="AS985" s="3"/>
    </row>
    <row r="986" spans="1:45" ht="15.75" customHeight="1" x14ac:dyDescent="0.25">
      <c r="A986" s="79">
        <v>2801</v>
      </c>
      <c r="B986" s="80"/>
      <c r="C986" s="80"/>
      <c r="D986" s="80"/>
      <c r="E986" s="80"/>
      <c r="F986" s="80"/>
      <c r="G986" s="80"/>
      <c r="H986" s="80"/>
      <c r="I986" s="80"/>
      <c r="J986" s="223"/>
      <c r="K986" s="116"/>
      <c r="L986" s="235"/>
      <c r="M986" s="134"/>
      <c r="N986" s="134"/>
      <c r="O986" s="246"/>
      <c r="P986" s="91"/>
      <c r="Q986" s="247"/>
      <c r="R986" s="246"/>
      <c r="S986" s="182"/>
      <c r="X986" s="3"/>
      <c r="Y986" s="3"/>
      <c r="AR986" s="3"/>
      <c r="AS986" s="3"/>
    </row>
    <row r="987" spans="1:45" ht="15.75" customHeight="1" x14ac:dyDescent="0.25">
      <c r="A987" s="79">
        <v>2802</v>
      </c>
      <c r="B987" s="80"/>
      <c r="C987" s="80"/>
      <c r="D987" s="80"/>
      <c r="E987" s="80"/>
      <c r="F987" s="80"/>
      <c r="G987" s="80"/>
      <c r="H987" s="80"/>
      <c r="I987" s="80"/>
      <c r="J987" s="223"/>
      <c r="K987" s="116"/>
      <c r="L987" s="235"/>
      <c r="M987" s="134"/>
      <c r="N987" s="237"/>
      <c r="O987" s="246"/>
      <c r="P987" s="91"/>
      <c r="Q987" s="247"/>
      <c r="R987" s="246"/>
      <c r="S987" s="182"/>
      <c r="X987" s="3"/>
      <c r="Y987" s="3"/>
      <c r="AR987" s="3"/>
      <c r="AS987" s="3"/>
    </row>
    <row r="988" spans="1:45" ht="15.75" customHeight="1" x14ac:dyDescent="0.25">
      <c r="A988" s="79">
        <v>2901</v>
      </c>
      <c r="B988" s="80"/>
      <c r="C988" s="80"/>
      <c r="D988" s="80"/>
      <c r="E988" s="80"/>
      <c r="F988" s="80"/>
      <c r="G988" s="80"/>
      <c r="H988" s="80"/>
      <c r="I988" s="80"/>
      <c r="J988" s="223"/>
      <c r="K988" s="116"/>
      <c r="L988" s="235"/>
      <c r="M988" s="134"/>
      <c r="N988" s="237"/>
      <c r="O988" s="246"/>
      <c r="P988" s="96"/>
      <c r="Q988" s="247"/>
      <c r="R988" s="246"/>
      <c r="S988" s="182"/>
      <c r="X988" s="3"/>
      <c r="Y988" s="3"/>
      <c r="AR988" s="3"/>
      <c r="AS988" s="3"/>
    </row>
    <row r="989" spans="1:45" ht="15.75" customHeight="1" x14ac:dyDescent="0.25">
      <c r="A989" s="79">
        <v>2902</v>
      </c>
      <c r="B989" s="80"/>
      <c r="C989" s="80"/>
      <c r="D989" s="80"/>
      <c r="E989" s="80"/>
      <c r="F989" s="80"/>
      <c r="G989" s="80"/>
      <c r="H989" s="80"/>
      <c r="I989" s="80"/>
      <c r="J989" s="223"/>
      <c r="K989" s="116"/>
      <c r="L989" s="235"/>
      <c r="M989" s="134"/>
      <c r="N989" s="237"/>
      <c r="O989" s="246"/>
      <c r="P989" s="96"/>
      <c r="Q989" s="247"/>
      <c r="R989" s="246"/>
      <c r="S989" s="182"/>
      <c r="X989" s="3"/>
      <c r="Y989" s="3"/>
      <c r="AR989" s="3"/>
      <c r="AS989" s="3"/>
    </row>
    <row r="990" spans="1:45" ht="15.75" customHeight="1" x14ac:dyDescent="0.25">
      <c r="A990" s="79">
        <v>3001</v>
      </c>
      <c r="B990" s="80"/>
      <c r="C990" s="80"/>
      <c r="D990" s="80"/>
      <c r="E990" s="80"/>
      <c r="F990" s="80"/>
      <c r="G990" s="80"/>
      <c r="H990" s="80"/>
      <c r="I990" s="80"/>
      <c r="J990" s="223"/>
      <c r="K990" s="116"/>
      <c r="L990" s="235"/>
      <c r="M990" s="134"/>
      <c r="N990" s="237"/>
      <c r="O990" s="248"/>
      <c r="P990" s="251"/>
      <c r="Q990" s="249"/>
      <c r="R990" s="250"/>
      <c r="S990" s="182"/>
      <c r="X990" s="3"/>
      <c r="Y990" s="3"/>
      <c r="AR990" s="3"/>
      <c r="AS990" s="3"/>
    </row>
    <row r="991" spans="1:45" ht="15.75" customHeight="1" x14ac:dyDescent="0.25">
      <c r="A991" s="79">
        <v>3002</v>
      </c>
      <c r="B991" s="80"/>
      <c r="C991" s="80"/>
      <c r="D991" s="80"/>
      <c r="E991" s="80"/>
      <c r="F991" s="80"/>
      <c r="G991" s="80"/>
      <c r="H991" s="80"/>
      <c r="I991" s="80"/>
      <c r="J991" s="223"/>
      <c r="K991" s="116"/>
      <c r="L991" s="235"/>
      <c r="M991" s="134"/>
      <c r="N991" s="237"/>
      <c r="O991" s="228" t="s">
        <v>80</v>
      </c>
      <c r="P991" s="102"/>
      <c r="Q991" s="103" t="str">
        <f>IF(SUM(K981:K987)=0,"",SUM(K981:K987))</f>
        <v/>
      </c>
      <c r="R991" s="230" t="s">
        <v>10</v>
      </c>
      <c r="S991" s="182"/>
      <c r="X991" s="3"/>
      <c r="Y991" s="3"/>
      <c r="AR991" s="3"/>
      <c r="AS991" s="3"/>
    </row>
    <row r="992" spans="1:45" ht="15.75" customHeight="1" x14ac:dyDescent="0.25">
      <c r="A992" s="79">
        <v>3101</v>
      </c>
      <c r="B992" s="80"/>
      <c r="C992" s="80"/>
      <c r="D992" s="80"/>
      <c r="E992" s="80"/>
      <c r="F992" s="80"/>
      <c r="G992" s="80"/>
      <c r="H992" s="80"/>
      <c r="I992" s="80"/>
      <c r="J992" s="223"/>
      <c r="K992" s="116"/>
      <c r="L992" s="235"/>
      <c r="M992" s="134"/>
      <c r="N992" s="237"/>
      <c r="O992" s="229" t="s">
        <v>81</v>
      </c>
      <c r="P992" s="104" t="str">
        <f>IF(P991/B978=0,"",P991/B978)</f>
        <v/>
      </c>
      <c r="Q992" s="105" t="e">
        <f>IF(P991/Q991=0,"",P991/Q991)</f>
        <v>#VALUE!</v>
      </c>
      <c r="R992" s="231" t="s">
        <v>82</v>
      </c>
      <c r="S992" s="182"/>
      <c r="X992" s="3"/>
      <c r="Y992" s="3"/>
      <c r="AR992" s="3"/>
      <c r="AS992" s="3"/>
    </row>
    <row r="993" spans="1:45" ht="15.75" customHeight="1" x14ac:dyDescent="0.25">
      <c r="A993" s="79">
        <v>3102</v>
      </c>
      <c r="B993" s="80"/>
      <c r="C993" s="80"/>
      <c r="D993" s="80"/>
      <c r="E993" s="80"/>
      <c r="F993" s="80"/>
      <c r="G993" s="80"/>
      <c r="H993" s="80"/>
      <c r="I993" s="80"/>
      <c r="J993" s="223"/>
      <c r="K993" s="116"/>
      <c r="L993" s="238"/>
      <c r="M993" s="239"/>
      <c r="N993" s="240"/>
      <c r="O993" s="109"/>
      <c r="P993" s="110"/>
      <c r="Q993" s="110"/>
      <c r="R993" s="111"/>
      <c r="S993" s="182"/>
      <c r="X993" s="3"/>
      <c r="Y993" s="3"/>
      <c r="AR993" s="3"/>
      <c r="AS993" s="3"/>
    </row>
    <row r="994" spans="1:45" ht="18" customHeight="1" x14ac:dyDescent="0.25">
      <c r="A994" s="33"/>
      <c r="B994" s="327" t="s">
        <v>108</v>
      </c>
      <c r="C994" s="327"/>
      <c r="D994" s="327"/>
      <c r="E994" s="327"/>
      <c r="F994" s="327"/>
      <c r="G994" s="327"/>
      <c r="H994" s="327"/>
      <c r="I994" s="327"/>
      <c r="J994" s="327"/>
      <c r="K994" s="112">
        <f>SUM(K978:K990)</f>
        <v>0</v>
      </c>
      <c r="L994" s="113" t="str">
        <f>IF(K986=0,"",K986/B978)</f>
        <v/>
      </c>
      <c r="M994" s="113" t="str">
        <f>IF(K994=0,"",K994/B978)</f>
        <v/>
      </c>
      <c r="N994" s="113" t="str">
        <f>IF(K985=0,"",M994-L994)</f>
        <v/>
      </c>
      <c r="O994" s="5"/>
      <c r="P994" s="25"/>
      <c r="Q994" s="24"/>
      <c r="R994" s="5"/>
      <c r="S994" s="182"/>
      <c r="X994" s="3"/>
      <c r="Y994" s="3"/>
      <c r="AR994" s="3"/>
      <c r="AS994" s="3"/>
    </row>
    <row r="995" spans="1:45" ht="12.75" customHeight="1" x14ac:dyDescent="0.25">
      <c r="A995" s="33"/>
      <c r="B995" s="25"/>
      <c r="C995" s="25"/>
      <c r="D995" s="118"/>
      <c r="E995" s="118"/>
      <c r="F995" s="118"/>
      <c r="G995" s="118"/>
      <c r="H995" s="118"/>
      <c r="I995" s="118"/>
      <c r="J995" s="222"/>
      <c r="K995" s="119"/>
      <c r="L995" s="120"/>
      <c r="M995" s="120"/>
      <c r="N995" s="120"/>
      <c r="O995" s="5"/>
      <c r="P995" s="25"/>
      <c r="Q995" s="24"/>
      <c r="R995" s="5"/>
      <c r="X995" s="3"/>
      <c r="Y995" s="3"/>
      <c r="AR995" s="3"/>
      <c r="AS995" s="3"/>
    </row>
    <row r="996" spans="1:45" ht="12.75" customHeight="1" x14ac:dyDescent="0.25">
      <c r="A996" s="33"/>
      <c r="B996" s="25"/>
      <c r="C996" s="25"/>
      <c r="D996" s="118"/>
      <c r="E996" s="118"/>
      <c r="F996" s="118"/>
      <c r="G996" s="118"/>
      <c r="H996" s="118"/>
      <c r="I996" s="118"/>
      <c r="J996" s="222"/>
      <c r="K996" s="119"/>
      <c r="L996" s="120"/>
      <c r="M996" s="120"/>
      <c r="N996" s="120"/>
      <c r="O996" s="5"/>
      <c r="P996" s="25"/>
      <c r="Q996" s="24"/>
      <c r="R996" s="5"/>
      <c r="X996" s="3"/>
      <c r="Y996" s="3"/>
      <c r="AR996" s="3"/>
      <c r="AS996" s="3"/>
    </row>
    <row r="997" spans="1:45" ht="26.25" x14ac:dyDescent="0.4">
      <c r="A997" s="185"/>
      <c r="B997" s="318" t="s">
        <v>96</v>
      </c>
      <c r="C997" s="331"/>
      <c r="D997" s="331"/>
      <c r="E997" s="331"/>
      <c r="F997" s="331"/>
      <c r="G997" s="331"/>
      <c r="H997" s="331"/>
      <c r="I997" s="331"/>
      <c r="J997" s="331"/>
      <c r="K997" s="201" t="s">
        <v>142</v>
      </c>
      <c r="L997" s="5"/>
      <c r="M997" s="5"/>
      <c r="N997" s="25"/>
      <c r="O997" s="5"/>
      <c r="P997" s="25"/>
      <c r="Q997" s="25"/>
      <c r="R997" s="25"/>
      <c r="S997" s="185"/>
      <c r="X997" s="3"/>
      <c r="Y997" s="3"/>
      <c r="AR997" s="3"/>
      <c r="AS997" s="3"/>
    </row>
    <row r="998" spans="1:45" ht="20.25" x14ac:dyDescent="0.2">
      <c r="A998" s="330" t="s">
        <v>9</v>
      </c>
      <c r="B998" s="311" t="s">
        <v>97</v>
      </c>
      <c r="C998" s="312"/>
      <c r="D998" s="312"/>
      <c r="E998" s="312"/>
      <c r="F998" s="312"/>
      <c r="G998" s="312"/>
      <c r="H998" s="312"/>
      <c r="I998" s="312"/>
      <c r="J998" s="313"/>
      <c r="K998" s="314" t="s">
        <v>10</v>
      </c>
      <c r="L998" s="307" t="s">
        <v>2</v>
      </c>
      <c r="M998" s="307" t="s">
        <v>3</v>
      </c>
      <c r="N998" s="316" t="s">
        <v>4</v>
      </c>
      <c r="O998" s="307" t="s">
        <v>5</v>
      </c>
      <c r="P998" s="317" t="s">
        <v>6</v>
      </c>
      <c r="Q998" s="317" t="s">
        <v>7</v>
      </c>
      <c r="R998" s="307" t="s">
        <v>8</v>
      </c>
      <c r="S998" s="185"/>
      <c r="X998" s="3"/>
      <c r="Y998" s="3"/>
      <c r="AR998" s="3"/>
      <c r="AS998" s="3"/>
    </row>
    <row r="999" spans="1:45" ht="15.75" x14ac:dyDescent="0.25">
      <c r="A999" s="308"/>
      <c r="B999" s="79" t="s">
        <v>98</v>
      </c>
      <c r="C999" s="79" t="s">
        <v>99</v>
      </c>
      <c r="D999" s="79" t="s">
        <v>100</v>
      </c>
      <c r="E999" s="79" t="s">
        <v>101</v>
      </c>
      <c r="F999" s="79" t="s">
        <v>102</v>
      </c>
      <c r="G999" s="79" t="s">
        <v>103</v>
      </c>
      <c r="H999" s="79" t="s">
        <v>104</v>
      </c>
      <c r="I999" s="79" t="s">
        <v>105</v>
      </c>
      <c r="J999" s="221" t="s">
        <v>106</v>
      </c>
      <c r="K999" s="315"/>
      <c r="L999" s="308"/>
      <c r="M999" s="308"/>
      <c r="N999" s="308"/>
      <c r="O999" s="308"/>
      <c r="P999" s="308"/>
      <c r="Q999" s="308"/>
      <c r="R999" s="308"/>
      <c r="S999" s="185"/>
      <c r="X999" s="3"/>
      <c r="Y999" s="3"/>
      <c r="AR999" s="3"/>
      <c r="AS999" s="3"/>
    </row>
    <row r="1000" spans="1:45" ht="15.75" customHeight="1" x14ac:dyDescent="0.25">
      <c r="A1000" s="79">
        <v>2402</v>
      </c>
      <c r="B1000" s="80">
        <v>76</v>
      </c>
      <c r="C1000" s="80"/>
      <c r="D1000" s="80"/>
      <c r="E1000" s="80"/>
      <c r="F1000" s="80"/>
      <c r="G1000" s="80"/>
      <c r="H1000" s="80"/>
      <c r="I1000" s="80"/>
      <c r="J1000" s="223"/>
      <c r="K1000" s="116"/>
      <c r="L1000" s="232"/>
      <c r="M1000" s="233"/>
      <c r="N1000" s="234"/>
      <c r="O1000" s="242"/>
      <c r="P1000" s="85">
        <f>B1000</f>
        <v>76</v>
      </c>
      <c r="Q1000" s="243"/>
      <c r="R1000" s="242"/>
      <c r="S1000" s="185"/>
      <c r="X1000" s="3"/>
      <c r="Y1000" s="3"/>
      <c r="AR1000" s="3"/>
      <c r="AS1000" s="3"/>
    </row>
    <row r="1001" spans="1:45" ht="15.75" customHeight="1" x14ac:dyDescent="0.25">
      <c r="A1001" s="79">
        <v>2501</v>
      </c>
      <c r="B1001" s="80"/>
      <c r="C1001" s="80">
        <v>71</v>
      </c>
      <c r="D1001" s="80"/>
      <c r="E1001" s="80"/>
      <c r="F1001" s="80"/>
      <c r="G1001" s="80"/>
      <c r="H1001" s="80"/>
      <c r="I1001" s="80"/>
      <c r="J1001" s="223"/>
      <c r="K1001" s="116"/>
      <c r="L1001" s="235"/>
      <c r="M1001" s="134"/>
      <c r="N1001" s="236"/>
      <c r="O1001" s="90">
        <f>IF(C1001=0,"",C1001/B1000)</f>
        <v>0.93421052631578949</v>
      </c>
      <c r="P1001" s="91">
        <v>71</v>
      </c>
      <c r="Q1001" s="241">
        <f t="shared" ref="Q1001:Q1007" si="117">IF(P1001=0,"",P1001/P1000)</f>
        <v>0.93421052631578949</v>
      </c>
      <c r="R1001" s="241">
        <f t="shared" ref="R1001:R1007" si="118">IF(P1001=0,"",100%-Q1001)</f>
        <v>6.5789473684210509E-2</v>
      </c>
      <c r="S1001" s="185"/>
      <c r="X1001" s="3"/>
      <c r="Y1001" s="3"/>
      <c r="AR1001" s="3"/>
      <c r="AS1001" s="3"/>
    </row>
    <row r="1002" spans="1:45" ht="15.75" customHeight="1" x14ac:dyDescent="0.25">
      <c r="A1002" s="79">
        <v>2502</v>
      </c>
      <c r="B1002" s="80"/>
      <c r="C1002" s="80"/>
      <c r="D1002" s="80">
        <v>70</v>
      </c>
      <c r="E1002" s="80"/>
      <c r="F1002" s="80"/>
      <c r="G1002" s="80"/>
      <c r="H1002" s="80"/>
      <c r="I1002" s="80"/>
      <c r="J1002" s="223"/>
      <c r="K1002" s="116"/>
      <c r="L1002" s="235"/>
      <c r="M1002" s="134"/>
      <c r="N1002" s="236"/>
      <c r="O1002" s="90">
        <f>IF(D1002=0,"",D1002/C1001)</f>
        <v>0.9859154929577465</v>
      </c>
      <c r="P1002" s="91">
        <v>70</v>
      </c>
      <c r="Q1002" s="241">
        <f t="shared" si="117"/>
        <v>0.9859154929577465</v>
      </c>
      <c r="R1002" s="241">
        <f t="shared" si="118"/>
        <v>1.4084507042253502E-2</v>
      </c>
      <c r="S1002" s="93">
        <f>P1002/P1000</f>
        <v>0.92105263157894735</v>
      </c>
      <c r="X1002" s="3"/>
      <c r="Y1002" s="3"/>
      <c r="AR1002" s="3"/>
      <c r="AS1002" s="3"/>
    </row>
    <row r="1003" spans="1:45" ht="15.75" customHeight="1" x14ac:dyDescent="0.25">
      <c r="A1003" s="79">
        <v>2601</v>
      </c>
      <c r="B1003" s="80"/>
      <c r="C1003" s="80"/>
      <c r="D1003" s="80"/>
      <c r="E1003" s="80"/>
      <c r="F1003" s="80"/>
      <c r="G1003" s="80"/>
      <c r="H1003" s="80"/>
      <c r="I1003" s="80"/>
      <c r="J1003" s="223"/>
      <c r="K1003" s="116"/>
      <c r="L1003" s="235"/>
      <c r="M1003" s="134"/>
      <c r="N1003" s="236"/>
      <c r="O1003" s="90" t="str">
        <f>IF(E1003=0,"",E1003/D1002)</f>
        <v/>
      </c>
      <c r="P1003" s="91"/>
      <c r="Q1003" s="241" t="str">
        <f t="shared" si="117"/>
        <v/>
      </c>
      <c r="R1003" s="241" t="str">
        <f t="shared" si="118"/>
        <v/>
      </c>
      <c r="S1003" s="185"/>
      <c r="X1003" s="3"/>
      <c r="Y1003" s="3"/>
      <c r="AR1003" s="3"/>
      <c r="AS1003" s="3"/>
    </row>
    <row r="1004" spans="1:45" ht="15.75" customHeight="1" x14ac:dyDescent="0.25">
      <c r="A1004" s="79">
        <v>2602</v>
      </c>
      <c r="B1004" s="80"/>
      <c r="C1004" s="80"/>
      <c r="D1004" s="80"/>
      <c r="E1004" s="80"/>
      <c r="F1004" s="80"/>
      <c r="G1004" s="80"/>
      <c r="H1004" s="80"/>
      <c r="I1004" s="80"/>
      <c r="J1004" s="223"/>
      <c r="K1004" s="116"/>
      <c r="L1004" s="235"/>
      <c r="M1004" s="134"/>
      <c r="N1004" s="236"/>
      <c r="O1004" s="90" t="str">
        <f>IF(F1004=0,"",F1004/E1003)</f>
        <v/>
      </c>
      <c r="P1004" s="91"/>
      <c r="Q1004" s="241" t="str">
        <f t="shared" si="117"/>
        <v/>
      </c>
      <c r="R1004" s="241" t="str">
        <f t="shared" si="118"/>
        <v/>
      </c>
      <c r="S1004" s="185"/>
      <c r="X1004" s="3"/>
      <c r="Y1004" s="3"/>
      <c r="AR1004" s="3"/>
      <c r="AS1004" s="3"/>
    </row>
    <row r="1005" spans="1:45" ht="15.75" customHeight="1" x14ac:dyDescent="0.25">
      <c r="A1005" s="79">
        <v>2701</v>
      </c>
      <c r="B1005" s="80"/>
      <c r="C1005" s="80"/>
      <c r="D1005" s="80"/>
      <c r="E1005" s="80"/>
      <c r="F1005" s="80"/>
      <c r="G1005" s="80"/>
      <c r="H1005" s="80"/>
      <c r="I1005" s="80"/>
      <c r="J1005" s="223"/>
      <c r="K1005" s="116"/>
      <c r="L1005" s="235"/>
      <c r="M1005" s="134"/>
      <c r="N1005" s="236"/>
      <c r="O1005" s="90" t="str">
        <f>IF(G1005=0,"",G1005/F1004)</f>
        <v/>
      </c>
      <c r="P1005" s="91"/>
      <c r="Q1005" s="241" t="str">
        <f t="shared" si="117"/>
        <v/>
      </c>
      <c r="R1005" s="241" t="str">
        <f t="shared" si="118"/>
        <v/>
      </c>
      <c r="S1005" s="185"/>
      <c r="X1005" s="3"/>
      <c r="Y1005" s="3"/>
      <c r="AR1005" s="3"/>
      <c r="AS1005" s="3"/>
    </row>
    <row r="1006" spans="1:45" ht="15.75" customHeight="1" x14ac:dyDescent="0.25">
      <c r="A1006" s="79">
        <v>2702</v>
      </c>
      <c r="B1006" s="80"/>
      <c r="C1006" s="80"/>
      <c r="D1006" s="80"/>
      <c r="E1006" s="80"/>
      <c r="F1006" s="80"/>
      <c r="G1006" s="80"/>
      <c r="H1006" s="80"/>
      <c r="I1006" s="80"/>
      <c r="J1006" s="223"/>
      <c r="K1006" s="116"/>
      <c r="L1006" s="235"/>
      <c r="M1006" s="134"/>
      <c r="N1006" s="236"/>
      <c r="O1006" s="90" t="str">
        <f>IF(H1006=0,"",H1006/G1005)</f>
        <v/>
      </c>
      <c r="P1006" s="91"/>
      <c r="Q1006" s="241" t="str">
        <f t="shared" si="117"/>
        <v/>
      </c>
      <c r="R1006" s="241" t="str">
        <f t="shared" si="118"/>
        <v/>
      </c>
      <c r="S1006" s="185"/>
      <c r="X1006" s="3"/>
      <c r="Y1006" s="3"/>
      <c r="AR1006" s="3"/>
      <c r="AS1006" s="3"/>
    </row>
    <row r="1007" spans="1:45" ht="15.75" customHeight="1" x14ac:dyDescent="0.25">
      <c r="A1007" s="79">
        <v>2801</v>
      </c>
      <c r="B1007" s="80"/>
      <c r="C1007" s="80"/>
      <c r="D1007" s="80"/>
      <c r="E1007" s="80"/>
      <c r="F1007" s="80"/>
      <c r="G1007" s="80"/>
      <c r="H1007" s="80"/>
      <c r="I1007" s="80"/>
      <c r="J1007" s="223"/>
      <c r="K1007" s="116"/>
      <c r="L1007" s="235"/>
      <c r="M1007" s="134"/>
      <c r="N1007" s="236"/>
      <c r="O1007" s="90" t="str">
        <f>IF(I1007=0,"",I1007/H1006)</f>
        <v/>
      </c>
      <c r="P1007" s="91"/>
      <c r="Q1007" s="241" t="str">
        <f t="shared" si="117"/>
        <v/>
      </c>
      <c r="R1007" s="241" t="str">
        <f t="shared" si="118"/>
        <v/>
      </c>
      <c r="S1007" s="185"/>
    </row>
    <row r="1008" spans="1:45" ht="15.75" customHeight="1" x14ac:dyDescent="0.25">
      <c r="A1008" s="79">
        <v>2802</v>
      </c>
      <c r="B1008" s="80"/>
      <c r="C1008" s="80"/>
      <c r="D1008" s="80"/>
      <c r="E1008" s="80"/>
      <c r="F1008" s="80"/>
      <c r="G1008" s="80"/>
      <c r="H1008" s="80"/>
      <c r="I1008" s="80"/>
      <c r="J1008" s="223"/>
      <c r="K1008" s="116"/>
      <c r="L1008" s="235"/>
      <c r="M1008" s="134"/>
      <c r="N1008" s="134"/>
      <c r="O1008" s="246"/>
      <c r="P1008" s="91"/>
      <c r="Q1008" s="247"/>
      <c r="R1008" s="246"/>
      <c r="S1008" s="185"/>
    </row>
    <row r="1009" spans="1:19" ht="15.75" customHeight="1" x14ac:dyDescent="0.25">
      <c r="A1009" s="79">
        <v>2901</v>
      </c>
      <c r="B1009" s="80"/>
      <c r="C1009" s="80"/>
      <c r="D1009" s="80"/>
      <c r="E1009" s="80"/>
      <c r="F1009" s="80"/>
      <c r="G1009" s="80"/>
      <c r="H1009" s="80"/>
      <c r="I1009" s="80"/>
      <c r="J1009" s="223"/>
      <c r="K1009" s="116"/>
      <c r="L1009" s="235"/>
      <c r="M1009" s="134"/>
      <c r="N1009" s="237"/>
      <c r="O1009" s="246"/>
      <c r="P1009" s="91"/>
      <c r="Q1009" s="247"/>
      <c r="R1009" s="246"/>
      <c r="S1009" s="185"/>
    </row>
    <row r="1010" spans="1:19" ht="15.75" customHeight="1" x14ac:dyDescent="0.25">
      <c r="A1010" s="79">
        <v>2902</v>
      </c>
      <c r="B1010" s="80"/>
      <c r="C1010" s="80"/>
      <c r="D1010" s="80"/>
      <c r="E1010" s="80"/>
      <c r="F1010" s="80"/>
      <c r="G1010" s="80"/>
      <c r="H1010" s="80"/>
      <c r="I1010" s="80"/>
      <c r="J1010" s="223"/>
      <c r="K1010" s="116"/>
      <c r="L1010" s="235"/>
      <c r="M1010" s="134"/>
      <c r="N1010" s="237"/>
      <c r="O1010" s="246"/>
      <c r="P1010" s="96"/>
      <c r="Q1010" s="247"/>
      <c r="R1010" s="246"/>
      <c r="S1010" s="185"/>
    </row>
    <row r="1011" spans="1:19" ht="15.75" customHeight="1" x14ac:dyDescent="0.25">
      <c r="A1011" s="79">
        <v>3001</v>
      </c>
      <c r="B1011" s="80"/>
      <c r="C1011" s="80"/>
      <c r="D1011" s="80"/>
      <c r="E1011" s="80"/>
      <c r="F1011" s="80"/>
      <c r="G1011" s="80"/>
      <c r="H1011" s="80"/>
      <c r="I1011" s="80"/>
      <c r="J1011" s="223"/>
      <c r="K1011" s="116"/>
      <c r="L1011" s="235"/>
      <c r="M1011" s="134"/>
      <c r="N1011" s="237"/>
      <c r="O1011" s="246"/>
      <c r="P1011" s="96"/>
      <c r="Q1011" s="247"/>
      <c r="R1011" s="246"/>
      <c r="S1011" s="185"/>
    </row>
    <row r="1012" spans="1:19" ht="15.75" customHeight="1" x14ac:dyDescent="0.25">
      <c r="A1012" s="79">
        <v>3002</v>
      </c>
      <c r="B1012" s="80"/>
      <c r="C1012" s="80"/>
      <c r="D1012" s="80"/>
      <c r="E1012" s="80"/>
      <c r="F1012" s="80"/>
      <c r="G1012" s="80"/>
      <c r="H1012" s="80"/>
      <c r="I1012" s="80"/>
      <c r="J1012" s="223"/>
      <c r="K1012" s="116"/>
      <c r="L1012" s="235"/>
      <c r="M1012" s="134"/>
      <c r="N1012" s="237"/>
      <c r="O1012" s="248"/>
      <c r="P1012" s="251"/>
      <c r="Q1012" s="249"/>
      <c r="R1012" s="250"/>
      <c r="S1012" s="185"/>
    </row>
    <row r="1013" spans="1:19" ht="15.75" customHeight="1" x14ac:dyDescent="0.25">
      <c r="A1013" s="79">
        <v>3101</v>
      </c>
      <c r="B1013" s="80"/>
      <c r="C1013" s="80"/>
      <c r="D1013" s="80"/>
      <c r="E1013" s="80"/>
      <c r="F1013" s="80"/>
      <c r="G1013" s="80"/>
      <c r="H1013" s="80"/>
      <c r="I1013" s="80"/>
      <c r="J1013" s="223"/>
      <c r="K1013" s="116"/>
      <c r="L1013" s="235"/>
      <c r="M1013" s="134"/>
      <c r="N1013" s="237"/>
      <c r="O1013" s="228" t="s">
        <v>80</v>
      </c>
      <c r="P1013" s="102"/>
      <c r="Q1013" s="103" t="str">
        <f>IF(SUM(K1003:K1009)=0,"",SUM(K1003:K1009))</f>
        <v/>
      </c>
      <c r="R1013" s="230" t="s">
        <v>10</v>
      </c>
      <c r="S1013" s="185"/>
    </row>
    <row r="1014" spans="1:19" ht="15.75" customHeight="1" x14ac:dyDescent="0.25">
      <c r="A1014" s="79">
        <v>3102</v>
      </c>
      <c r="B1014" s="80"/>
      <c r="C1014" s="80"/>
      <c r="D1014" s="80"/>
      <c r="E1014" s="80"/>
      <c r="F1014" s="80"/>
      <c r="G1014" s="80"/>
      <c r="H1014" s="80"/>
      <c r="I1014" s="80"/>
      <c r="J1014" s="223"/>
      <c r="K1014" s="116"/>
      <c r="L1014" s="235"/>
      <c r="M1014" s="134"/>
      <c r="N1014" s="237"/>
      <c r="O1014" s="229" t="s">
        <v>81</v>
      </c>
      <c r="P1014" s="104" t="str">
        <f>IF(P1013/B1000=0,"",P1013/B1000)</f>
        <v/>
      </c>
      <c r="Q1014" s="105" t="e">
        <f>IF(P1013/Q1013=0,"",P1013/Q1013)</f>
        <v>#VALUE!</v>
      </c>
      <c r="R1014" s="231" t="s">
        <v>82</v>
      </c>
      <c r="S1014" s="185"/>
    </row>
    <row r="1015" spans="1:19" ht="15.75" customHeight="1" x14ac:dyDescent="0.25">
      <c r="A1015" s="79">
        <v>3201</v>
      </c>
      <c r="B1015" s="80"/>
      <c r="C1015" s="80"/>
      <c r="D1015" s="80"/>
      <c r="E1015" s="80"/>
      <c r="F1015" s="80"/>
      <c r="G1015" s="80"/>
      <c r="H1015" s="80"/>
      <c r="I1015" s="80"/>
      <c r="J1015" s="223"/>
      <c r="K1015" s="116"/>
      <c r="L1015" s="238"/>
      <c r="M1015" s="239"/>
      <c r="N1015" s="240"/>
      <c r="O1015" s="109"/>
      <c r="P1015" s="110"/>
      <c r="Q1015" s="110"/>
      <c r="R1015" s="111"/>
      <c r="S1015" s="185"/>
    </row>
    <row r="1016" spans="1:19" ht="18" x14ac:dyDescent="0.25">
      <c r="A1016" s="33"/>
      <c r="B1016" s="327" t="s">
        <v>108</v>
      </c>
      <c r="C1016" s="327"/>
      <c r="D1016" s="327"/>
      <c r="E1016" s="327"/>
      <c r="F1016" s="327"/>
      <c r="G1016" s="327"/>
      <c r="H1016" s="327"/>
      <c r="I1016" s="327"/>
      <c r="J1016" s="327"/>
      <c r="K1016" s="112">
        <f>SUM(K1000:K1012)</f>
        <v>0</v>
      </c>
      <c r="L1016" s="113" t="str">
        <f>IF(K1008=0,"",K1008/B1000)</f>
        <v/>
      </c>
      <c r="M1016" s="113" t="str">
        <f>IF(K1016=0,"",K1016/B1000)</f>
        <v/>
      </c>
      <c r="N1016" s="113" t="str">
        <f>IF(K1007=0,"",M1016-L1016)</f>
        <v/>
      </c>
      <c r="O1016" s="5"/>
      <c r="P1016" s="25"/>
      <c r="Q1016" s="24"/>
      <c r="R1016" s="5"/>
      <c r="S1016" s="185"/>
    </row>
    <row r="1017" spans="1:19" ht="12.75" customHeight="1" x14ac:dyDescent="0.2"/>
    <row r="1018" spans="1:19" ht="12.75" customHeight="1" x14ac:dyDescent="0.2"/>
    <row r="1019" spans="1:19" ht="26.25" x14ac:dyDescent="0.4">
      <c r="A1019" s="190"/>
      <c r="B1019" s="318" t="s">
        <v>96</v>
      </c>
      <c r="C1019" s="331"/>
      <c r="D1019" s="331"/>
      <c r="E1019" s="331"/>
      <c r="F1019" s="331"/>
      <c r="G1019" s="331"/>
      <c r="H1019" s="331"/>
      <c r="I1019" s="331"/>
      <c r="J1019" s="331"/>
      <c r="K1019" s="201" t="s">
        <v>143</v>
      </c>
      <c r="L1019" s="5"/>
      <c r="M1019" s="5"/>
      <c r="N1019" s="25"/>
      <c r="O1019" s="5"/>
      <c r="P1019" s="25"/>
      <c r="Q1019" s="25"/>
      <c r="R1019" s="25"/>
      <c r="S1019" s="190"/>
    </row>
    <row r="1020" spans="1:19" ht="20.25" x14ac:dyDescent="0.2">
      <c r="A1020" s="330" t="s">
        <v>9</v>
      </c>
      <c r="B1020" s="311" t="s">
        <v>97</v>
      </c>
      <c r="C1020" s="312"/>
      <c r="D1020" s="312"/>
      <c r="E1020" s="312"/>
      <c r="F1020" s="312"/>
      <c r="G1020" s="312"/>
      <c r="H1020" s="312"/>
      <c r="I1020" s="312"/>
      <c r="J1020" s="313"/>
      <c r="K1020" s="314" t="s">
        <v>10</v>
      </c>
      <c r="L1020" s="307" t="s">
        <v>2</v>
      </c>
      <c r="M1020" s="307" t="s">
        <v>3</v>
      </c>
      <c r="N1020" s="316" t="s">
        <v>4</v>
      </c>
      <c r="O1020" s="307" t="s">
        <v>5</v>
      </c>
      <c r="P1020" s="317" t="s">
        <v>6</v>
      </c>
      <c r="Q1020" s="317" t="s">
        <v>7</v>
      </c>
      <c r="R1020" s="307" t="s">
        <v>8</v>
      </c>
      <c r="S1020" s="190"/>
    </row>
    <row r="1021" spans="1:19" ht="15.75" x14ac:dyDescent="0.25">
      <c r="A1021" s="308"/>
      <c r="B1021" s="79" t="s">
        <v>98</v>
      </c>
      <c r="C1021" s="79" t="s">
        <v>99</v>
      </c>
      <c r="D1021" s="79" t="s">
        <v>100</v>
      </c>
      <c r="E1021" s="79" t="s">
        <v>101</v>
      </c>
      <c r="F1021" s="79" t="s">
        <v>102</v>
      </c>
      <c r="G1021" s="79" t="s">
        <v>103</v>
      </c>
      <c r="H1021" s="79" t="s">
        <v>104</v>
      </c>
      <c r="I1021" s="79" t="s">
        <v>105</v>
      </c>
      <c r="J1021" s="221" t="s">
        <v>106</v>
      </c>
      <c r="K1021" s="315"/>
      <c r="L1021" s="308"/>
      <c r="M1021" s="308"/>
      <c r="N1021" s="308"/>
      <c r="O1021" s="308"/>
      <c r="P1021" s="308"/>
      <c r="Q1021" s="308"/>
      <c r="R1021" s="308"/>
      <c r="S1021" s="190"/>
    </row>
    <row r="1022" spans="1:19" ht="15.75" customHeight="1" x14ac:dyDescent="0.25">
      <c r="A1022" s="79">
        <v>2501</v>
      </c>
      <c r="B1022" s="80">
        <v>75</v>
      </c>
      <c r="C1022" s="80"/>
      <c r="D1022" s="80"/>
      <c r="E1022" s="80"/>
      <c r="F1022" s="80"/>
      <c r="G1022" s="80"/>
      <c r="H1022" s="80"/>
      <c r="I1022" s="80"/>
      <c r="J1022" s="223"/>
      <c r="K1022" s="116"/>
      <c r="L1022" s="232"/>
      <c r="M1022" s="233"/>
      <c r="N1022" s="234"/>
      <c r="O1022" s="242"/>
      <c r="P1022" s="85">
        <f>B1022</f>
        <v>75</v>
      </c>
      <c r="Q1022" s="243"/>
      <c r="R1022" s="242"/>
      <c r="S1022" s="190"/>
    </row>
    <row r="1023" spans="1:19" ht="15.75" customHeight="1" x14ac:dyDescent="0.25">
      <c r="A1023" s="79">
        <v>2502</v>
      </c>
      <c r="B1023" s="80"/>
      <c r="C1023" s="80">
        <v>70</v>
      </c>
      <c r="D1023" s="80"/>
      <c r="E1023" s="80"/>
      <c r="F1023" s="80"/>
      <c r="G1023" s="80"/>
      <c r="H1023" s="80"/>
      <c r="I1023" s="80"/>
      <c r="J1023" s="223"/>
      <c r="K1023" s="116"/>
      <c r="L1023" s="235"/>
      <c r="M1023" s="134"/>
      <c r="N1023" s="236"/>
      <c r="O1023" s="90">
        <f>IF(C1023=0,"",C1023/B1022)</f>
        <v>0.93333333333333335</v>
      </c>
      <c r="P1023" s="91">
        <v>70</v>
      </c>
      <c r="Q1023" s="241">
        <f t="shared" ref="Q1023:Q1029" si="119">IF(P1023=0,"",P1023/P1022)</f>
        <v>0.93333333333333335</v>
      </c>
      <c r="R1023" s="241">
        <f t="shared" ref="R1023:R1029" si="120">IF(P1023=0,"",100%-Q1023)</f>
        <v>6.6666666666666652E-2</v>
      </c>
      <c r="S1023" s="190"/>
    </row>
    <row r="1024" spans="1:19" ht="15.75" customHeight="1" x14ac:dyDescent="0.25">
      <c r="A1024" s="79">
        <v>2601</v>
      </c>
      <c r="B1024" s="80"/>
      <c r="C1024" s="80"/>
      <c r="D1024" s="80"/>
      <c r="E1024" s="80"/>
      <c r="F1024" s="80"/>
      <c r="G1024" s="80"/>
      <c r="H1024" s="80"/>
      <c r="I1024" s="80"/>
      <c r="J1024" s="223"/>
      <c r="K1024" s="116"/>
      <c r="L1024" s="235"/>
      <c r="M1024" s="134"/>
      <c r="N1024" s="236"/>
      <c r="O1024" s="90" t="str">
        <f>IF(D1024=0,"",D1024/C1023)</f>
        <v/>
      </c>
      <c r="P1024" s="91"/>
      <c r="Q1024" s="241" t="str">
        <f t="shared" si="119"/>
        <v/>
      </c>
      <c r="R1024" s="241" t="str">
        <f t="shared" si="120"/>
        <v/>
      </c>
      <c r="S1024" s="93">
        <f>P1024/P1022</f>
        <v>0</v>
      </c>
    </row>
    <row r="1025" spans="1:19" ht="15.75" customHeight="1" x14ac:dyDescent="0.25">
      <c r="A1025" s="79">
        <v>2602</v>
      </c>
      <c r="B1025" s="80"/>
      <c r="C1025" s="80"/>
      <c r="D1025" s="80"/>
      <c r="E1025" s="80"/>
      <c r="F1025" s="80"/>
      <c r="G1025" s="80"/>
      <c r="H1025" s="80"/>
      <c r="I1025" s="80"/>
      <c r="J1025" s="223"/>
      <c r="K1025" s="116"/>
      <c r="L1025" s="235"/>
      <c r="M1025" s="134"/>
      <c r="N1025" s="236"/>
      <c r="O1025" s="90" t="str">
        <f>IF(E1025=0,"",E1025/D1024)</f>
        <v/>
      </c>
      <c r="P1025" s="91"/>
      <c r="Q1025" s="241" t="str">
        <f t="shared" si="119"/>
        <v/>
      </c>
      <c r="R1025" s="241" t="str">
        <f t="shared" si="120"/>
        <v/>
      </c>
      <c r="S1025" s="190"/>
    </row>
    <row r="1026" spans="1:19" ht="15.75" customHeight="1" x14ac:dyDescent="0.25">
      <c r="A1026" s="79">
        <v>2701</v>
      </c>
      <c r="B1026" s="80"/>
      <c r="C1026" s="80"/>
      <c r="D1026" s="80"/>
      <c r="E1026" s="80"/>
      <c r="F1026" s="80"/>
      <c r="G1026" s="80"/>
      <c r="H1026" s="80"/>
      <c r="I1026" s="80"/>
      <c r="J1026" s="223"/>
      <c r="K1026" s="116"/>
      <c r="L1026" s="235"/>
      <c r="M1026" s="134"/>
      <c r="N1026" s="236"/>
      <c r="O1026" s="90" t="str">
        <f>IF(F1026=0,"",F1026/E1025)</f>
        <v/>
      </c>
      <c r="P1026" s="91"/>
      <c r="Q1026" s="241" t="str">
        <f t="shared" si="119"/>
        <v/>
      </c>
      <c r="R1026" s="241" t="str">
        <f t="shared" si="120"/>
        <v/>
      </c>
      <c r="S1026" s="190"/>
    </row>
    <row r="1027" spans="1:19" ht="15.75" customHeight="1" x14ac:dyDescent="0.25">
      <c r="A1027" s="79">
        <v>2702</v>
      </c>
      <c r="B1027" s="80"/>
      <c r="C1027" s="80"/>
      <c r="D1027" s="80"/>
      <c r="E1027" s="80"/>
      <c r="F1027" s="80"/>
      <c r="G1027" s="80"/>
      <c r="H1027" s="80"/>
      <c r="I1027" s="80"/>
      <c r="J1027" s="223"/>
      <c r="K1027" s="116"/>
      <c r="L1027" s="235"/>
      <c r="M1027" s="134"/>
      <c r="N1027" s="236"/>
      <c r="O1027" s="90" t="str">
        <f>IF(G1027=0,"",G1027/F1026)</f>
        <v/>
      </c>
      <c r="P1027" s="91"/>
      <c r="Q1027" s="241" t="str">
        <f t="shared" si="119"/>
        <v/>
      </c>
      <c r="R1027" s="241" t="str">
        <f t="shared" si="120"/>
        <v/>
      </c>
      <c r="S1027" s="190"/>
    </row>
    <row r="1028" spans="1:19" ht="15.75" customHeight="1" x14ac:dyDescent="0.25">
      <c r="A1028" s="79">
        <v>2801</v>
      </c>
      <c r="B1028" s="80"/>
      <c r="C1028" s="80"/>
      <c r="D1028" s="80"/>
      <c r="E1028" s="80"/>
      <c r="F1028" s="80"/>
      <c r="G1028" s="80"/>
      <c r="H1028" s="80"/>
      <c r="I1028" s="80"/>
      <c r="J1028" s="223"/>
      <c r="K1028" s="116"/>
      <c r="L1028" s="235"/>
      <c r="M1028" s="134"/>
      <c r="N1028" s="236"/>
      <c r="O1028" s="90" t="str">
        <f>IF(H1028=0,"",H1028/G1027)</f>
        <v/>
      </c>
      <c r="P1028" s="91"/>
      <c r="Q1028" s="241" t="str">
        <f t="shared" si="119"/>
        <v/>
      </c>
      <c r="R1028" s="241" t="str">
        <f t="shared" si="120"/>
        <v/>
      </c>
      <c r="S1028" s="190"/>
    </row>
    <row r="1029" spans="1:19" ht="15.75" customHeight="1" x14ac:dyDescent="0.25">
      <c r="A1029" s="79">
        <v>2802</v>
      </c>
      <c r="B1029" s="80"/>
      <c r="C1029" s="80"/>
      <c r="D1029" s="80"/>
      <c r="E1029" s="80"/>
      <c r="F1029" s="80"/>
      <c r="G1029" s="80"/>
      <c r="H1029" s="80"/>
      <c r="I1029" s="80"/>
      <c r="J1029" s="223"/>
      <c r="K1029" s="116"/>
      <c r="L1029" s="235"/>
      <c r="M1029" s="134"/>
      <c r="N1029" s="236"/>
      <c r="O1029" s="90" t="str">
        <f>IF(I1029=0,"",I1029/H1028)</f>
        <v/>
      </c>
      <c r="P1029" s="91"/>
      <c r="Q1029" s="241" t="str">
        <f t="shared" si="119"/>
        <v/>
      </c>
      <c r="R1029" s="241" t="str">
        <f t="shared" si="120"/>
        <v/>
      </c>
      <c r="S1029" s="190"/>
    </row>
    <row r="1030" spans="1:19" ht="15.75" customHeight="1" x14ac:dyDescent="0.25">
      <c r="A1030" s="79">
        <v>2901</v>
      </c>
      <c r="B1030" s="80"/>
      <c r="C1030" s="80"/>
      <c r="D1030" s="80"/>
      <c r="E1030" s="80"/>
      <c r="F1030" s="80"/>
      <c r="G1030" s="80"/>
      <c r="H1030" s="80"/>
      <c r="I1030" s="80"/>
      <c r="J1030" s="223"/>
      <c r="K1030" s="116"/>
      <c r="L1030" s="235"/>
      <c r="M1030" s="134"/>
      <c r="N1030" s="134"/>
      <c r="O1030" s="246"/>
      <c r="P1030" s="91"/>
      <c r="Q1030" s="247"/>
      <c r="R1030" s="246"/>
      <c r="S1030" s="190"/>
    </row>
    <row r="1031" spans="1:19" ht="15.75" customHeight="1" x14ac:dyDescent="0.25">
      <c r="A1031" s="79">
        <v>2902</v>
      </c>
      <c r="B1031" s="80"/>
      <c r="C1031" s="80"/>
      <c r="D1031" s="80"/>
      <c r="E1031" s="80"/>
      <c r="F1031" s="80"/>
      <c r="G1031" s="80"/>
      <c r="H1031" s="80"/>
      <c r="I1031" s="80"/>
      <c r="J1031" s="223"/>
      <c r="K1031" s="116"/>
      <c r="L1031" s="235"/>
      <c r="M1031" s="134"/>
      <c r="N1031" s="237"/>
      <c r="O1031" s="246"/>
      <c r="P1031" s="91"/>
      <c r="Q1031" s="247"/>
      <c r="R1031" s="246"/>
      <c r="S1031" s="190"/>
    </row>
    <row r="1032" spans="1:19" ht="15.75" customHeight="1" x14ac:dyDescent="0.25">
      <c r="A1032" s="79">
        <v>3001</v>
      </c>
      <c r="B1032" s="80"/>
      <c r="C1032" s="80"/>
      <c r="D1032" s="80"/>
      <c r="E1032" s="80"/>
      <c r="F1032" s="80"/>
      <c r="G1032" s="80"/>
      <c r="H1032" s="80"/>
      <c r="I1032" s="80"/>
      <c r="J1032" s="223"/>
      <c r="K1032" s="116"/>
      <c r="L1032" s="235"/>
      <c r="M1032" s="134"/>
      <c r="N1032" s="237"/>
      <c r="O1032" s="246"/>
      <c r="P1032" s="96"/>
      <c r="Q1032" s="247"/>
      <c r="R1032" s="246"/>
      <c r="S1032" s="190"/>
    </row>
    <row r="1033" spans="1:19" ht="15.75" customHeight="1" x14ac:dyDescent="0.25">
      <c r="A1033" s="79">
        <v>3002</v>
      </c>
      <c r="B1033" s="80"/>
      <c r="C1033" s="80"/>
      <c r="D1033" s="80"/>
      <c r="E1033" s="80"/>
      <c r="F1033" s="80"/>
      <c r="G1033" s="80"/>
      <c r="H1033" s="80"/>
      <c r="I1033" s="80"/>
      <c r="J1033" s="223"/>
      <c r="K1033" s="116"/>
      <c r="L1033" s="235"/>
      <c r="M1033" s="134"/>
      <c r="N1033" s="237"/>
      <c r="O1033" s="246"/>
      <c r="P1033" s="96"/>
      <c r="Q1033" s="247"/>
      <c r="R1033" s="246"/>
      <c r="S1033" s="190"/>
    </row>
    <row r="1034" spans="1:19" ht="15.75" customHeight="1" x14ac:dyDescent="0.25">
      <c r="A1034" s="79">
        <v>3101</v>
      </c>
      <c r="B1034" s="80"/>
      <c r="C1034" s="80"/>
      <c r="D1034" s="80"/>
      <c r="E1034" s="80"/>
      <c r="F1034" s="80"/>
      <c r="G1034" s="80"/>
      <c r="H1034" s="80"/>
      <c r="I1034" s="80"/>
      <c r="J1034" s="223"/>
      <c r="K1034" s="116"/>
      <c r="L1034" s="235"/>
      <c r="M1034" s="134"/>
      <c r="N1034" s="237"/>
      <c r="O1034" s="248"/>
      <c r="P1034" s="251"/>
      <c r="Q1034" s="249"/>
      <c r="R1034" s="250"/>
      <c r="S1034" s="190"/>
    </row>
    <row r="1035" spans="1:19" ht="15.75" customHeight="1" x14ac:dyDescent="0.25">
      <c r="A1035" s="79">
        <v>3102</v>
      </c>
      <c r="B1035" s="80"/>
      <c r="C1035" s="80"/>
      <c r="D1035" s="80"/>
      <c r="E1035" s="80"/>
      <c r="F1035" s="80"/>
      <c r="G1035" s="80"/>
      <c r="H1035" s="80"/>
      <c r="I1035" s="80"/>
      <c r="J1035" s="223"/>
      <c r="K1035" s="116"/>
      <c r="L1035" s="235"/>
      <c r="M1035" s="134"/>
      <c r="N1035" s="237"/>
      <c r="O1035" s="228" t="s">
        <v>80</v>
      </c>
      <c r="P1035" s="102"/>
      <c r="Q1035" s="103" t="str">
        <f>IF(SUM(K1025:K1031)=0,"",SUM(K1025:K1031))</f>
        <v/>
      </c>
      <c r="R1035" s="230" t="s">
        <v>10</v>
      </c>
      <c r="S1035" s="190"/>
    </row>
    <row r="1036" spans="1:19" ht="15.75" customHeight="1" x14ac:dyDescent="0.25">
      <c r="A1036" s="79">
        <v>3201</v>
      </c>
      <c r="B1036" s="80"/>
      <c r="C1036" s="80"/>
      <c r="D1036" s="80"/>
      <c r="E1036" s="80"/>
      <c r="F1036" s="80"/>
      <c r="G1036" s="80"/>
      <c r="H1036" s="80"/>
      <c r="I1036" s="80"/>
      <c r="J1036" s="223"/>
      <c r="K1036" s="116"/>
      <c r="L1036" s="235"/>
      <c r="M1036" s="134"/>
      <c r="N1036" s="237"/>
      <c r="O1036" s="229" t="s">
        <v>81</v>
      </c>
      <c r="P1036" s="104" t="str">
        <f>IF(P1035/B1022=0,"",P1035/B1022)</f>
        <v/>
      </c>
      <c r="Q1036" s="105" t="e">
        <f>IF(P1035/Q1035=0,"",P1035/Q1035)</f>
        <v>#VALUE!</v>
      </c>
      <c r="R1036" s="231" t="s">
        <v>82</v>
      </c>
      <c r="S1036" s="190"/>
    </row>
    <row r="1037" spans="1:19" ht="15.75" customHeight="1" x14ac:dyDescent="0.25">
      <c r="A1037" s="79">
        <v>3202</v>
      </c>
      <c r="B1037" s="80"/>
      <c r="C1037" s="80"/>
      <c r="D1037" s="80"/>
      <c r="E1037" s="80"/>
      <c r="F1037" s="80"/>
      <c r="G1037" s="80"/>
      <c r="H1037" s="80"/>
      <c r="I1037" s="80"/>
      <c r="J1037" s="223"/>
      <c r="K1037" s="116"/>
      <c r="L1037" s="238"/>
      <c r="M1037" s="239"/>
      <c r="N1037" s="240"/>
      <c r="O1037" s="109"/>
      <c r="P1037" s="110"/>
      <c r="Q1037" s="110"/>
      <c r="R1037" s="111"/>
      <c r="S1037" s="190"/>
    </row>
    <row r="1038" spans="1:19" ht="18" x14ac:dyDescent="0.25">
      <c r="A1038" s="33"/>
      <c r="B1038" s="327" t="s">
        <v>108</v>
      </c>
      <c r="C1038" s="327"/>
      <c r="D1038" s="327"/>
      <c r="E1038" s="327"/>
      <c r="F1038" s="327"/>
      <c r="G1038" s="327"/>
      <c r="H1038" s="327"/>
      <c r="I1038" s="327"/>
      <c r="J1038" s="327"/>
      <c r="K1038" s="112">
        <f>SUM(K1022:K1034)</f>
        <v>0</v>
      </c>
      <c r="L1038" s="113" t="str">
        <f>IF(K1029=0,"",K1029/B1022)</f>
        <v/>
      </c>
      <c r="M1038" s="113" t="str">
        <f>IF(K1038=0,"",K1038/B1022)</f>
        <v/>
      </c>
      <c r="N1038" s="113" t="str">
        <f>IF(K1029=0,"",M1038-L1038)</f>
        <v/>
      </c>
      <c r="O1038" s="5"/>
      <c r="P1038" s="25"/>
      <c r="Q1038" s="24"/>
      <c r="R1038" s="5"/>
      <c r="S1038" s="190"/>
    </row>
    <row r="1039" spans="1:19" ht="12.75" customHeight="1" x14ac:dyDescent="0.2"/>
    <row r="1040" spans="1:19" ht="12.75" customHeight="1" x14ac:dyDescent="0.2"/>
    <row r="1041" spans="1:19" s="300" customFormat="1" ht="26.25" x14ac:dyDescent="0.4">
      <c r="B1041" s="318" t="s">
        <v>96</v>
      </c>
      <c r="C1041" s="331"/>
      <c r="D1041" s="331"/>
      <c r="E1041" s="331"/>
      <c r="F1041" s="331"/>
      <c r="G1041" s="331"/>
      <c r="H1041" s="331"/>
      <c r="I1041" s="331"/>
      <c r="J1041" s="331"/>
      <c r="K1041" s="201" t="s">
        <v>144</v>
      </c>
      <c r="L1041" s="5"/>
      <c r="M1041" s="5"/>
      <c r="N1041" s="25"/>
      <c r="O1041" s="5"/>
      <c r="P1041" s="25"/>
      <c r="Q1041" s="25"/>
      <c r="R1041" s="25"/>
    </row>
    <row r="1042" spans="1:19" s="300" customFormat="1" ht="20.25" x14ac:dyDescent="0.2">
      <c r="A1042" s="330" t="s">
        <v>9</v>
      </c>
      <c r="B1042" s="311" t="s">
        <v>97</v>
      </c>
      <c r="C1042" s="312"/>
      <c r="D1042" s="312"/>
      <c r="E1042" s="312"/>
      <c r="F1042" s="312"/>
      <c r="G1042" s="312"/>
      <c r="H1042" s="312"/>
      <c r="I1042" s="312"/>
      <c r="J1042" s="313"/>
      <c r="K1042" s="314" t="s">
        <v>10</v>
      </c>
      <c r="L1042" s="307" t="s">
        <v>2</v>
      </c>
      <c r="M1042" s="307" t="s">
        <v>3</v>
      </c>
      <c r="N1042" s="316" t="s">
        <v>4</v>
      </c>
      <c r="O1042" s="307" t="s">
        <v>5</v>
      </c>
      <c r="P1042" s="317" t="s">
        <v>6</v>
      </c>
      <c r="Q1042" s="317" t="s">
        <v>7</v>
      </c>
      <c r="R1042" s="307" t="s">
        <v>8</v>
      </c>
    </row>
    <row r="1043" spans="1:19" s="300" customFormat="1" ht="15.75" x14ac:dyDescent="0.25">
      <c r="A1043" s="308"/>
      <c r="B1043" s="79" t="s">
        <v>98</v>
      </c>
      <c r="C1043" s="79" t="s">
        <v>99</v>
      </c>
      <c r="D1043" s="79" t="s">
        <v>100</v>
      </c>
      <c r="E1043" s="79" t="s">
        <v>101</v>
      </c>
      <c r="F1043" s="79" t="s">
        <v>102</v>
      </c>
      <c r="G1043" s="79" t="s">
        <v>103</v>
      </c>
      <c r="H1043" s="79" t="s">
        <v>104</v>
      </c>
      <c r="I1043" s="79" t="s">
        <v>105</v>
      </c>
      <c r="J1043" s="221" t="s">
        <v>106</v>
      </c>
      <c r="K1043" s="315"/>
      <c r="L1043" s="308"/>
      <c r="M1043" s="308"/>
      <c r="N1043" s="308"/>
      <c r="O1043" s="308"/>
      <c r="P1043" s="308"/>
      <c r="Q1043" s="308"/>
      <c r="R1043" s="308"/>
    </row>
    <row r="1044" spans="1:19" s="300" customFormat="1" ht="15.75" customHeight="1" x14ac:dyDescent="0.25">
      <c r="A1044" s="79">
        <v>2502</v>
      </c>
      <c r="B1044" s="80">
        <v>71</v>
      </c>
      <c r="C1044" s="80"/>
      <c r="D1044" s="80"/>
      <c r="E1044" s="80"/>
      <c r="F1044" s="80"/>
      <c r="G1044" s="80"/>
      <c r="H1044" s="80"/>
      <c r="I1044" s="80"/>
      <c r="J1044" s="223"/>
      <c r="K1044" s="116"/>
      <c r="L1044" s="232"/>
      <c r="M1044" s="233"/>
      <c r="N1044" s="234"/>
      <c r="O1044" s="242"/>
      <c r="P1044" s="85">
        <f>B1044</f>
        <v>71</v>
      </c>
      <c r="Q1044" s="243"/>
      <c r="R1044" s="242"/>
    </row>
    <row r="1045" spans="1:19" s="300" customFormat="1" ht="15.75" customHeight="1" x14ac:dyDescent="0.25">
      <c r="A1045" s="79">
        <v>2601</v>
      </c>
      <c r="B1045" s="80"/>
      <c r="C1045" s="80"/>
      <c r="D1045" s="80"/>
      <c r="E1045" s="80"/>
      <c r="F1045" s="80"/>
      <c r="G1045" s="80"/>
      <c r="H1045" s="80"/>
      <c r="I1045" s="80"/>
      <c r="J1045" s="223"/>
      <c r="K1045" s="116"/>
      <c r="L1045" s="235"/>
      <c r="M1045" s="134"/>
      <c r="N1045" s="236"/>
      <c r="O1045" s="90" t="str">
        <f>IF(C1045=0,"",C1045/B1044)</f>
        <v/>
      </c>
      <c r="P1045" s="91"/>
      <c r="Q1045" s="241" t="str">
        <f t="shared" ref="Q1045:Q1051" si="121">IF(P1045=0,"",P1045/P1044)</f>
        <v/>
      </c>
      <c r="R1045" s="241" t="str">
        <f t="shared" ref="R1045:R1051" si="122">IF(P1045=0,"",100%-Q1045)</f>
        <v/>
      </c>
    </row>
    <row r="1046" spans="1:19" s="300" customFormat="1" ht="15.75" customHeight="1" x14ac:dyDescent="0.25">
      <c r="A1046" s="79">
        <v>2602</v>
      </c>
      <c r="B1046" s="80"/>
      <c r="C1046" s="80"/>
      <c r="D1046" s="80"/>
      <c r="E1046" s="80"/>
      <c r="F1046" s="80"/>
      <c r="G1046" s="80"/>
      <c r="H1046" s="80"/>
      <c r="I1046" s="80"/>
      <c r="J1046" s="223"/>
      <c r="K1046" s="116"/>
      <c r="L1046" s="235"/>
      <c r="M1046" s="134"/>
      <c r="N1046" s="236"/>
      <c r="O1046" s="90" t="str">
        <f>IF(D1046=0,"",D1046/C1045)</f>
        <v/>
      </c>
      <c r="P1046" s="91"/>
      <c r="Q1046" s="241" t="str">
        <f t="shared" si="121"/>
        <v/>
      </c>
      <c r="R1046" s="241" t="str">
        <f t="shared" si="122"/>
        <v/>
      </c>
      <c r="S1046" s="93">
        <f>P1046/P1044</f>
        <v>0</v>
      </c>
    </row>
    <row r="1047" spans="1:19" s="300" customFormat="1" ht="15.75" customHeight="1" x14ac:dyDescent="0.25">
      <c r="A1047" s="79">
        <v>2701</v>
      </c>
      <c r="B1047" s="80"/>
      <c r="C1047" s="80"/>
      <c r="D1047" s="80"/>
      <c r="E1047" s="80"/>
      <c r="F1047" s="80"/>
      <c r="G1047" s="80"/>
      <c r="H1047" s="80"/>
      <c r="I1047" s="80"/>
      <c r="J1047" s="223"/>
      <c r="K1047" s="116"/>
      <c r="L1047" s="235"/>
      <c r="M1047" s="134"/>
      <c r="N1047" s="236"/>
      <c r="O1047" s="90" t="str">
        <f>IF(E1047=0,"",E1047/D1046)</f>
        <v/>
      </c>
      <c r="P1047" s="91"/>
      <c r="Q1047" s="241" t="str">
        <f t="shared" si="121"/>
        <v/>
      </c>
      <c r="R1047" s="241" t="str">
        <f t="shared" si="122"/>
        <v/>
      </c>
    </row>
    <row r="1048" spans="1:19" s="300" customFormat="1" ht="15.75" customHeight="1" x14ac:dyDescent="0.25">
      <c r="A1048" s="79">
        <v>2702</v>
      </c>
      <c r="B1048" s="80"/>
      <c r="C1048" s="80"/>
      <c r="D1048" s="80"/>
      <c r="E1048" s="80"/>
      <c r="F1048" s="80"/>
      <c r="G1048" s="80"/>
      <c r="H1048" s="80"/>
      <c r="I1048" s="80"/>
      <c r="J1048" s="223"/>
      <c r="K1048" s="116"/>
      <c r="L1048" s="235"/>
      <c r="M1048" s="134"/>
      <c r="N1048" s="236"/>
      <c r="O1048" s="90" t="str">
        <f>IF(F1048=0,"",F1048/E1047)</f>
        <v/>
      </c>
      <c r="P1048" s="91"/>
      <c r="Q1048" s="241" t="str">
        <f t="shared" si="121"/>
        <v/>
      </c>
      <c r="R1048" s="241" t="str">
        <f t="shared" si="122"/>
        <v/>
      </c>
    </row>
    <row r="1049" spans="1:19" s="300" customFormat="1" ht="15.75" customHeight="1" x14ac:dyDescent="0.25">
      <c r="A1049" s="79">
        <v>2801</v>
      </c>
      <c r="B1049" s="80"/>
      <c r="C1049" s="80"/>
      <c r="D1049" s="80"/>
      <c r="E1049" s="80"/>
      <c r="F1049" s="80"/>
      <c r="G1049" s="80"/>
      <c r="H1049" s="80"/>
      <c r="I1049" s="80"/>
      <c r="J1049" s="223"/>
      <c r="K1049" s="116"/>
      <c r="L1049" s="235"/>
      <c r="M1049" s="134"/>
      <c r="N1049" s="236"/>
      <c r="O1049" s="90" t="str">
        <f>IF(G1049=0,"",G1049/F1048)</f>
        <v/>
      </c>
      <c r="P1049" s="91"/>
      <c r="Q1049" s="241" t="str">
        <f t="shared" si="121"/>
        <v/>
      </c>
      <c r="R1049" s="241" t="str">
        <f t="shared" si="122"/>
        <v/>
      </c>
    </row>
    <row r="1050" spans="1:19" s="300" customFormat="1" ht="15.75" customHeight="1" x14ac:dyDescent="0.25">
      <c r="A1050" s="79">
        <v>2802</v>
      </c>
      <c r="B1050" s="80"/>
      <c r="C1050" s="80"/>
      <c r="D1050" s="80"/>
      <c r="E1050" s="80"/>
      <c r="F1050" s="80"/>
      <c r="G1050" s="80"/>
      <c r="H1050" s="80"/>
      <c r="I1050" s="80"/>
      <c r="J1050" s="223"/>
      <c r="K1050" s="116"/>
      <c r="L1050" s="235"/>
      <c r="M1050" s="134"/>
      <c r="N1050" s="236"/>
      <c r="O1050" s="90" t="str">
        <f>IF(H1050=0,"",H1050/G1049)</f>
        <v/>
      </c>
      <c r="P1050" s="91"/>
      <c r="Q1050" s="241" t="str">
        <f t="shared" si="121"/>
        <v/>
      </c>
      <c r="R1050" s="241" t="str">
        <f t="shared" si="122"/>
        <v/>
      </c>
    </row>
    <row r="1051" spans="1:19" s="300" customFormat="1" ht="15.75" customHeight="1" x14ac:dyDescent="0.25">
      <c r="A1051" s="79">
        <v>2901</v>
      </c>
      <c r="B1051" s="80"/>
      <c r="C1051" s="80"/>
      <c r="D1051" s="80"/>
      <c r="E1051" s="80"/>
      <c r="F1051" s="80"/>
      <c r="G1051" s="80"/>
      <c r="H1051" s="80"/>
      <c r="I1051" s="80"/>
      <c r="J1051" s="223"/>
      <c r="K1051" s="116"/>
      <c r="L1051" s="235"/>
      <c r="M1051" s="134"/>
      <c r="N1051" s="236"/>
      <c r="O1051" s="90" t="str">
        <f>IF(I1051=0,"",I1051/H1050)</f>
        <v/>
      </c>
      <c r="P1051" s="91"/>
      <c r="Q1051" s="241" t="str">
        <f t="shared" si="121"/>
        <v/>
      </c>
      <c r="R1051" s="241" t="str">
        <f t="shared" si="122"/>
        <v/>
      </c>
    </row>
    <row r="1052" spans="1:19" s="300" customFormat="1" ht="15.75" customHeight="1" x14ac:dyDescent="0.25">
      <c r="A1052" s="79">
        <v>2902</v>
      </c>
      <c r="B1052" s="80"/>
      <c r="C1052" s="80"/>
      <c r="D1052" s="80"/>
      <c r="E1052" s="80"/>
      <c r="F1052" s="80"/>
      <c r="G1052" s="80"/>
      <c r="H1052" s="80"/>
      <c r="I1052" s="80"/>
      <c r="J1052" s="223"/>
      <c r="K1052" s="116"/>
      <c r="L1052" s="235"/>
      <c r="M1052" s="134"/>
      <c r="N1052" s="134"/>
      <c r="O1052" s="246"/>
      <c r="P1052" s="91"/>
      <c r="Q1052" s="247"/>
      <c r="R1052" s="246"/>
    </row>
    <row r="1053" spans="1:19" s="300" customFormat="1" ht="15.75" customHeight="1" x14ac:dyDescent="0.25">
      <c r="A1053" s="79">
        <v>3001</v>
      </c>
      <c r="B1053" s="80"/>
      <c r="C1053" s="80"/>
      <c r="D1053" s="80"/>
      <c r="E1053" s="80"/>
      <c r="F1053" s="80"/>
      <c r="G1053" s="80"/>
      <c r="H1053" s="80"/>
      <c r="I1053" s="80"/>
      <c r="J1053" s="223"/>
      <c r="K1053" s="116"/>
      <c r="L1053" s="235"/>
      <c r="M1053" s="134"/>
      <c r="N1053" s="237"/>
      <c r="O1053" s="246"/>
      <c r="P1053" s="91"/>
      <c r="Q1053" s="247"/>
      <c r="R1053" s="246"/>
    </row>
    <row r="1054" spans="1:19" s="300" customFormat="1" ht="15.75" customHeight="1" x14ac:dyDescent="0.25">
      <c r="A1054" s="79">
        <v>3002</v>
      </c>
      <c r="B1054" s="80"/>
      <c r="C1054" s="80"/>
      <c r="D1054" s="80"/>
      <c r="E1054" s="80"/>
      <c r="F1054" s="80"/>
      <c r="G1054" s="80"/>
      <c r="H1054" s="80"/>
      <c r="I1054" s="80"/>
      <c r="J1054" s="223"/>
      <c r="K1054" s="116"/>
      <c r="L1054" s="235"/>
      <c r="M1054" s="134"/>
      <c r="N1054" s="237"/>
      <c r="O1054" s="246"/>
      <c r="P1054" s="96"/>
      <c r="Q1054" s="247"/>
      <c r="R1054" s="246"/>
    </row>
    <row r="1055" spans="1:19" s="300" customFormat="1" ht="15.75" customHeight="1" x14ac:dyDescent="0.25">
      <c r="A1055" s="79">
        <v>3101</v>
      </c>
      <c r="B1055" s="80"/>
      <c r="C1055" s="80"/>
      <c r="D1055" s="80"/>
      <c r="E1055" s="80"/>
      <c r="F1055" s="80"/>
      <c r="G1055" s="80"/>
      <c r="H1055" s="80"/>
      <c r="I1055" s="80"/>
      <c r="J1055" s="223"/>
      <c r="K1055" s="116"/>
      <c r="L1055" s="235"/>
      <c r="M1055" s="134"/>
      <c r="N1055" s="237"/>
      <c r="O1055" s="246"/>
      <c r="P1055" s="96"/>
      <c r="Q1055" s="247"/>
      <c r="R1055" s="246"/>
    </row>
    <row r="1056" spans="1:19" s="300" customFormat="1" ht="15.75" customHeight="1" x14ac:dyDescent="0.25">
      <c r="A1056" s="79">
        <v>3102</v>
      </c>
      <c r="B1056" s="80"/>
      <c r="C1056" s="80"/>
      <c r="D1056" s="80"/>
      <c r="E1056" s="80"/>
      <c r="F1056" s="80"/>
      <c r="G1056" s="80"/>
      <c r="H1056" s="80"/>
      <c r="I1056" s="80"/>
      <c r="J1056" s="223"/>
      <c r="K1056" s="116"/>
      <c r="L1056" s="235"/>
      <c r="M1056" s="134"/>
      <c r="N1056" s="237"/>
      <c r="O1056" s="248"/>
      <c r="P1056" s="251"/>
      <c r="Q1056" s="249"/>
      <c r="R1056" s="250"/>
    </row>
    <row r="1057" spans="1:18" s="300" customFormat="1" ht="15.75" customHeight="1" x14ac:dyDescent="0.25">
      <c r="A1057" s="79">
        <v>3201</v>
      </c>
      <c r="B1057" s="80"/>
      <c r="C1057" s="80"/>
      <c r="D1057" s="80"/>
      <c r="E1057" s="80"/>
      <c r="F1057" s="80"/>
      <c r="G1057" s="80"/>
      <c r="H1057" s="80"/>
      <c r="I1057" s="80"/>
      <c r="J1057" s="223"/>
      <c r="K1057" s="116"/>
      <c r="L1057" s="235"/>
      <c r="M1057" s="134"/>
      <c r="N1057" s="237"/>
      <c r="O1057" s="228" t="s">
        <v>80</v>
      </c>
      <c r="P1057" s="102"/>
      <c r="Q1057" s="103" t="str">
        <f>IF(SUM(K1047:K1053)=0,"",SUM(K1047:K1053))</f>
        <v/>
      </c>
      <c r="R1057" s="230" t="s">
        <v>10</v>
      </c>
    </row>
    <row r="1058" spans="1:18" s="300" customFormat="1" ht="15.75" customHeight="1" x14ac:dyDescent="0.25">
      <c r="A1058" s="79">
        <v>3202</v>
      </c>
      <c r="B1058" s="80"/>
      <c r="C1058" s="80"/>
      <c r="D1058" s="80"/>
      <c r="E1058" s="80"/>
      <c r="F1058" s="80"/>
      <c r="G1058" s="80"/>
      <c r="H1058" s="80"/>
      <c r="I1058" s="80"/>
      <c r="J1058" s="223"/>
      <c r="K1058" s="116"/>
      <c r="L1058" s="235"/>
      <c r="M1058" s="134"/>
      <c r="N1058" s="237"/>
      <c r="O1058" s="229" t="s">
        <v>81</v>
      </c>
      <c r="P1058" s="104" t="str">
        <f>IF(P1057/B1044=0,"",P1057/B1044)</f>
        <v/>
      </c>
      <c r="Q1058" s="105" t="e">
        <f>IF(P1057/Q1057=0,"",P1057/Q1057)</f>
        <v>#VALUE!</v>
      </c>
      <c r="R1058" s="231" t="s">
        <v>82</v>
      </c>
    </row>
    <row r="1059" spans="1:18" s="300" customFormat="1" ht="15.75" customHeight="1" x14ac:dyDescent="0.25">
      <c r="A1059" s="79">
        <v>3301</v>
      </c>
      <c r="B1059" s="80"/>
      <c r="C1059" s="80"/>
      <c r="D1059" s="80"/>
      <c r="E1059" s="80"/>
      <c r="F1059" s="80"/>
      <c r="G1059" s="80"/>
      <c r="H1059" s="80"/>
      <c r="I1059" s="80"/>
      <c r="J1059" s="223"/>
      <c r="K1059" s="116"/>
      <c r="L1059" s="238"/>
      <c r="M1059" s="239"/>
      <c r="N1059" s="240"/>
      <c r="O1059" s="109"/>
      <c r="P1059" s="110"/>
      <c r="Q1059" s="110"/>
      <c r="R1059" s="111"/>
    </row>
    <row r="1060" spans="1:18" s="300" customFormat="1" ht="18" x14ac:dyDescent="0.25">
      <c r="A1060" s="33"/>
      <c r="B1060" s="327" t="s">
        <v>108</v>
      </c>
      <c r="C1060" s="327"/>
      <c r="D1060" s="327"/>
      <c r="E1060" s="327"/>
      <c r="F1060" s="327"/>
      <c r="G1060" s="327"/>
      <c r="H1060" s="327"/>
      <c r="I1060" s="327"/>
      <c r="J1060" s="327"/>
      <c r="K1060" s="112">
        <f>SUM(K1044:K1056)</f>
        <v>0</v>
      </c>
      <c r="L1060" s="113" t="str">
        <f>IF(K1051=0,"",K1051/B1044)</f>
        <v/>
      </c>
      <c r="M1060" s="113" t="str">
        <f>IF(K1060=0,"",K1060/B1044)</f>
        <v/>
      </c>
      <c r="N1060" s="113" t="str">
        <f>IF(K1051=0,"",M1060-L1060)</f>
        <v/>
      </c>
      <c r="O1060" s="5"/>
      <c r="P1060" s="25"/>
      <c r="Q1060" s="24"/>
      <c r="R1060" s="5"/>
    </row>
    <row r="1061" spans="1:18" ht="12.75" customHeight="1" x14ac:dyDescent="0.2"/>
    <row r="1062" spans="1:18" ht="12.75" customHeight="1" x14ac:dyDescent="0.2"/>
    <row r="1063" spans="1:18" ht="12.75" customHeight="1" x14ac:dyDescent="0.2"/>
    <row r="1064" spans="1:18" ht="12.75" customHeight="1" x14ac:dyDescent="0.2"/>
    <row r="1065" spans="1:18" ht="12.75" customHeight="1" x14ac:dyDescent="0.2"/>
    <row r="1066" spans="1:18" ht="12.75" customHeight="1" x14ac:dyDescent="0.2"/>
    <row r="1067" spans="1:18" ht="12.75" customHeight="1" x14ac:dyDescent="0.2"/>
    <row r="1068" spans="1:18" ht="12.75" customHeight="1" x14ac:dyDescent="0.2"/>
    <row r="1069" spans="1:18" ht="12.75" customHeight="1" x14ac:dyDescent="0.2"/>
    <row r="1070" spans="1:18" ht="12.75" customHeight="1" x14ac:dyDescent="0.2"/>
    <row r="1071" spans="1:18" ht="12.75" customHeight="1" x14ac:dyDescent="0.2"/>
    <row r="1072" spans="1:18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</sheetData>
  <mergeCells count="401">
    <mergeCell ref="Q1042:Q1043"/>
    <mergeCell ref="R1042:R1043"/>
    <mergeCell ref="B1060:J1060"/>
    <mergeCell ref="B1041:J1041"/>
    <mergeCell ref="A1042:A1043"/>
    <mergeCell ref="B1042:J1042"/>
    <mergeCell ref="K1042:K1043"/>
    <mergeCell ref="L1042:L1043"/>
    <mergeCell ref="M1042:M1043"/>
    <mergeCell ref="N1042:N1043"/>
    <mergeCell ref="O1042:O1043"/>
    <mergeCell ref="P1042:P1043"/>
    <mergeCell ref="Q1020:Q1021"/>
    <mergeCell ref="R1020:R1021"/>
    <mergeCell ref="B1019:J1019"/>
    <mergeCell ref="A1020:A1021"/>
    <mergeCell ref="B1020:J1020"/>
    <mergeCell ref="K1020:K1021"/>
    <mergeCell ref="L1020:L1021"/>
    <mergeCell ref="M1020:M1021"/>
    <mergeCell ref="N1020:N1021"/>
    <mergeCell ref="O1020:O1021"/>
    <mergeCell ref="P1020:P1021"/>
    <mergeCell ref="Q976:Q977"/>
    <mergeCell ref="R976:R977"/>
    <mergeCell ref="B975:J975"/>
    <mergeCell ref="A976:A977"/>
    <mergeCell ref="B976:J976"/>
    <mergeCell ref="K976:K977"/>
    <mergeCell ref="L976:L977"/>
    <mergeCell ref="M976:M977"/>
    <mergeCell ref="N976:N977"/>
    <mergeCell ref="O976:O977"/>
    <mergeCell ref="P976:P977"/>
    <mergeCell ref="R822:R823"/>
    <mergeCell ref="B821:J821"/>
    <mergeCell ref="A822:A823"/>
    <mergeCell ref="B822:J822"/>
    <mergeCell ref="K822:K823"/>
    <mergeCell ref="L822:L823"/>
    <mergeCell ref="M822:M823"/>
    <mergeCell ref="N844:N845"/>
    <mergeCell ref="O844:O845"/>
    <mergeCell ref="P844:P845"/>
    <mergeCell ref="Q844:Q845"/>
    <mergeCell ref="R844:R845"/>
    <mergeCell ref="B843:J843"/>
    <mergeCell ref="A844:A845"/>
    <mergeCell ref="B844:J844"/>
    <mergeCell ref="K844:K845"/>
    <mergeCell ref="L844:L845"/>
    <mergeCell ref="M844:M845"/>
    <mergeCell ref="A800:A801"/>
    <mergeCell ref="B800:J800"/>
    <mergeCell ref="K800:K801"/>
    <mergeCell ref="L800:L801"/>
    <mergeCell ref="M800:M801"/>
    <mergeCell ref="N822:N823"/>
    <mergeCell ref="O822:O823"/>
    <mergeCell ref="P822:P823"/>
    <mergeCell ref="Q822:Q823"/>
    <mergeCell ref="A756:A757"/>
    <mergeCell ref="B756:J756"/>
    <mergeCell ref="P778:P779"/>
    <mergeCell ref="Q778:Q779"/>
    <mergeCell ref="B777:J777"/>
    <mergeCell ref="A778:A779"/>
    <mergeCell ref="B778:J778"/>
    <mergeCell ref="K778:K779"/>
    <mergeCell ref="L778:L779"/>
    <mergeCell ref="M778:M779"/>
    <mergeCell ref="O734:O735"/>
    <mergeCell ref="P734:P735"/>
    <mergeCell ref="Q734:Q735"/>
    <mergeCell ref="R734:R735"/>
    <mergeCell ref="B733:J733"/>
    <mergeCell ref="A734:A735"/>
    <mergeCell ref="B734:J734"/>
    <mergeCell ref="K734:K735"/>
    <mergeCell ref="L734:L735"/>
    <mergeCell ref="N711:N712"/>
    <mergeCell ref="O711:O712"/>
    <mergeCell ref="P711:P712"/>
    <mergeCell ref="Q711:Q712"/>
    <mergeCell ref="R711:R712"/>
    <mergeCell ref="B710:J710"/>
    <mergeCell ref="A711:A712"/>
    <mergeCell ref="B711:J711"/>
    <mergeCell ref="K711:K712"/>
    <mergeCell ref="L711:L712"/>
    <mergeCell ref="M711:M712"/>
    <mergeCell ref="N910:N911"/>
    <mergeCell ref="O910:O911"/>
    <mergeCell ref="P910:P911"/>
    <mergeCell ref="Q910:Q911"/>
    <mergeCell ref="R910:R911"/>
    <mergeCell ref="B909:J909"/>
    <mergeCell ref="A910:A911"/>
    <mergeCell ref="B910:J910"/>
    <mergeCell ref="K910:K911"/>
    <mergeCell ref="L910:L911"/>
    <mergeCell ref="M910:M911"/>
    <mergeCell ref="O366:O367"/>
    <mergeCell ref="P366:P367"/>
    <mergeCell ref="Q366:Q367"/>
    <mergeCell ref="R366:R367"/>
    <mergeCell ref="B365:J365"/>
    <mergeCell ref="A366:A367"/>
    <mergeCell ref="B366:J366"/>
    <mergeCell ref="L366:L367"/>
    <mergeCell ref="M366:M367"/>
    <mergeCell ref="N366:N367"/>
    <mergeCell ref="P343:P344"/>
    <mergeCell ref="Q343:Q344"/>
    <mergeCell ref="R343:R344"/>
    <mergeCell ref="B292:J292"/>
    <mergeCell ref="B310:J310"/>
    <mergeCell ref="B325:J325"/>
    <mergeCell ref="B342:J342"/>
    <mergeCell ref="A343:A344"/>
    <mergeCell ref="B343:J343"/>
    <mergeCell ref="L343:L344"/>
    <mergeCell ref="R888:R889"/>
    <mergeCell ref="B887:J887"/>
    <mergeCell ref="A888:A889"/>
    <mergeCell ref="B888:J888"/>
    <mergeCell ref="K888:K889"/>
    <mergeCell ref="L888:L889"/>
    <mergeCell ref="M888:M889"/>
    <mergeCell ref="B16:J16"/>
    <mergeCell ref="B33:J33"/>
    <mergeCell ref="B50:J50"/>
    <mergeCell ref="B70:J70"/>
    <mergeCell ref="B89:J89"/>
    <mergeCell ref="B107:J107"/>
    <mergeCell ref="B146:J146"/>
    <mergeCell ref="B165:J165"/>
    <mergeCell ref="B183:J183"/>
    <mergeCell ref="B200:J200"/>
    <mergeCell ref="B219:J219"/>
    <mergeCell ref="B237:J237"/>
    <mergeCell ref="B255:J255"/>
    <mergeCell ref="B273:J273"/>
    <mergeCell ref="M343:M344"/>
    <mergeCell ref="N343:N344"/>
    <mergeCell ref="O343:O344"/>
    <mergeCell ref="A866:A867"/>
    <mergeCell ref="B866:J866"/>
    <mergeCell ref="K866:K867"/>
    <mergeCell ref="L866:L867"/>
    <mergeCell ref="M866:M867"/>
    <mergeCell ref="N888:N889"/>
    <mergeCell ref="O888:O889"/>
    <mergeCell ref="P888:P889"/>
    <mergeCell ref="Q888:Q889"/>
    <mergeCell ref="B884:J884"/>
    <mergeCell ref="N866:N867"/>
    <mergeCell ref="O866:O867"/>
    <mergeCell ref="P866:P867"/>
    <mergeCell ref="Q866:Q867"/>
    <mergeCell ref="R866:R867"/>
    <mergeCell ref="B865:J865"/>
    <mergeCell ref="M734:M735"/>
    <mergeCell ref="N756:N757"/>
    <mergeCell ref="O756:O757"/>
    <mergeCell ref="P756:P757"/>
    <mergeCell ref="Q756:Q757"/>
    <mergeCell ref="R756:R757"/>
    <mergeCell ref="B755:J755"/>
    <mergeCell ref="R778:R779"/>
    <mergeCell ref="N800:N801"/>
    <mergeCell ref="O800:O801"/>
    <mergeCell ref="P800:P801"/>
    <mergeCell ref="Q800:Q801"/>
    <mergeCell ref="R800:R801"/>
    <mergeCell ref="K756:K757"/>
    <mergeCell ref="L756:L757"/>
    <mergeCell ref="M756:M757"/>
    <mergeCell ref="N778:N779"/>
    <mergeCell ref="O778:O779"/>
    <mergeCell ref="B818:J818"/>
    <mergeCell ref="B840:J840"/>
    <mergeCell ref="B862:J862"/>
    <mergeCell ref="N734:N735"/>
    <mergeCell ref="R642:R643"/>
    <mergeCell ref="A665:A666"/>
    <mergeCell ref="B665:J665"/>
    <mergeCell ref="K665:K666"/>
    <mergeCell ref="L665:L666"/>
    <mergeCell ref="N688:N689"/>
    <mergeCell ref="O688:O689"/>
    <mergeCell ref="P688:P689"/>
    <mergeCell ref="Q688:Q689"/>
    <mergeCell ref="R688:R689"/>
    <mergeCell ref="B687:J687"/>
    <mergeCell ref="A688:A689"/>
    <mergeCell ref="B688:J688"/>
    <mergeCell ref="K688:K689"/>
    <mergeCell ref="L688:L689"/>
    <mergeCell ref="M688:M689"/>
    <mergeCell ref="M665:M666"/>
    <mergeCell ref="N665:N666"/>
    <mergeCell ref="O665:O666"/>
    <mergeCell ref="P665:P666"/>
    <mergeCell ref="Q665:Q666"/>
    <mergeCell ref="R665:R666"/>
    <mergeCell ref="A642:A643"/>
    <mergeCell ref="B642:J642"/>
    <mergeCell ref="K642:K643"/>
    <mergeCell ref="L642:L643"/>
    <mergeCell ref="P596:P597"/>
    <mergeCell ref="Q596:Q597"/>
    <mergeCell ref="M642:M643"/>
    <mergeCell ref="N642:N643"/>
    <mergeCell ref="O642:O643"/>
    <mergeCell ref="P642:P643"/>
    <mergeCell ref="Q642:Q643"/>
    <mergeCell ref="R596:R597"/>
    <mergeCell ref="B595:J595"/>
    <mergeCell ref="A596:A597"/>
    <mergeCell ref="L596:L597"/>
    <mergeCell ref="M596:M597"/>
    <mergeCell ref="N596:N597"/>
    <mergeCell ref="O596:O597"/>
    <mergeCell ref="P619:P620"/>
    <mergeCell ref="Q619:Q620"/>
    <mergeCell ref="R619:R620"/>
    <mergeCell ref="B618:J618"/>
    <mergeCell ref="A619:A620"/>
    <mergeCell ref="B619:J619"/>
    <mergeCell ref="L619:L620"/>
    <mergeCell ref="M619:M620"/>
    <mergeCell ref="N619:N620"/>
    <mergeCell ref="O619:O620"/>
    <mergeCell ref="B615:J615"/>
    <mergeCell ref="O573:O574"/>
    <mergeCell ref="P573:P574"/>
    <mergeCell ref="Q573:Q574"/>
    <mergeCell ref="R573:R574"/>
    <mergeCell ref="B572:J572"/>
    <mergeCell ref="A573:A574"/>
    <mergeCell ref="B573:J573"/>
    <mergeCell ref="L573:L574"/>
    <mergeCell ref="M573:M574"/>
    <mergeCell ref="N573:N574"/>
    <mergeCell ref="O550:O551"/>
    <mergeCell ref="P550:P551"/>
    <mergeCell ref="Q550:Q551"/>
    <mergeCell ref="R550:R551"/>
    <mergeCell ref="B549:J549"/>
    <mergeCell ref="A550:A551"/>
    <mergeCell ref="B550:J550"/>
    <mergeCell ref="L550:L551"/>
    <mergeCell ref="M550:M551"/>
    <mergeCell ref="N550:N551"/>
    <mergeCell ref="O527:O528"/>
    <mergeCell ref="P527:P528"/>
    <mergeCell ref="Q527:Q528"/>
    <mergeCell ref="R527:R528"/>
    <mergeCell ref="B526:J526"/>
    <mergeCell ref="A527:A528"/>
    <mergeCell ref="B527:J527"/>
    <mergeCell ref="L527:L528"/>
    <mergeCell ref="M527:M528"/>
    <mergeCell ref="N527:N528"/>
    <mergeCell ref="N504:N505"/>
    <mergeCell ref="O504:O505"/>
    <mergeCell ref="P504:P505"/>
    <mergeCell ref="Q504:Q505"/>
    <mergeCell ref="R504:R505"/>
    <mergeCell ref="B503:J503"/>
    <mergeCell ref="A504:A505"/>
    <mergeCell ref="B504:J504"/>
    <mergeCell ref="K504:K505"/>
    <mergeCell ref="L504:L505"/>
    <mergeCell ref="M504:M505"/>
    <mergeCell ref="O481:O482"/>
    <mergeCell ref="P481:P482"/>
    <mergeCell ref="Q481:Q482"/>
    <mergeCell ref="R481:R482"/>
    <mergeCell ref="B480:J480"/>
    <mergeCell ref="A481:A482"/>
    <mergeCell ref="B481:J481"/>
    <mergeCell ref="L481:L482"/>
    <mergeCell ref="M481:M482"/>
    <mergeCell ref="N481:N482"/>
    <mergeCell ref="N458:N459"/>
    <mergeCell ref="O458:O459"/>
    <mergeCell ref="P458:P459"/>
    <mergeCell ref="Q458:Q459"/>
    <mergeCell ref="R458:R459"/>
    <mergeCell ref="B457:J457"/>
    <mergeCell ref="A458:A459"/>
    <mergeCell ref="B458:J458"/>
    <mergeCell ref="K458:K459"/>
    <mergeCell ref="L458:L459"/>
    <mergeCell ref="M458:M459"/>
    <mergeCell ref="O435:O436"/>
    <mergeCell ref="P435:P436"/>
    <mergeCell ref="Q435:Q436"/>
    <mergeCell ref="R435:R436"/>
    <mergeCell ref="B434:J434"/>
    <mergeCell ref="A435:A436"/>
    <mergeCell ref="B435:J435"/>
    <mergeCell ref="L435:L436"/>
    <mergeCell ref="M435:M436"/>
    <mergeCell ref="N435:N436"/>
    <mergeCell ref="O412:O413"/>
    <mergeCell ref="P412:P413"/>
    <mergeCell ref="Q412:Q413"/>
    <mergeCell ref="R412:R413"/>
    <mergeCell ref="B411:J411"/>
    <mergeCell ref="A412:A413"/>
    <mergeCell ref="B412:J412"/>
    <mergeCell ref="L412:L413"/>
    <mergeCell ref="M412:M413"/>
    <mergeCell ref="N412:N413"/>
    <mergeCell ref="O389:O390"/>
    <mergeCell ref="P389:P390"/>
    <mergeCell ref="Q389:Q390"/>
    <mergeCell ref="R389:R390"/>
    <mergeCell ref="B388:J388"/>
    <mergeCell ref="A389:A390"/>
    <mergeCell ref="B389:J389"/>
    <mergeCell ref="L389:L390"/>
    <mergeCell ref="M389:M390"/>
    <mergeCell ref="N389:N390"/>
    <mergeCell ref="Q932:Q933"/>
    <mergeCell ref="R932:R933"/>
    <mergeCell ref="B931:J931"/>
    <mergeCell ref="A932:A933"/>
    <mergeCell ref="B932:J932"/>
    <mergeCell ref="K932:K933"/>
    <mergeCell ref="L932:L933"/>
    <mergeCell ref="M932:M933"/>
    <mergeCell ref="N932:N933"/>
    <mergeCell ref="O932:O933"/>
    <mergeCell ref="P932:P933"/>
    <mergeCell ref="Q954:Q955"/>
    <mergeCell ref="R954:R955"/>
    <mergeCell ref="B953:J953"/>
    <mergeCell ref="A954:A955"/>
    <mergeCell ref="B954:J954"/>
    <mergeCell ref="K954:K955"/>
    <mergeCell ref="L954:L955"/>
    <mergeCell ref="M954:M955"/>
    <mergeCell ref="N954:N955"/>
    <mergeCell ref="O954:O955"/>
    <mergeCell ref="P954:P955"/>
    <mergeCell ref="Q998:Q999"/>
    <mergeCell ref="R998:R999"/>
    <mergeCell ref="B997:J997"/>
    <mergeCell ref="A998:A999"/>
    <mergeCell ref="B998:J998"/>
    <mergeCell ref="K998:K999"/>
    <mergeCell ref="L998:L999"/>
    <mergeCell ref="M998:M999"/>
    <mergeCell ref="N998:N999"/>
    <mergeCell ref="O998:O999"/>
    <mergeCell ref="P998:P999"/>
    <mergeCell ref="B950:J950"/>
    <mergeCell ref="B972:J972"/>
    <mergeCell ref="B994:J994"/>
    <mergeCell ref="B1016:J1016"/>
    <mergeCell ref="B362:J362"/>
    <mergeCell ref="B385:J385"/>
    <mergeCell ref="B408:J408"/>
    <mergeCell ref="B431:J431"/>
    <mergeCell ref="B454:J454"/>
    <mergeCell ref="B477:J477"/>
    <mergeCell ref="B500:J500"/>
    <mergeCell ref="B523:J523"/>
    <mergeCell ref="B546:J546"/>
    <mergeCell ref="B641:J641"/>
    <mergeCell ref="B638:J638"/>
    <mergeCell ref="B906:J906"/>
    <mergeCell ref="B799:J799"/>
    <mergeCell ref="B1038:J1038"/>
    <mergeCell ref="B596:J596"/>
    <mergeCell ref="K343:K344"/>
    <mergeCell ref="K366:K367"/>
    <mergeCell ref="K389:K390"/>
    <mergeCell ref="K412:K413"/>
    <mergeCell ref="K435:K436"/>
    <mergeCell ref="K481:K482"/>
    <mergeCell ref="K527:K528"/>
    <mergeCell ref="K550:K551"/>
    <mergeCell ref="K573:K574"/>
    <mergeCell ref="K596:K597"/>
    <mergeCell ref="K619:K620"/>
    <mergeCell ref="B684:J684"/>
    <mergeCell ref="B707:J707"/>
    <mergeCell ref="B730:J730"/>
    <mergeCell ref="B752:J752"/>
    <mergeCell ref="B774:J774"/>
    <mergeCell ref="B796:J796"/>
    <mergeCell ref="B569:J569"/>
    <mergeCell ref="B592:J592"/>
    <mergeCell ref="B664:J664"/>
    <mergeCell ref="B661:J661"/>
    <mergeCell ref="B928:J928"/>
  </mergeCells>
  <pageMargins left="0.7" right="0.7" top="0.75" bottom="0.75" header="0" footer="0"/>
  <pageSetup orientation="landscape"/>
  <ignoredErrors>
    <ignoredError sqref="A506:A507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8080"/>
  </sheetPr>
  <dimension ref="A1:AR20962"/>
  <sheetViews>
    <sheetView topLeftCell="A657" workbookViewId="0">
      <selection activeCell="N687" sqref="N687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60" customWidth="1"/>
    <col min="12" max="18" width="12.85546875" customWidth="1"/>
    <col min="19" max="42" width="10" customWidth="1"/>
    <col min="43" max="44" width="11.42578125" customWidth="1"/>
  </cols>
  <sheetData>
    <row r="1" spans="1:44" s="297" customFormat="1" ht="15" customHeight="1" x14ac:dyDescent="0.2">
      <c r="K1" s="213"/>
      <c r="L1" s="260"/>
    </row>
    <row r="2" spans="1:44" s="297" customFormat="1" ht="15" customHeight="1" x14ac:dyDescent="0.2">
      <c r="K2" s="213"/>
      <c r="L2" s="260"/>
    </row>
    <row r="3" spans="1:44" s="297" customFormat="1" ht="15" customHeight="1" x14ac:dyDescent="0.2">
      <c r="K3" s="213"/>
      <c r="L3" s="260"/>
    </row>
    <row r="4" spans="1:44" s="297" customFormat="1" ht="15" customHeight="1" x14ac:dyDescent="0.2">
      <c r="K4" s="213"/>
      <c r="L4" s="260"/>
    </row>
    <row r="5" spans="1:44" s="297" customFormat="1" ht="15" customHeight="1" x14ac:dyDescent="0.2">
      <c r="K5" s="213"/>
      <c r="L5" s="260"/>
    </row>
    <row r="6" spans="1:44" s="297" customFormat="1" ht="15" customHeight="1" x14ac:dyDescent="0.2">
      <c r="K6" s="213"/>
      <c r="L6" s="260"/>
    </row>
    <row r="7" spans="1:44" s="297" customFormat="1" ht="15" customHeight="1" x14ac:dyDescent="0.2">
      <c r="K7" s="213"/>
      <c r="L7" s="260"/>
    </row>
    <row r="8" spans="1:44" s="297" customFormat="1" ht="15" customHeight="1" x14ac:dyDescent="0.2">
      <c r="K8" s="213"/>
      <c r="L8" s="260"/>
    </row>
    <row r="9" spans="1:44" s="297" customFormat="1" ht="15" customHeight="1" x14ac:dyDescent="0.2">
      <c r="K9" s="213"/>
      <c r="L9" s="260"/>
    </row>
    <row r="10" spans="1:44" s="297" customFormat="1" ht="15" customHeight="1" x14ac:dyDescent="0.2">
      <c r="K10" s="213"/>
      <c r="L10" s="260"/>
    </row>
    <row r="11" spans="1:44" s="297" customFormat="1" ht="15" customHeight="1" x14ac:dyDescent="0.2">
      <c r="K11" s="213"/>
      <c r="L11" s="260"/>
    </row>
    <row r="12" spans="1:44" s="297" customFormat="1" ht="15" customHeight="1" x14ac:dyDescent="0.2">
      <c r="K12" s="213"/>
      <c r="L12" s="260"/>
    </row>
    <row r="13" spans="1:44" s="297" customFormat="1" ht="15" customHeight="1" x14ac:dyDescent="0.2">
      <c r="K13" s="213"/>
      <c r="L13" s="260"/>
    </row>
    <row r="14" spans="1:44" ht="12.75" customHeight="1" x14ac:dyDescent="0.2">
      <c r="L14" s="5"/>
      <c r="M14" s="5"/>
      <c r="O14" s="5"/>
      <c r="P14" s="6"/>
      <c r="Q14" s="6"/>
      <c r="R14" s="5"/>
      <c r="T14" s="3"/>
      <c r="U14" s="3"/>
      <c r="V14" s="3"/>
      <c r="W14" s="3"/>
      <c r="X14" s="3"/>
      <c r="AE14" s="25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</row>
    <row r="15" spans="1:44" ht="12.75" customHeight="1" x14ac:dyDescent="0.3">
      <c r="A15" s="51" t="s">
        <v>62</v>
      </c>
      <c r="L15" s="5"/>
      <c r="M15" s="5"/>
      <c r="O15" s="5"/>
      <c r="P15" s="6"/>
      <c r="Q15" s="6"/>
      <c r="R15" s="5"/>
      <c r="U15" s="11" t="s">
        <v>5</v>
      </c>
      <c r="V15" s="11"/>
      <c r="W15" s="52"/>
      <c r="X15" s="52"/>
      <c r="AE15" s="51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3"/>
      <c r="AR15" s="3"/>
    </row>
    <row r="16" spans="1:44" ht="25.5" customHeight="1" x14ac:dyDescent="0.2">
      <c r="B16" s="319" t="s">
        <v>1</v>
      </c>
      <c r="C16" s="320"/>
      <c r="D16" s="320"/>
      <c r="E16" s="320"/>
      <c r="F16" s="320"/>
      <c r="G16" s="320"/>
      <c r="H16" s="320"/>
      <c r="I16" s="320"/>
      <c r="J16" s="320"/>
      <c r="L16" s="7" t="s">
        <v>2</v>
      </c>
      <c r="M16" s="7" t="s">
        <v>3</v>
      </c>
      <c r="N16" s="8" t="s">
        <v>4</v>
      </c>
      <c r="O16" s="7" t="s">
        <v>5</v>
      </c>
      <c r="P16" s="9" t="s">
        <v>6</v>
      </c>
      <c r="Q16" s="9" t="s">
        <v>7</v>
      </c>
      <c r="R16" s="10" t="s">
        <v>8</v>
      </c>
      <c r="U16" s="121" t="s">
        <v>11</v>
      </c>
      <c r="V16" s="11"/>
      <c r="W16" s="3"/>
      <c r="X16" s="3"/>
      <c r="AE16" s="25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</row>
    <row r="17" spans="1:44" ht="12.75" customHeight="1" x14ac:dyDescent="0.2">
      <c r="A17" s="12" t="s">
        <v>9</v>
      </c>
      <c r="B17" s="13">
        <v>1</v>
      </c>
      <c r="C17" s="13">
        <v>2</v>
      </c>
      <c r="D17" s="13">
        <v>3</v>
      </c>
      <c r="E17" s="13">
        <v>4</v>
      </c>
      <c r="F17" s="13">
        <v>5</v>
      </c>
      <c r="G17" s="13">
        <v>6</v>
      </c>
      <c r="H17" s="13">
        <v>7</v>
      </c>
      <c r="I17" s="13">
        <v>8</v>
      </c>
      <c r="J17" s="13">
        <v>9</v>
      </c>
      <c r="K17" s="146" t="s">
        <v>10</v>
      </c>
      <c r="L17" s="47"/>
      <c r="M17" s="15"/>
      <c r="N17" s="16"/>
      <c r="O17" s="17"/>
      <c r="P17" s="6"/>
      <c r="Q17" s="6"/>
      <c r="R17" s="5"/>
      <c r="T17" s="21" t="s">
        <v>12</v>
      </c>
      <c r="U17" s="22" t="s">
        <v>15</v>
      </c>
      <c r="V17" s="22" t="s">
        <v>16</v>
      </c>
      <c r="W17" s="22" t="s">
        <v>17</v>
      </c>
      <c r="X17" s="22"/>
      <c r="Y17" s="22" t="s">
        <v>18</v>
      </c>
      <c r="Z17" s="22" t="s">
        <v>19</v>
      </c>
      <c r="AA17" s="18" t="s">
        <v>20</v>
      </c>
      <c r="AB17" s="22" t="s">
        <v>21</v>
      </c>
      <c r="AC17" s="22" t="s">
        <v>22</v>
      </c>
      <c r="AE17" s="4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3"/>
      <c r="AR17" s="3"/>
    </row>
    <row r="18" spans="1:44" ht="12.75" customHeight="1" x14ac:dyDescent="0.2">
      <c r="A18" s="30" t="s">
        <v>15</v>
      </c>
      <c r="B18" s="13">
        <v>47</v>
      </c>
      <c r="C18" s="13"/>
      <c r="D18" s="13"/>
      <c r="E18" s="13"/>
      <c r="F18" s="13"/>
      <c r="G18" s="13"/>
      <c r="H18" s="13"/>
      <c r="I18" s="13"/>
      <c r="J18" s="13"/>
      <c r="K18" s="265"/>
      <c r="L18" s="47"/>
      <c r="M18" s="15"/>
      <c r="N18" s="16"/>
      <c r="O18" s="17"/>
      <c r="P18" s="20">
        <f>B18</f>
        <v>47</v>
      </c>
      <c r="Q18" s="6"/>
      <c r="R18" s="5"/>
      <c r="T18" s="26" t="s">
        <v>24</v>
      </c>
      <c r="U18" s="27">
        <f t="shared" ref="U18:U25" si="0">O19</f>
        <v>0.91489361702127658</v>
      </c>
      <c r="V18" s="27">
        <f t="shared" ref="V18:V24" si="1">O36</f>
        <v>0.84070796460176989</v>
      </c>
      <c r="W18" s="34">
        <f t="shared" ref="W18:W23" si="2">O56</f>
        <v>0.90721649484536082</v>
      </c>
      <c r="X18" s="34"/>
      <c r="Y18" s="5">
        <f t="shared" ref="Y18:Y22" si="3">O75</f>
        <v>0.79844961240310075</v>
      </c>
      <c r="Z18" s="3">
        <f t="shared" ref="Z18:Z21" si="4">O93</f>
        <v>0.7592592592592593</v>
      </c>
      <c r="AA18" s="5">
        <f t="shared" ref="AA18:AA20" si="5">O112</f>
        <v>0.82</v>
      </c>
      <c r="AB18" s="5">
        <f t="shared" ref="AB18:AB19" si="6">O128</f>
        <v>1</v>
      </c>
      <c r="AC18" s="5">
        <f>O145</f>
        <v>0.89583333333333337</v>
      </c>
      <c r="AE18" s="33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"/>
      <c r="AR18" s="3"/>
    </row>
    <row r="19" spans="1:44" ht="12.75" customHeight="1" x14ac:dyDescent="0.2">
      <c r="A19" s="30" t="s">
        <v>16</v>
      </c>
      <c r="B19" s="13"/>
      <c r="C19" s="13">
        <v>43</v>
      </c>
      <c r="D19" s="13"/>
      <c r="E19" s="13"/>
      <c r="F19" s="13"/>
      <c r="G19" s="13"/>
      <c r="H19" s="13"/>
      <c r="I19" s="13"/>
      <c r="J19" s="13"/>
      <c r="K19" s="265"/>
      <c r="L19" s="47"/>
      <c r="M19" s="15"/>
      <c r="N19" s="16"/>
      <c r="O19" s="17">
        <f>C19/B18</f>
        <v>0.91489361702127658</v>
      </c>
      <c r="P19" s="20">
        <v>43</v>
      </c>
      <c r="Q19" s="3">
        <f t="shared" ref="Q19:Q26" si="7">P19/P18</f>
        <v>0.91489361702127658</v>
      </c>
      <c r="R19" s="5">
        <f t="shared" ref="R19:R26" si="8">100%-Q19</f>
        <v>8.5106382978723416E-2</v>
      </c>
      <c r="T19" s="26" t="s">
        <v>25</v>
      </c>
      <c r="U19" s="27">
        <f t="shared" si="0"/>
        <v>1</v>
      </c>
      <c r="V19" s="27">
        <f t="shared" si="1"/>
        <v>0.91578947368421049</v>
      </c>
      <c r="W19" s="34">
        <f t="shared" si="2"/>
        <v>0.92045454545454541</v>
      </c>
      <c r="X19" s="34"/>
      <c r="Y19" s="5">
        <f t="shared" si="3"/>
        <v>0.94174757281553401</v>
      </c>
      <c r="Z19" s="3">
        <f t="shared" si="4"/>
        <v>0.92682926829268297</v>
      </c>
      <c r="AA19" s="5">
        <f t="shared" si="5"/>
        <v>0.95121951219512191</v>
      </c>
      <c r="AB19" s="5">
        <f t="shared" si="6"/>
        <v>1</v>
      </c>
      <c r="AE19" s="33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"/>
      <c r="AR19" s="3"/>
    </row>
    <row r="20" spans="1:44" ht="12.75" customHeight="1" x14ac:dyDescent="0.2">
      <c r="A20" s="30" t="s">
        <v>17</v>
      </c>
      <c r="B20" s="13"/>
      <c r="C20" s="13"/>
      <c r="D20" s="13">
        <v>43</v>
      </c>
      <c r="E20" s="13"/>
      <c r="F20" s="13"/>
      <c r="G20" s="13"/>
      <c r="H20" s="13"/>
      <c r="I20" s="13"/>
      <c r="J20" s="13"/>
      <c r="K20" s="265"/>
      <c r="L20" s="47"/>
      <c r="M20" s="15"/>
      <c r="N20" s="16"/>
      <c r="O20" s="17">
        <f>D20/C19</f>
        <v>1</v>
      </c>
      <c r="P20" s="20">
        <v>43</v>
      </c>
      <c r="Q20" s="3">
        <f t="shared" si="7"/>
        <v>1</v>
      </c>
      <c r="R20" s="5">
        <f t="shared" si="8"/>
        <v>0</v>
      </c>
      <c r="T20" s="26" t="s">
        <v>26</v>
      </c>
      <c r="U20" s="27">
        <f t="shared" si="0"/>
        <v>0.97674418604651159</v>
      </c>
      <c r="V20" s="27">
        <f t="shared" si="1"/>
        <v>0.9885057471264368</v>
      </c>
      <c r="W20" s="34">
        <f t="shared" si="2"/>
        <v>0.93827160493827155</v>
      </c>
      <c r="X20" s="34"/>
      <c r="Y20" s="5">
        <f t="shared" si="3"/>
        <v>0.93814432989690721</v>
      </c>
      <c r="Z20" s="3">
        <f t="shared" si="4"/>
        <v>0.94736842105263153</v>
      </c>
      <c r="AA20" s="5">
        <f t="shared" si="5"/>
        <v>0.84615384615384615</v>
      </c>
      <c r="AE20" s="33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"/>
      <c r="AR20" s="3"/>
    </row>
    <row r="21" spans="1:44" ht="12.75" customHeight="1" x14ac:dyDescent="0.2">
      <c r="A21" s="30" t="s">
        <v>18</v>
      </c>
      <c r="B21" s="13"/>
      <c r="C21" s="13"/>
      <c r="D21" s="13"/>
      <c r="E21" s="13">
        <v>42</v>
      </c>
      <c r="F21" s="13"/>
      <c r="G21" s="13"/>
      <c r="H21" s="13"/>
      <c r="I21" s="13"/>
      <c r="J21" s="13"/>
      <c r="K21" s="265"/>
      <c r="L21" s="47"/>
      <c r="M21" s="15"/>
      <c r="N21" s="16"/>
      <c r="O21" s="17">
        <f>E21/D20</f>
        <v>0.97674418604651159</v>
      </c>
      <c r="P21" s="20">
        <v>43</v>
      </c>
      <c r="Q21" s="3">
        <f t="shared" si="7"/>
        <v>1</v>
      </c>
      <c r="R21" s="5">
        <f t="shared" si="8"/>
        <v>0</v>
      </c>
      <c r="T21" s="26" t="s">
        <v>27</v>
      </c>
      <c r="U21" s="27">
        <f t="shared" si="0"/>
        <v>0.97619047619047616</v>
      </c>
      <c r="V21" s="27">
        <f t="shared" si="1"/>
        <v>0.96511627906976749</v>
      </c>
      <c r="W21" s="34">
        <f t="shared" si="2"/>
        <v>0.97368421052631582</v>
      </c>
      <c r="X21" s="34"/>
      <c r="Y21" s="5">
        <f t="shared" si="3"/>
        <v>0.96703296703296704</v>
      </c>
      <c r="Z21" s="3">
        <f t="shared" si="4"/>
        <v>0.91666666666666663</v>
      </c>
      <c r="AA21" s="5" t="s">
        <v>28</v>
      </c>
      <c r="AE21" s="33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"/>
      <c r="AR21" s="3"/>
    </row>
    <row r="22" spans="1:44" ht="12.75" customHeight="1" x14ac:dyDescent="0.2">
      <c r="A22" s="30" t="s">
        <v>19</v>
      </c>
      <c r="B22" s="25"/>
      <c r="C22" s="25"/>
      <c r="D22" s="25"/>
      <c r="E22" s="25"/>
      <c r="F22" s="25">
        <v>41</v>
      </c>
      <c r="G22" s="25"/>
      <c r="H22" s="25"/>
      <c r="I22" s="25"/>
      <c r="J22" s="25"/>
      <c r="K22" s="266"/>
      <c r="L22" s="5"/>
      <c r="M22" s="5"/>
      <c r="N22" s="25"/>
      <c r="O22" s="5">
        <f>F22/E21</f>
        <v>0.97619047619047616</v>
      </c>
      <c r="P22" s="20">
        <v>44</v>
      </c>
      <c r="Q22" s="3">
        <f t="shared" si="7"/>
        <v>1.0232558139534884</v>
      </c>
      <c r="R22" s="5">
        <f t="shared" si="8"/>
        <v>-2.3255813953488413E-2</v>
      </c>
      <c r="T22" s="26" t="s">
        <v>29</v>
      </c>
      <c r="U22" s="27">
        <f t="shared" si="0"/>
        <v>0.95121951219512191</v>
      </c>
      <c r="V22" s="27">
        <f t="shared" si="1"/>
        <v>0.96385542168674698</v>
      </c>
      <c r="W22" s="34">
        <f t="shared" si="2"/>
        <v>0.97297297297297303</v>
      </c>
      <c r="X22" s="34"/>
      <c r="Y22" s="5">
        <f t="shared" si="3"/>
        <v>0.96590909090909094</v>
      </c>
      <c r="Z22" s="3" t="s">
        <v>28</v>
      </c>
      <c r="AE22" s="33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"/>
      <c r="AR22" s="3"/>
    </row>
    <row r="23" spans="1:44" ht="12.75" customHeight="1" x14ac:dyDescent="0.2">
      <c r="A23" s="30" t="s">
        <v>20</v>
      </c>
      <c r="B23" s="25"/>
      <c r="C23" s="25"/>
      <c r="D23" s="25"/>
      <c r="E23" s="25"/>
      <c r="F23" s="25"/>
      <c r="G23" s="25">
        <v>39</v>
      </c>
      <c r="H23" s="25"/>
      <c r="I23" s="25"/>
      <c r="J23" s="25"/>
      <c r="K23" s="266"/>
      <c r="L23" s="5"/>
      <c r="M23" s="5"/>
      <c r="N23" s="25"/>
      <c r="O23" s="5">
        <f>G23/F22</f>
        <v>0.95121951219512191</v>
      </c>
      <c r="P23" s="20">
        <v>42</v>
      </c>
      <c r="Q23" s="3">
        <f t="shared" si="7"/>
        <v>0.95454545454545459</v>
      </c>
      <c r="R23" s="5">
        <f t="shared" si="8"/>
        <v>4.5454545454545414E-2</v>
      </c>
      <c r="T23" s="31" t="s">
        <v>30</v>
      </c>
      <c r="U23" s="27">
        <f t="shared" si="0"/>
        <v>0.82051282051282048</v>
      </c>
      <c r="V23" s="27">
        <f t="shared" si="1"/>
        <v>0.97499999999999998</v>
      </c>
      <c r="W23" s="34">
        <f t="shared" si="2"/>
        <v>0.94444444444444442</v>
      </c>
      <c r="X23" s="34"/>
      <c r="Y23" s="5" t="s">
        <v>28</v>
      </c>
      <c r="Z23" s="3" t="s">
        <v>28</v>
      </c>
      <c r="AE23" s="33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"/>
      <c r="AR23" s="3"/>
    </row>
    <row r="24" spans="1:44" ht="12.75" customHeight="1" x14ac:dyDescent="0.2">
      <c r="A24" s="33" t="s">
        <v>21</v>
      </c>
      <c r="H24" s="25">
        <v>32</v>
      </c>
      <c r="K24" s="266"/>
      <c r="L24" s="5"/>
      <c r="M24" s="5"/>
      <c r="O24" s="5">
        <f>H24/G23</f>
        <v>0.82051282051282048</v>
      </c>
      <c r="P24" s="20">
        <v>42</v>
      </c>
      <c r="Q24" s="3">
        <f t="shared" si="7"/>
        <v>1</v>
      </c>
      <c r="R24" s="5">
        <f t="shared" si="8"/>
        <v>0</v>
      </c>
      <c r="T24" s="31" t="s">
        <v>31</v>
      </c>
      <c r="U24" s="27">
        <f t="shared" si="0"/>
        <v>0.96875</v>
      </c>
      <c r="V24" s="27">
        <f t="shared" si="1"/>
        <v>0.97435897435897434</v>
      </c>
      <c r="W24" s="34" t="s">
        <v>28</v>
      </c>
      <c r="X24" s="34"/>
      <c r="Y24" s="5" t="s">
        <v>28</v>
      </c>
      <c r="Z24" s="3" t="s">
        <v>28</v>
      </c>
      <c r="AE24" s="25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</row>
    <row r="25" spans="1:44" ht="12.75" customHeight="1" x14ac:dyDescent="0.2">
      <c r="A25" s="33" t="s">
        <v>22</v>
      </c>
      <c r="I25" s="25">
        <v>31</v>
      </c>
      <c r="K25" s="266">
        <v>6</v>
      </c>
      <c r="L25" s="5"/>
      <c r="M25" s="5"/>
      <c r="O25" s="5">
        <f>I25/H24</f>
        <v>0.96875</v>
      </c>
      <c r="P25" s="20">
        <v>41</v>
      </c>
      <c r="Q25" s="3">
        <f t="shared" si="7"/>
        <v>0.97619047619047616</v>
      </c>
      <c r="R25" s="5">
        <f t="shared" si="8"/>
        <v>2.3809523809523836E-2</v>
      </c>
      <c r="T25" s="31" t="s">
        <v>32</v>
      </c>
      <c r="U25" s="27">
        <f t="shared" si="0"/>
        <v>1</v>
      </c>
      <c r="V25" s="27">
        <f>O44</f>
        <v>0</v>
      </c>
      <c r="W25" s="34" t="s">
        <v>28</v>
      </c>
      <c r="X25" s="34"/>
      <c r="Y25" s="5" t="s">
        <v>28</v>
      </c>
      <c r="Z25" s="3" t="s">
        <v>28</v>
      </c>
      <c r="AE25" s="25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</row>
    <row r="26" spans="1:44" ht="12.75" customHeight="1" x14ac:dyDescent="0.2">
      <c r="A26" s="33" t="s">
        <v>40</v>
      </c>
      <c r="J26" s="25">
        <v>31</v>
      </c>
      <c r="K26" s="266">
        <v>28</v>
      </c>
      <c r="L26" s="5"/>
      <c r="M26" s="5"/>
      <c r="O26" s="5">
        <f>J26/I25</f>
        <v>1</v>
      </c>
      <c r="P26" s="20">
        <v>35</v>
      </c>
      <c r="Q26" s="3">
        <f t="shared" si="7"/>
        <v>0.85365853658536583</v>
      </c>
      <c r="R26" s="5">
        <f t="shared" si="8"/>
        <v>0.14634146341463417</v>
      </c>
      <c r="U26" s="27"/>
      <c r="V26" s="27"/>
      <c r="W26" s="3"/>
      <c r="X26" s="3"/>
      <c r="AE26" s="25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</row>
    <row r="27" spans="1:44" ht="12.75" customHeight="1" x14ac:dyDescent="0.2">
      <c r="A27" s="33" t="s">
        <v>41</v>
      </c>
      <c r="J27" s="25">
        <v>4</v>
      </c>
      <c r="K27" s="266">
        <v>3</v>
      </c>
      <c r="L27" s="5"/>
      <c r="M27" s="5"/>
      <c r="O27" s="5"/>
      <c r="P27" s="20">
        <v>7</v>
      </c>
      <c r="Q27" s="3"/>
      <c r="R27" s="5"/>
      <c r="U27" s="27"/>
      <c r="V27" s="27"/>
      <c r="W27" s="3"/>
      <c r="X27" s="3"/>
      <c r="AE27" s="25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  <row r="28" spans="1:44" ht="12.75" customHeight="1" x14ac:dyDescent="0.2">
      <c r="A28" s="33" t="s">
        <v>42</v>
      </c>
      <c r="J28" s="25">
        <v>3</v>
      </c>
      <c r="K28" s="266">
        <v>3</v>
      </c>
      <c r="L28" s="5"/>
      <c r="M28" s="5"/>
      <c r="O28" s="5"/>
      <c r="P28" s="20">
        <v>4</v>
      </c>
      <c r="Q28" s="3"/>
      <c r="R28" s="5"/>
      <c r="U28" s="27"/>
      <c r="V28" s="27"/>
      <c r="W28" s="3"/>
      <c r="X28" s="3"/>
      <c r="AE28" s="25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</row>
    <row r="29" spans="1:44" ht="12.75" customHeight="1" x14ac:dyDescent="0.2">
      <c r="A29" s="33" t="s">
        <v>43</v>
      </c>
      <c r="K29" s="266"/>
      <c r="L29" s="5"/>
      <c r="M29" s="5"/>
      <c r="O29" s="5"/>
      <c r="P29" s="20"/>
      <c r="Q29" s="3"/>
      <c r="R29" s="5"/>
      <c r="U29" s="27"/>
      <c r="V29" s="27"/>
      <c r="W29" s="3"/>
      <c r="X29" s="3"/>
      <c r="AE29" s="25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</row>
    <row r="30" spans="1:44" ht="12.75" customHeight="1" x14ac:dyDescent="0.2">
      <c r="K30" s="266">
        <f>SUM(K25:K28)</f>
        <v>40</v>
      </c>
      <c r="L30" s="5">
        <f>(K26+K25)/B18</f>
        <v>0.72340425531914898</v>
      </c>
      <c r="M30" s="5">
        <f>K30/B18</f>
        <v>0.85106382978723405</v>
      </c>
      <c r="N30" s="5">
        <f>M30-L30</f>
        <v>0.12765957446808507</v>
      </c>
      <c r="O30" s="5"/>
      <c r="P30" s="20"/>
      <c r="Q30" s="3"/>
      <c r="R30" s="5"/>
      <c r="T30" s="32"/>
      <c r="U30" s="27"/>
      <c r="V30" s="27"/>
      <c r="W30" s="3"/>
      <c r="X30" s="3"/>
      <c r="AE30" s="25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</row>
    <row r="31" spans="1:44" ht="12.75" customHeight="1" x14ac:dyDescent="0.2">
      <c r="L31" s="5"/>
      <c r="M31" s="5"/>
      <c r="O31" s="5"/>
      <c r="P31" s="6"/>
      <c r="Q31" s="6"/>
      <c r="R31" s="5"/>
      <c r="T31" s="32"/>
      <c r="U31" s="27"/>
      <c r="V31" s="27"/>
      <c r="W31" s="3"/>
      <c r="X31" s="3"/>
      <c r="AE31" s="25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</row>
    <row r="32" spans="1:44" ht="12.75" customHeight="1" x14ac:dyDescent="0.3">
      <c r="A32" s="51" t="s">
        <v>63</v>
      </c>
      <c r="L32" s="5"/>
      <c r="M32" s="5"/>
      <c r="O32" s="5"/>
      <c r="P32" s="6"/>
      <c r="Q32" s="6"/>
      <c r="R32" s="5"/>
      <c r="T32" s="33"/>
      <c r="U32" s="27"/>
      <c r="V32" s="27"/>
      <c r="W32" s="52"/>
      <c r="X32" s="52"/>
      <c r="AE32" s="51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3"/>
      <c r="AR32" s="3"/>
    </row>
    <row r="33" spans="1:44" ht="25.5" customHeight="1" x14ac:dyDescent="0.2">
      <c r="B33" s="319" t="s">
        <v>1</v>
      </c>
      <c r="C33" s="320"/>
      <c r="D33" s="320"/>
      <c r="E33" s="320"/>
      <c r="F33" s="320"/>
      <c r="G33" s="320"/>
      <c r="H33" s="320"/>
      <c r="I33" s="320"/>
      <c r="J33" s="320"/>
      <c r="L33" s="7" t="s">
        <v>2</v>
      </c>
      <c r="M33" s="7" t="s">
        <v>3</v>
      </c>
      <c r="N33" s="8" t="s">
        <v>4</v>
      </c>
      <c r="O33" s="7" t="s">
        <v>5</v>
      </c>
      <c r="P33" s="9" t="s">
        <v>6</v>
      </c>
      <c r="Q33" s="9" t="s">
        <v>7</v>
      </c>
      <c r="R33" s="10" t="s">
        <v>8</v>
      </c>
      <c r="T33" s="33"/>
      <c r="U33" s="27"/>
      <c r="V33" s="27"/>
      <c r="W33" s="3"/>
      <c r="X33" s="3"/>
      <c r="AE33" s="25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</row>
    <row r="34" spans="1:44" ht="12.75" customHeight="1" x14ac:dyDescent="0.2">
      <c r="A34" s="12" t="s">
        <v>9</v>
      </c>
      <c r="B34" s="13">
        <v>1</v>
      </c>
      <c r="C34" s="13">
        <v>2</v>
      </c>
      <c r="D34" s="13">
        <v>3</v>
      </c>
      <c r="E34" s="13">
        <v>4</v>
      </c>
      <c r="F34" s="13">
        <v>5</v>
      </c>
      <c r="G34" s="13">
        <v>6</v>
      </c>
      <c r="H34" s="13">
        <v>7</v>
      </c>
      <c r="I34" s="13">
        <v>8</v>
      </c>
      <c r="J34" s="13">
        <v>9</v>
      </c>
      <c r="K34" s="146" t="s">
        <v>10</v>
      </c>
      <c r="L34" s="47"/>
      <c r="M34" s="15"/>
      <c r="N34" s="16"/>
      <c r="O34" s="17"/>
      <c r="P34" s="6"/>
      <c r="Q34" s="6"/>
      <c r="R34" s="5"/>
      <c r="T34" s="33"/>
      <c r="U34" s="34"/>
      <c r="V34" s="34"/>
      <c r="W34" s="11"/>
      <c r="X34" s="11"/>
      <c r="AE34" s="4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3"/>
      <c r="AR34" s="3"/>
    </row>
    <row r="35" spans="1:44" ht="12.75" customHeight="1" x14ac:dyDescent="0.2">
      <c r="A35" s="30" t="s">
        <v>16</v>
      </c>
      <c r="B35" s="13">
        <v>113</v>
      </c>
      <c r="C35" s="13"/>
      <c r="D35" s="13"/>
      <c r="E35" s="13"/>
      <c r="F35" s="13"/>
      <c r="G35" s="13"/>
      <c r="H35" s="13"/>
      <c r="I35" s="13"/>
      <c r="J35" s="13"/>
      <c r="K35" s="265"/>
      <c r="L35" s="47"/>
      <c r="M35" s="15"/>
      <c r="N35" s="16"/>
      <c r="O35" s="17"/>
      <c r="P35" s="20">
        <f>B35</f>
        <v>113</v>
      </c>
      <c r="Q35" s="6"/>
      <c r="R35" s="5"/>
      <c r="T35" s="33"/>
      <c r="U35" s="34"/>
      <c r="V35" s="34"/>
      <c r="W35" s="34"/>
      <c r="X35" s="34"/>
      <c r="AE35" s="33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"/>
      <c r="AR35" s="3"/>
    </row>
    <row r="36" spans="1:44" ht="12.75" customHeight="1" x14ac:dyDescent="0.2">
      <c r="A36" s="30" t="s">
        <v>17</v>
      </c>
      <c r="B36" s="13"/>
      <c r="C36" s="13">
        <v>95</v>
      </c>
      <c r="D36" s="13"/>
      <c r="E36" s="13"/>
      <c r="F36" s="13"/>
      <c r="G36" s="13"/>
      <c r="H36" s="13"/>
      <c r="I36" s="13"/>
      <c r="J36" s="13"/>
      <c r="K36" s="265"/>
      <c r="L36" s="47"/>
      <c r="M36" s="15"/>
      <c r="N36" s="16"/>
      <c r="O36" s="17">
        <f>C36/B35</f>
        <v>0.84070796460176989</v>
      </c>
      <c r="P36" s="20">
        <v>95</v>
      </c>
      <c r="Q36" s="3">
        <f t="shared" ref="Q36:Q43" si="9">P36/P35</f>
        <v>0.84070796460176989</v>
      </c>
      <c r="R36" s="5">
        <f t="shared" ref="R36:R43" si="10">100%-Q36</f>
        <v>0.15929203539823011</v>
      </c>
      <c r="T36" s="33"/>
      <c r="U36" s="34"/>
      <c r="V36" s="34"/>
      <c r="W36" s="34"/>
      <c r="X36" s="34"/>
      <c r="AE36" s="33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"/>
      <c r="AR36" s="3"/>
    </row>
    <row r="37" spans="1:44" ht="12.75" customHeight="1" x14ac:dyDescent="0.2">
      <c r="A37" s="30" t="s">
        <v>18</v>
      </c>
      <c r="B37" s="13"/>
      <c r="C37" s="13"/>
      <c r="D37" s="13">
        <v>87</v>
      </c>
      <c r="E37" s="13"/>
      <c r="F37" s="13"/>
      <c r="G37" s="13"/>
      <c r="H37" s="13"/>
      <c r="I37" s="13"/>
      <c r="J37" s="13"/>
      <c r="K37" s="265"/>
      <c r="L37" s="47"/>
      <c r="M37" s="15"/>
      <c r="N37" s="16"/>
      <c r="O37" s="17">
        <f>D37/C36</f>
        <v>0.91578947368421049</v>
      </c>
      <c r="P37" s="20">
        <v>89</v>
      </c>
      <c r="Q37" s="3">
        <f t="shared" si="9"/>
        <v>0.93684210526315792</v>
      </c>
      <c r="R37" s="5">
        <f t="shared" si="10"/>
        <v>6.315789473684208E-2</v>
      </c>
      <c r="T37" s="33"/>
      <c r="U37" s="34"/>
      <c r="V37" s="34"/>
      <c r="W37" s="34"/>
      <c r="X37" s="34"/>
      <c r="AE37" s="33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"/>
      <c r="AR37" s="3"/>
    </row>
    <row r="38" spans="1:44" ht="12.75" customHeight="1" x14ac:dyDescent="0.2">
      <c r="A38" s="30" t="s">
        <v>19</v>
      </c>
      <c r="B38" s="25"/>
      <c r="C38" s="25"/>
      <c r="D38" s="25"/>
      <c r="E38" s="25">
        <v>86</v>
      </c>
      <c r="F38" s="25"/>
      <c r="G38" s="25"/>
      <c r="H38" s="25"/>
      <c r="I38" s="25"/>
      <c r="J38" s="25"/>
      <c r="K38" s="266"/>
      <c r="L38" s="5"/>
      <c r="M38" s="5"/>
      <c r="N38" s="25"/>
      <c r="O38" s="5">
        <f>E38/D37</f>
        <v>0.9885057471264368</v>
      </c>
      <c r="P38" s="20">
        <v>89</v>
      </c>
      <c r="Q38" s="3">
        <f t="shared" si="9"/>
        <v>1</v>
      </c>
      <c r="R38" s="5">
        <f t="shared" si="10"/>
        <v>0</v>
      </c>
      <c r="U38" s="34"/>
      <c r="V38" s="34"/>
      <c r="W38" s="34"/>
      <c r="X38" s="34"/>
      <c r="AE38" s="33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"/>
      <c r="AR38" s="3"/>
    </row>
    <row r="39" spans="1:44" ht="12.75" customHeight="1" x14ac:dyDescent="0.2">
      <c r="A39" s="30" t="s">
        <v>20</v>
      </c>
      <c r="B39" s="25"/>
      <c r="C39" s="25"/>
      <c r="D39" s="25"/>
      <c r="E39" s="25"/>
      <c r="F39" s="25">
        <v>83</v>
      </c>
      <c r="G39" s="25"/>
      <c r="H39" s="25"/>
      <c r="I39" s="25"/>
      <c r="J39" s="25"/>
      <c r="K39" s="266"/>
      <c r="L39" s="5"/>
      <c r="M39" s="5"/>
      <c r="N39" s="25"/>
      <c r="O39" s="5">
        <f>F39/E38</f>
        <v>0.96511627906976749</v>
      </c>
      <c r="P39" s="20">
        <v>87</v>
      </c>
      <c r="Q39" s="3">
        <f t="shared" si="9"/>
        <v>0.97752808988764039</v>
      </c>
      <c r="R39" s="5">
        <f t="shared" si="10"/>
        <v>2.2471910112359605E-2</v>
      </c>
      <c r="T39" s="46"/>
      <c r="U39" s="34"/>
      <c r="V39" s="34"/>
      <c r="W39" s="34"/>
      <c r="X39" s="34"/>
      <c r="AE39" s="33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"/>
      <c r="AR39" s="3"/>
    </row>
    <row r="40" spans="1:44" ht="12.75" customHeight="1" x14ac:dyDescent="0.3">
      <c r="A40" s="33" t="s">
        <v>21</v>
      </c>
      <c r="G40" s="25">
        <v>80</v>
      </c>
      <c r="K40" s="266"/>
      <c r="L40" s="5"/>
      <c r="M40" s="5"/>
      <c r="O40" s="5">
        <f>G40/F39</f>
        <v>0.96385542168674698</v>
      </c>
      <c r="P40" s="20">
        <v>87</v>
      </c>
      <c r="Q40" s="3">
        <f t="shared" si="9"/>
        <v>1</v>
      </c>
      <c r="R40" s="5">
        <f t="shared" si="10"/>
        <v>0</v>
      </c>
      <c r="U40" s="3"/>
      <c r="V40" s="3"/>
      <c r="W40" s="52"/>
      <c r="X40" s="52"/>
      <c r="AE40" s="25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</row>
    <row r="41" spans="1:44" ht="12.75" customHeight="1" x14ac:dyDescent="0.3">
      <c r="A41" s="33" t="s">
        <v>22</v>
      </c>
      <c r="H41" s="25">
        <v>78</v>
      </c>
      <c r="K41" s="266"/>
      <c r="L41" s="5"/>
      <c r="M41" s="5"/>
      <c r="O41" s="5">
        <f>H41/G40</f>
        <v>0.97499999999999998</v>
      </c>
      <c r="P41" s="20">
        <v>86</v>
      </c>
      <c r="Q41" s="3">
        <f t="shared" si="9"/>
        <v>0.9885057471264368</v>
      </c>
      <c r="R41" s="5">
        <f t="shared" si="10"/>
        <v>1.1494252873563204E-2</v>
      </c>
      <c r="U41" s="3"/>
      <c r="V41" s="3"/>
      <c r="W41" s="52"/>
      <c r="X41" s="52"/>
      <c r="AE41" s="25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</row>
    <row r="42" spans="1:44" ht="12.75" customHeight="1" x14ac:dyDescent="0.3">
      <c r="A42" s="33" t="s">
        <v>40</v>
      </c>
      <c r="I42" s="25">
        <v>76</v>
      </c>
      <c r="K42" s="266">
        <v>4</v>
      </c>
      <c r="L42" s="5"/>
      <c r="M42" s="5"/>
      <c r="O42" s="5">
        <f>I42/H41</f>
        <v>0.97435897435897434</v>
      </c>
      <c r="P42" s="20">
        <v>83</v>
      </c>
      <c r="Q42" s="3">
        <f t="shared" si="9"/>
        <v>0.96511627906976749</v>
      </c>
      <c r="R42" s="5">
        <f t="shared" si="10"/>
        <v>3.4883720930232509E-2</v>
      </c>
      <c r="U42" s="3"/>
      <c r="V42" s="3"/>
      <c r="W42" s="52"/>
      <c r="X42" s="52"/>
      <c r="AE42" s="25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</row>
    <row r="43" spans="1:44" ht="12.75" customHeight="1" x14ac:dyDescent="0.3">
      <c r="A43" s="33" t="s">
        <v>41</v>
      </c>
      <c r="J43" s="25">
        <v>72</v>
      </c>
      <c r="K43" s="266">
        <v>65</v>
      </c>
      <c r="L43" s="5"/>
      <c r="M43" s="5"/>
      <c r="O43" s="5">
        <f>J43/I42</f>
        <v>0.94736842105263153</v>
      </c>
      <c r="P43" s="20">
        <v>82</v>
      </c>
      <c r="Q43" s="3">
        <f t="shared" si="9"/>
        <v>0.98795180722891562</v>
      </c>
      <c r="R43" s="5">
        <f t="shared" si="10"/>
        <v>1.2048192771084376E-2</v>
      </c>
      <c r="U43" s="3"/>
      <c r="V43" s="3"/>
      <c r="W43" s="52"/>
      <c r="X43" s="52"/>
      <c r="AE43" s="25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</row>
    <row r="44" spans="1:44" ht="12.75" customHeight="1" x14ac:dyDescent="0.2">
      <c r="A44" s="33" t="s">
        <v>42</v>
      </c>
      <c r="J44" s="25">
        <v>6</v>
      </c>
      <c r="K44" s="266">
        <v>6</v>
      </c>
      <c r="L44" s="5"/>
      <c r="M44" s="5"/>
      <c r="O44" s="5"/>
      <c r="P44" s="20">
        <v>11</v>
      </c>
      <c r="Q44" s="6"/>
      <c r="R44" s="5"/>
      <c r="T44" s="4"/>
      <c r="U44" s="11" t="s">
        <v>39</v>
      </c>
      <c r="V44" s="11"/>
      <c r="W44" s="3"/>
      <c r="X44" s="3"/>
      <c r="AE44" s="25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</row>
    <row r="45" spans="1:44" ht="12.75" customHeight="1" x14ac:dyDescent="0.2">
      <c r="A45" s="33" t="s">
        <v>43</v>
      </c>
      <c r="J45" s="25">
        <v>1</v>
      </c>
      <c r="K45" s="266"/>
      <c r="L45" s="5"/>
      <c r="M45" s="5"/>
      <c r="O45" s="5"/>
      <c r="P45" s="20">
        <v>3</v>
      </c>
      <c r="Q45" s="6"/>
      <c r="R45" s="5"/>
      <c r="T45" s="4"/>
      <c r="U45" s="11"/>
      <c r="V45" s="11"/>
      <c r="W45" s="3"/>
      <c r="X45" s="3"/>
      <c r="AE45" s="25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</row>
    <row r="46" spans="1:44" ht="12.75" customHeight="1" x14ac:dyDescent="0.2">
      <c r="A46" s="33" t="s">
        <v>48</v>
      </c>
      <c r="J46" s="25">
        <v>3</v>
      </c>
      <c r="K46" s="266">
        <v>2</v>
      </c>
      <c r="L46" s="5"/>
      <c r="M46" s="5"/>
      <c r="O46" s="5"/>
      <c r="P46" s="20">
        <v>3</v>
      </c>
      <c r="Q46" s="6"/>
      <c r="R46" s="5"/>
      <c r="T46" s="4"/>
      <c r="U46" s="11"/>
      <c r="V46" s="11"/>
      <c r="W46" s="3"/>
      <c r="X46" s="3"/>
      <c r="AE46" s="25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</row>
    <row r="47" spans="1:44" ht="12.75" customHeight="1" x14ac:dyDescent="0.2">
      <c r="A47" s="33" t="s">
        <v>49</v>
      </c>
      <c r="I47" s="25">
        <v>1</v>
      </c>
      <c r="K47" s="266">
        <v>1</v>
      </c>
      <c r="L47" s="5"/>
      <c r="M47" s="5"/>
      <c r="O47" s="5"/>
      <c r="P47" s="20">
        <v>1</v>
      </c>
      <c r="Q47" s="6"/>
      <c r="R47" s="5"/>
      <c r="T47" s="4"/>
      <c r="U47" s="11"/>
      <c r="V47" s="11"/>
      <c r="W47" s="3"/>
      <c r="X47" s="3"/>
      <c r="AE47" s="25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  <row r="48" spans="1:44" ht="12.75" customHeight="1" x14ac:dyDescent="0.2">
      <c r="A48" s="33" t="s">
        <v>50</v>
      </c>
      <c r="J48" s="25">
        <v>1</v>
      </c>
      <c r="K48" s="266"/>
      <c r="L48" s="5"/>
      <c r="M48" s="5"/>
      <c r="O48" s="5"/>
      <c r="P48" s="20">
        <v>1</v>
      </c>
      <c r="Q48" s="6"/>
      <c r="R48" s="5"/>
      <c r="T48" s="4"/>
      <c r="U48" s="11"/>
      <c r="V48" s="11"/>
      <c r="W48" s="3"/>
      <c r="X48" s="3"/>
      <c r="AE48" s="25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</row>
    <row r="49" spans="1:44" ht="12.75" customHeight="1" x14ac:dyDescent="0.2">
      <c r="A49" s="33" t="s">
        <v>51</v>
      </c>
      <c r="J49" s="25">
        <v>1</v>
      </c>
      <c r="K49" s="266">
        <v>1</v>
      </c>
      <c r="L49" s="5"/>
      <c r="M49" s="5"/>
      <c r="O49" s="5"/>
      <c r="P49" s="20">
        <v>1</v>
      </c>
      <c r="Q49" s="6"/>
      <c r="R49" s="5"/>
      <c r="T49" s="4"/>
      <c r="U49" s="11"/>
      <c r="V49" s="11"/>
      <c r="W49" s="3"/>
      <c r="X49" s="3"/>
      <c r="AE49" s="25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</row>
    <row r="50" spans="1:44" ht="12.75" customHeight="1" x14ac:dyDescent="0.2">
      <c r="A50" s="33"/>
      <c r="K50" s="266"/>
      <c r="L50" s="5"/>
      <c r="M50" s="5"/>
      <c r="O50" s="5"/>
      <c r="P50" s="20"/>
      <c r="Q50" s="6"/>
      <c r="R50" s="5"/>
      <c r="T50" s="4"/>
      <c r="U50" s="11"/>
      <c r="V50" s="11"/>
      <c r="W50" s="3"/>
      <c r="X50" s="3"/>
      <c r="AE50" s="25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</row>
    <row r="51" spans="1:44" ht="12.75" customHeight="1" x14ac:dyDescent="0.2">
      <c r="K51" s="267">
        <f>SUM(K42:K49)</f>
        <v>79</v>
      </c>
      <c r="L51" s="5">
        <f>SUM(K42:K43)/B35</f>
        <v>0.61061946902654862</v>
      </c>
      <c r="M51" s="5">
        <f>K51/B35</f>
        <v>0.69911504424778759</v>
      </c>
      <c r="N51" s="5">
        <f>M51-L51</f>
        <v>8.8495575221238965E-2</v>
      </c>
      <c r="O51" s="5"/>
      <c r="P51" s="6"/>
      <c r="Q51" s="6"/>
      <c r="R51" s="5"/>
      <c r="T51" s="4"/>
      <c r="U51" s="11"/>
      <c r="V51" s="11"/>
      <c r="W51" s="3"/>
      <c r="X51" s="3"/>
      <c r="AE51" s="25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</row>
    <row r="52" spans="1:44" ht="12.75" customHeight="1" x14ac:dyDescent="0.3">
      <c r="A52" s="51" t="s">
        <v>65</v>
      </c>
      <c r="L52" s="5"/>
      <c r="M52" s="5"/>
      <c r="O52" s="5"/>
      <c r="P52" s="6"/>
      <c r="Q52" s="6"/>
      <c r="R52" s="5"/>
      <c r="U52" s="121" t="s">
        <v>11</v>
      </c>
      <c r="V52" s="11"/>
      <c r="W52" s="11"/>
      <c r="X52" s="11"/>
      <c r="AE52" s="51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3"/>
      <c r="AR52" s="3"/>
    </row>
    <row r="53" spans="1:44" ht="25.5" customHeight="1" x14ac:dyDescent="0.2">
      <c r="B53" s="319" t="s">
        <v>1</v>
      </c>
      <c r="C53" s="320"/>
      <c r="D53" s="320"/>
      <c r="E53" s="320"/>
      <c r="F53" s="320"/>
      <c r="G53" s="320"/>
      <c r="H53" s="320"/>
      <c r="I53" s="320"/>
      <c r="J53" s="320"/>
      <c r="L53" s="7" t="s">
        <v>2</v>
      </c>
      <c r="M53" s="7" t="s">
        <v>3</v>
      </c>
      <c r="N53" s="8" t="s">
        <v>4</v>
      </c>
      <c r="O53" s="7" t="s">
        <v>5</v>
      </c>
      <c r="P53" s="9" t="s">
        <v>6</v>
      </c>
      <c r="Q53" s="9" t="s">
        <v>7</v>
      </c>
      <c r="R53" s="10" t="s">
        <v>8</v>
      </c>
      <c r="T53" s="21" t="s">
        <v>12</v>
      </c>
      <c r="U53" s="22" t="s">
        <v>15</v>
      </c>
      <c r="V53" s="22" t="s">
        <v>16</v>
      </c>
      <c r="W53" s="22" t="s">
        <v>17</v>
      </c>
      <c r="X53" s="22"/>
      <c r="Y53" s="22" t="s">
        <v>18</v>
      </c>
      <c r="Z53" s="22" t="s">
        <v>19</v>
      </c>
      <c r="AA53" s="18" t="s">
        <v>20</v>
      </c>
      <c r="AB53" s="22" t="s">
        <v>21</v>
      </c>
      <c r="AC53" s="22" t="s">
        <v>22</v>
      </c>
      <c r="AE53" s="25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</row>
    <row r="54" spans="1:44" ht="12.75" customHeight="1" x14ac:dyDescent="0.2">
      <c r="A54" s="12" t="s">
        <v>9</v>
      </c>
      <c r="B54" s="13">
        <v>1</v>
      </c>
      <c r="C54" s="13">
        <v>2</v>
      </c>
      <c r="D54" s="13">
        <v>3</v>
      </c>
      <c r="E54" s="13">
        <v>4</v>
      </c>
      <c r="F54" s="13">
        <v>5</v>
      </c>
      <c r="G54" s="13">
        <v>6</v>
      </c>
      <c r="H54" s="13">
        <v>7</v>
      </c>
      <c r="I54" s="13">
        <v>8</v>
      </c>
      <c r="J54" s="13">
        <v>9</v>
      </c>
      <c r="K54" s="146" t="s">
        <v>10</v>
      </c>
      <c r="L54" s="47"/>
      <c r="M54" s="15"/>
      <c r="N54" s="16"/>
      <c r="O54" s="17"/>
      <c r="P54" s="6"/>
      <c r="Q54" s="6"/>
      <c r="R54" s="5"/>
      <c r="T54" s="26" t="s">
        <v>24</v>
      </c>
      <c r="U54" s="24">
        <f t="shared" ref="U54:U61" si="11">Q19</f>
        <v>0.91489361702127658</v>
      </c>
      <c r="V54" s="24">
        <f t="shared" ref="V54:V60" si="12">Q36</f>
        <v>0.84070796460176989</v>
      </c>
      <c r="W54" s="34">
        <f t="shared" ref="W54:W59" si="13">Q56</f>
        <v>0.91752577319587625</v>
      </c>
      <c r="X54" s="34"/>
      <c r="Y54" s="3">
        <f t="shared" ref="Y54:Y58" si="14">Q75</f>
        <v>0.80620155038759689</v>
      </c>
      <c r="Z54" s="3">
        <f t="shared" ref="Z54:Z57" si="15">Q93</f>
        <v>0.77777777777777779</v>
      </c>
      <c r="AA54" s="3">
        <f t="shared" ref="AA54:AA56" si="16">Q112</f>
        <v>0.91304347826086951</v>
      </c>
      <c r="AB54" s="24">
        <f t="shared" ref="AB54:AB55" si="17">Q128</f>
        <v>1</v>
      </c>
      <c r="AC54" s="24">
        <f>Q145</f>
        <v>0.90625</v>
      </c>
      <c r="AE54" s="4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3"/>
      <c r="AR54" s="3"/>
    </row>
    <row r="55" spans="1:44" ht="12.75" customHeight="1" x14ac:dyDescent="0.2">
      <c r="A55" s="30" t="s">
        <v>17</v>
      </c>
      <c r="B55" s="13">
        <v>97</v>
      </c>
      <c r="C55" s="13"/>
      <c r="D55" s="13"/>
      <c r="E55" s="13"/>
      <c r="F55" s="13"/>
      <c r="G55" s="13"/>
      <c r="H55" s="13"/>
      <c r="I55" s="13"/>
      <c r="J55" s="13"/>
      <c r="K55" s="265"/>
      <c r="L55" s="47"/>
      <c r="M55" s="15"/>
      <c r="N55" s="16"/>
      <c r="O55" s="17"/>
      <c r="P55" s="20">
        <f>B55</f>
        <v>97</v>
      </c>
      <c r="Q55" s="6"/>
      <c r="R55" s="5"/>
      <c r="T55" s="26" t="s">
        <v>25</v>
      </c>
      <c r="U55" s="24">
        <f t="shared" si="11"/>
        <v>1</v>
      </c>
      <c r="V55" s="24">
        <f t="shared" si="12"/>
        <v>0.93684210526315792</v>
      </c>
      <c r="W55" s="34">
        <f t="shared" si="13"/>
        <v>0.97752808988764039</v>
      </c>
      <c r="X55" s="34"/>
      <c r="Y55" s="3">
        <f t="shared" si="14"/>
        <v>0.97115384615384615</v>
      </c>
      <c r="Z55" s="3">
        <f t="shared" si="15"/>
        <v>0.9285714285714286</v>
      </c>
      <c r="AA55" s="3">
        <f t="shared" si="16"/>
        <v>1</v>
      </c>
      <c r="AB55" s="24">
        <f t="shared" si="17"/>
        <v>1</v>
      </c>
      <c r="AE55" s="33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"/>
      <c r="AR55" s="3"/>
    </row>
    <row r="56" spans="1:44" ht="12.75" customHeight="1" x14ac:dyDescent="0.2">
      <c r="A56" s="30" t="s">
        <v>18</v>
      </c>
      <c r="B56" s="13"/>
      <c r="C56" s="13">
        <v>88</v>
      </c>
      <c r="D56" s="13"/>
      <c r="E56" s="13"/>
      <c r="F56" s="13"/>
      <c r="G56" s="13"/>
      <c r="H56" s="13"/>
      <c r="I56" s="13"/>
      <c r="J56" s="13"/>
      <c r="K56" s="265"/>
      <c r="L56" s="47"/>
      <c r="M56" s="15"/>
      <c r="N56" s="16"/>
      <c r="O56" s="17">
        <f>C56/B55</f>
        <v>0.90721649484536082</v>
      </c>
      <c r="P56" s="20">
        <v>89</v>
      </c>
      <c r="Q56" s="3">
        <f t="shared" ref="Q56:Q63" si="18">P56/P55</f>
        <v>0.91752577319587625</v>
      </c>
      <c r="R56" s="5">
        <f t="shared" ref="R56:R63" si="19">100%-Q56</f>
        <v>8.2474226804123751E-2</v>
      </c>
      <c r="T56" s="26" t="s">
        <v>26</v>
      </c>
      <c r="U56" s="24">
        <f t="shared" si="11"/>
        <v>1</v>
      </c>
      <c r="V56" s="24">
        <f t="shared" si="12"/>
        <v>1</v>
      </c>
      <c r="W56" s="34">
        <f t="shared" si="13"/>
        <v>0.91954022988505746</v>
      </c>
      <c r="X56" s="34"/>
      <c r="Y56" s="3">
        <f t="shared" si="14"/>
        <v>0.99009900990099009</v>
      </c>
      <c r="Z56" s="3">
        <f t="shared" si="15"/>
        <v>1</v>
      </c>
      <c r="AA56" s="3">
        <f t="shared" si="16"/>
        <v>0.90476190476190477</v>
      </c>
      <c r="AE56" s="33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"/>
      <c r="AR56" s="3"/>
    </row>
    <row r="57" spans="1:44" ht="12.75" customHeight="1" x14ac:dyDescent="0.2">
      <c r="A57" s="30" t="s">
        <v>19</v>
      </c>
      <c r="B57" s="25"/>
      <c r="C57" s="25"/>
      <c r="D57" s="25">
        <v>81</v>
      </c>
      <c r="E57" s="25"/>
      <c r="F57" s="25"/>
      <c r="G57" s="25"/>
      <c r="H57" s="25"/>
      <c r="I57" s="25"/>
      <c r="J57" s="25"/>
      <c r="K57" s="266"/>
      <c r="L57" s="5"/>
      <c r="M57" s="5"/>
      <c r="N57" s="25"/>
      <c r="O57" s="5">
        <f>D57/C56</f>
        <v>0.92045454545454541</v>
      </c>
      <c r="P57" s="20">
        <v>87</v>
      </c>
      <c r="Q57" s="3">
        <f t="shared" si="18"/>
        <v>0.97752808988764039</v>
      </c>
      <c r="R57" s="5">
        <f t="shared" si="19"/>
        <v>2.2471910112359605E-2</v>
      </c>
      <c r="T57" s="26" t="s">
        <v>128</v>
      </c>
      <c r="U57" s="24">
        <f t="shared" si="11"/>
        <v>1.0232558139534884</v>
      </c>
      <c r="V57" s="24">
        <f t="shared" si="12"/>
        <v>0.97752808988764039</v>
      </c>
      <c r="W57" s="34">
        <f t="shared" si="13"/>
        <v>0.98750000000000004</v>
      </c>
      <c r="X57" s="34"/>
      <c r="Y57" s="3">
        <f t="shared" si="14"/>
        <v>0.98</v>
      </c>
      <c r="Z57" s="3">
        <f t="shared" si="15"/>
        <v>0.94871794871794868</v>
      </c>
      <c r="AE57" s="33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"/>
      <c r="AR57" s="3"/>
    </row>
    <row r="58" spans="1:44" ht="12.75" customHeight="1" x14ac:dyDescent="0.2">
      <c r="A58" s="30" t="s">
        <v>20</v>
      </c>
      <c r="B58" s="25"/>
      <c r="C58" s="25"/>
      <c r="D58" s="25"/>
      <c r="E58" s="25">
        <v>76</v>
      </c>
      <c r="F58" s="25"/>
      <c r="G58" s="25"/>
      <c r="H58" s="25"/>
      <c r="I58" s="25"/>
      <c r="J58" s="25"/>
      <c r="K58" s="266"/>
      <c r="L58" s="5"/>
      <c r="M58" s="5"/>
      <c r="N58" s="25"/>
      <c r="O58" s="5">
        <f>E58/D57</f>
        <v>0.93827160493827155</v>
      </c>
      <c r="P58" s="20">
        <v>80</v>
      </c>
      <c r="Q58" s="3">
        <f t="shared" si="18"/>
        <v>0.91954022988505746</v>
      </c>
      <c r="R58" s="5">
        <f t="shared" si="19"/>
        <v>8.0459770114942541E-2</v>
      </c>
      <c r="T58" s="26" t="s">
        <v>29</v>
      </c>
      <c r="U58" s="24">
        <f t="shared" si="11"/>
        <v>0.95454545454545459</v>
      </c>
      <c r="V58" s="24">
        <f t="shared" si="12"/>
        <v>1</v>
      </c>
      <c r="W58" s="34">
        <f t="shared" si="13"/>
        <v>0.98734177215189878</v>
      </c>
      <c r="X58" s="34"/>
      <c r="Y58" s="3">
        <f t="shared" si="14"/>
        <v>0.97959183673469385</v>
      </c>
      <c r="Z58" s="3" t="s">
        <v>28</v>
      </c>
      <c r="AE58" s="33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"/>
      <c r="AR58" s="3"/>
    </row>
    <row r="59" spans="1:44" ht="12.75" customHeight="1" x14ac:dyDescent="0.2">
      <c r="A59" s="33" t="s">
        <v>21</v>
      </c>
      <c r="F59" s="25">
        <v>74</v>
      </c>
      <c r="K59" s="266"/>
      <c r="L59" s="5"/>
      <c r="M59" s="5"/>
      <c r="O59" s="5">
        <f>F59/E58</f>
        <v>0.97368421052631582</v>
      </c>
      <c r="P59" s="20">
        <v>79</v>
      </c>
      <c r="Q59" s="3">
        <f t="shared" si="18"/>
        <v>0.98750000000000004</v>
      </c>
      <c r="R59" s="5">
        <f t="shared" si="19"/>
        <v>1.2499999999999956E-2</v>
      </c>
      <c r="T59" s="26" t="s">
        <v>30</v>
      </c>
      <c r="U59" s="24">
        <f t="shared" si="11"/>
        <v>1</v>
      </c>
      <c r="V59" s="24">
        <f t="shared" si="12"/>
        <v>0.9885057471264368</v>
      </c>
      <c r="W59" s="34">
        <f t="shared" si="13"/>
        <v>1.0128205128205128</v>
      </c>
      <c r="X59" s="34"/>
      <c r="Y59" s="3" t="s">
        <v>28</v>
      </c>
      <c r="Z59" s="3" t="s">
        <v>28</v>
      </c>
      <c r="AE59" s="25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</row>
    <row r="60" spans="1:44" ht="12.75" customHeight="1" x14ac:dyDescent="0.2">
      <c r="A60" s="33" t="s">
        <v>22</v>
      </c>
      <c r="G60" s="25">
        <v>72</v>
      </c>
      <c r="K60" s="266"/>
      <c r="L60" s="5"/>
      <c r="M60" s="5"/>
      <c r="O60" s="5">
        <f>G60/F59</f>
        <v>0.97297297297297303</v>
      </c>
      <c r="P60" s="20">
        <v>78</v>
      </c>
      <c r="Q60" s="3">
        <f t="shared" si="18"/>
        <v>0.98734177215189878</v>
      </c>
      <c r="R60" s="5">
        <f t="shared" si="19"/>
        <v>1.2658227848101222E-2</v>
      </c>
      <c r="T60" s="31" t="s">
        <v>31</v>
      </c>
      <c r="U60" s="24">
        <f t="shared" si="11"/>
        <v>0.97619047619047616</v>
      </c>
      <c r="V60" s="24">
        <f t="shared" si="12"/>
        <v>0.96511627906976749</v>
      </c>
      <c r="W60" s="34" t="s">
        <v>28</v>
      </c>
      <c r="X60" s="34"/>
      <c r="Y60" s="3" t="s">
        <v>28</v>
      </c>
      <c r="Z60" s="3" t="s">
        <v>28</v>
      </c>
      <c r="AE60" s="25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</row>
    <row r="61" spans="1:44" ht="12.75" customHeight="1" x14ac:dyDescent="0.2">
      <c r="A61" s="33" t="s">
        <v>40</v>
      </c>
      <c r="H61" s="25">
        <v>68</v>
      </c>
      <c r="K61" s="266"/>
      <c r="L61" s="5"/>
      <c r="M61" s="5"/>
      <c r="O61" s="5">
        <f>H61/G60</f>
        <v>0.94444444444444442</v>
      </c>
      <c r="P61" s="20">
        <v>79</v>
      </c>
      <c r="Q61" s="3">
        <f t="shared" si="18"/>
        <v>1.0128205128205128</v>
      </c>
      <c r="R61" s="5">
        <f t="shared" si="19"/>
        <v>-1.2820512820512775E-2</v>
      </c>
      <c r="T61" s="31" t="s">
        <v>32</v>
      </c>
      <c r="U61" s="24">
        <f t="shared" si="11"/>
        <v>0.85365853658536583</v>
      </c>
      <c r="V61" s="24" t="s">
        <v>28</v>
      </c>
      <c r="W61" s="34" t="s">
        <v>28</v>
      </c>
      <c r="X61" s="34"/>
      <c r="Z61" s="3" t="s">
        <v>28</v>
      </c>
      <c r="AE61" s="25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</row>
    <row r="62" spans="1:44" ht="12.75" customHeight="1" x14ac:dyDescent="0.2">
      <c r="A62" s="33" t="s">
        <v>41</v>
      </c>
      <c r="I62" s="25">
        <v>67</v>
      </c>
      <c r="K62" s="266">
        <v>4</v>
      </c>
      <c r="L62" s="5"/>
      <c r="M62" s="5"/>
      <c r="O62" s="5">
        <f>I62/H61</f>
        <v>0.98529411764705888</v>
      </c>
      <c r="P62" s="20">
        <v>77</v>
      </c>
      <c r="Q62" s="3">
        <f t="shared" si="18"/>
        <v>0.97468354430379744</v>
      </c>
      <c r="R62" s="5">
        <f t="shared" si="19"/>
        <v>2.5316455696202556E-2</v>
      </c>
      <c r="T62" s="32"/>
      <c r="U62" s="24"/>
      <c r="V62" s="24"/>
      <c r="W62" s="34"/>
      <c r="X62" s="34"/>
      <c r="Z62" s="3"/>
      <c r="AE62" s="25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</row>
    <row r="63" spans="1:44" ht="12.75" customHeight="1" x14ac:dyDescent="0.2">
      <c r="A63" s="33" t="s">
        <v>42</v>
      </c>
      <c r="J63" s="25">
        <v>66</v>
      </c>
      <c r="K63" s="266">
        <v>59</v>
      </c>
      <c r="L63" s="5"/>
      <c r="M63" s="5"/>
      <c r="O63" s="5">
        <f>J63/I62</f>
        <v>0.9850746268656716</v>
      </c>
      <c r="P63" s="20">
        <v>74</v>
      </c>
      <c r="Q63" s="3">
        <f t="shared" si="18"/>
        <v>0.96103896103896103</v>
      </c>
      <c r="R63" s="5">
        <f t="shared" si="19"/>
        <v>3.8961038961038974E-2</v>
      </c>
      <c r="U63" s="24"/>
      <c r="V63" s="24"/>
      <c r="W63" s="3"/>
      <c r="X63" s="3"/>
      <c r="AE63" s="25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</row>
    <row r="64" spans="1:44" ht="12.75" customHeight="1" x14ac:dyDescent="0.2">
      <c r="A64" s="33" t="s">
        <v>43</v>
      </c>
      <c r="J64" s="25">
        <v>6</v>
      </c>
      <c r="K64" s="266">
        <v>3</v>
      </c>
      <c r="L64" s="5"/>
      <c r="M64" s="5"/>
      <c r="O64" s="5"/>
      <c r="P64" s="20">
        <v>14</v>
      </c>
      <c r="Q64" s="3"/>
      <c r="R64" s="5"/>
      <c r="U64" s="24"/>
      <c r="V64" s="24"/>
      <c r="W64" s="3"/>
      <c r="X64" s="3"/>
      <c r="AE64" s="25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</row>
    <row r="65" spans="1:44" ht="12.75" customHeight="1" x14ac:dyDescent="0.2">
      <c r="A65" s="33" t="s">
        <v>48</v>
      </c>
      <c r="J65" s="25">
        <v>8</v>
      </c>
      <c r="K65" s="266">
        <v>6</v>
      </c>
      <c r="L65" s="5"/>
      <c r="M65" s="5"/>
      <c r="O65" s="5"/>
      <c r="P65" s="20">
        <v>11</v>
      </c>
      <c r="Q65" s="3"/>
      <c r="R65" s="5"/>
      <c r="U65" s="24"/>
      <c r="V65" s="24"/>
      <c r="W65" s="3"/>
      <c r="X65" s="3"/>
      <c r="AE65" s="25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</row>
    <row r="66" spans="1:44" ht="12.75" customHeight="1" x14ac:dyDescent="0.2">
      <c r="A66" s="33" t="s">
        <v>49</v>
      </c>
      <c r="J66" s="25">
        <v>2</v>
      </c>
      <c r="K66" s="266">
        <v>1</v>
      </c>
      <c r="L66" s="5"/>
      <c r="M66" s="5"/>
      <c r="O66" s="5"/>
      <c r="P66" s="20">
        <v>2</v>
      </c>
      <c r="Q66" s="3"/>
      <c r="R66" s="5"/>
      <c r="U66" s="24"/>
      <c r="V66" s="24"/>
      <c r="W66" s="3"/>
      <c r="X66" s="3"/>
      <c r="AE66" s="25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</row>
    <row r="67" spans="1:44" ht="12.75" customHeight="1" x14ac:dyDescent="0.2">
      <c r="A67" s="33" t="s">
        <v>50</v>
      </c>
      <c r="J67" s="25">
        <v>1</v>
      </c>
      <c r="K67" s="266">
        <v>1</v>
      </c>
      <c r="L67" s="5"/>
      <c r="M67" s="5"/>
      <c r="O67" s="5"/>
      <c r="P67" s="20">
        <v>1</v>
      </c>
      <c r="Q67" s="3"/>
      <c r="R67" s="5"/>
      <c r="U67" s="24"/>
      <c r="V67" s="24"/>
      <c r="W67" s="3"/>
      <c r="X67" s="3"/>
      <c r="AE67" s="25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</row>
    <row r="68" spans="1:44" ht="12.75" customHeight="1" x14ac:dyDescent="0.2">
      <c r="A68" s="33"/>
      <c r="K68" s="266"/>
      <c r="L68" s="5"/>
      <c r="M68" s="5"/>
      <c r="O68" s="5"/>
      <c r="P68" s="20"/>
      <c r="Q68" s="3"/>
      <c r="R68" s="5"/>
      <c r="U68" s="24"/>
      <c r="V68" s="24"/>
      <c r="W68" s="3"/>
      <c r="X68" s="3"/>
      <c r="AE68" s="25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</row>
    <row r="69" spans="1:44" ht="12.75" customHeight="1" x14ac:dyDescent="0.2">
      <c r="A69" s="33"/>
      <c r="K69" s="267">
        <f>SUM(K62:K67)</f>
        <v>74</v>
      </c>
      <c r="L69" s="5">
        <f>(K62+K63)/B55</f>
        <v>0.64948453608247425</v>
      </c>
      <c r="M69" s="5">
        <f>K69/B55</f>
        <v>0.76288659793814428</v>
      </c>
      <c r="N69" s="5">
        <f>M69-L69</f>
        <v>0.11340206185567003</v>
      </c>
      <c r="O69" s="5"/>
      <c r="P69" s="6"/>
      <c r="Q69" s="6"/>
      <c r="R69" s="5"/>
      <c r="U69" s="24"/>
      <c r="V69" s="24"/>
      <c r="W69" s="3"/>
      <c r="X69" s="3"/>
      <c r="AE69" s="25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</row>
    <row r="70" spans="1:44" ht="12.75" customHeight="1" x14ac:dyDescent="0.2">
      <c r="L70" s="5"/>
      <c r="M70" s="5"/>
      <c r="O70" s="5"/>
      <c r="P70" s="6"/>
      <c r="Q70" s="6"/>
      <c r="R70" s="5"/>
      <c r="T70" s="32"/>
      <c r="U70" s="24"/>
      <c r="V70" s="24"/>
      <c r="W70" s="3"/>
      <c r="X70" s="3"/>
      <c r="AE70" s="25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</row>
    <row r="71" spans="1:44" ht="12.75" customHeight="1" x14ac:dyDescent="0.3">
      <c r="A71" s="51" t="s">
        <v>67</v>
      </c>
      <c r="L71" s="5"/>
      <c r="M71" s="5"/>
      <c r="O71" s="5"/>
      <c r="P71" s="6"/>
      <c r="Q71" s="6"/>
      <c r="R71" s="5"/>
      <c r="T71" s="32"/>
      <c r="U71" s="24"/>
      <c r="V71" s="24"/>
      <c r="W71" s="11"/>
      <c r="X71" s="11"/>
      <c r="AE71" s="51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3"/>
      <c r="AR71" s="3"/>
    </row>
    <row r="72" spans="1:44" ht="25.5" customHeight="1" x14ac:dyDescent="0.2">
      <c r="B72" s="319" t="s">
        <v>1</v>
      </c>
      <c r="C72" s="320"/>
      <c r="D72" s="320"/>
      <c r="E72" s="320"/>
      <c r="F72" s="320"/>
      <c r="G72" s="320"/>
      <c r="H72" s="320"/>
      <c r="I72" s="320"/>
      <c r="J72" s="320"/>
      <c r="L72" s="7" t="s">
        <v>2</v>
      </c>
      <c r="M72" s="7" t="s">
        <v>3</v>
      </c>
      <c r="N72" s="8" t="s">
        <v>4</v>
      </c>
      <c r="O72" s="7" t="s">
        <v>5</v>
      </c>
      <c r="P72" s="9" t="s">
        <v>6</v>
      </c>
      <c r="Q72" s="9" t="s">
        <v>7</v>
      </c>
      <c r="R72" s="10" t="s">
        <v>8</v>
      </c>
      <c r="T72" s="32"/>
      <c r="U72" s="3"/>
      <c r="V72" s="3"/>
      <c r="AE72" s="25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spans="1:44" ht="12.75" customHeight="1" x14ac:dyDescent="0.2">
      <c r="A73" s="12" t="s">
        <v>9</v>
      </c>
      <c r="B73" s="13">
        <v>1</v>
      </c>
      <c r="C73" s="13">
        <v>2</v>
      </c>
      <c r="D73" s="13">
        <v>3</v>
      </c>
      <c r="E73" s="13">
        <v>4</v>
      </c>
      <c r="F73" s="13">
        <v>5</v>
      </c>
      <c r="G73" s="13">
        <v>6</v>
      </c>
      <c r="H73" s="13">
        <v>7</v>
      </c>
      <c r="I73" s="13">
        <v>8</v>
      </c>
      <c r="J73" s="13">
        <v>9</v>
      </c>
      <c r="K73" s="146" t="s">
        <v>10</v>
      </c>
      <c r="L73" s="47"/>
      <c r="M73" s="15"/>
      <c r="N73" s="16"/>
      <c r="O73" s="17"/>
      <c r="P73" s="6"/>
      <c r="Q73" s="6"/>
      <c r="R73" s="5"/>
      <c r="T73" s="32"/>
      <c r="U73" s="11" t="s">
        <v>45</v>
      </c>
      <c r="V73" s="11"/>
      <c r="AE73" s="4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3"/>
      <c r="AR73" s="3"/>
    </row>
    <row r="74" spans="1:44" ht="12.75" customHeight="1" x14ac:dyDescent="0.2">
      <c r="A74" s="30" t="s">
        <v>18</v>
      </c>
      <c r="B74" s="13">
        <v>129</v>
      </c>
      <c r="C74" s="13"/>
      <c r="D74" s="13"/>
      <c r="E74" s="13"/>
      <c r="F74" s="13"/>
      <c r="G74" s="13"/>
      <c r="H74" s="13"/>
      <c r="I74" s="13"/>
      <c r="J74" s="13"/>
      <c r="K74" s="265"/>
      <c r="L74" s="47"/>
      <c r="M74" s="15"/>
      <c r="N74" s="16"/>
      <c r="O74" s="17"/>
      <c r="P74" s="20">
        <f>B74</f>
        <v>129</v>
      </c>
      <c r="Q74" s="6"/>
      <c r="R74" s="5"/>
      <c r="U74" s="121" t="s">
        <v>11</v>
      </c>
      <c r="V74" s="11"/>
      <c r="AE74" s="33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"/>
      <c r="AR74" s="3"/>
    </row>
    <row r="75" spans="1:44" ht="12.75" customHeight="1" x14ac:dyDescent="0.2">
      <c r="A75" s="30" t="s">
        <v>19</v>
      </c>
      <c r="B75" s="25"/>
      <c r="C75" s="25">
        <v>103</v>
      </c>
      <c r="D75" s="25"/>
      <c r="E75" s="25"/>
      <c r="F75" s="25"/>
      <c r="G75" s="25"/>
      <c r="H75" s="25"/>
      <c r="I75" s="25"/>
      <c r="J75" s="25"/>
      <c r="K75" s="266"/>
      <c r="L75" s="5"/>
      <c r="M75" s="5"/>
      <c r="N75" s="25"/>
      <c r="O75" s="5">
        <f>C75/B74</f>
        <v>0.79844961240310075</v>
      </c>
      <c r="P75" s="20">
        <v>104</v>
      </c>
      <c r="Q75" s="3">
        <f t="shared" ref="Q75:Q82" si="20">P75/P74</f>
        <v>0.80620155038759689</v>
      </c>
      <c r="R75" s="5">
        <f t="shared" ref="R75:R82" si="21">100%-Q75</f>
        <v>0.19379844961240311</v>
      </c>
      <c r="T75" s="158" t="s">
        <v>12</v>
      </c>
      <c r="U75" s="22" t="s">
        <v>15</v>
      </c>
      <c r="V75" s="22" t="s">
        <v>16</v>
      </c>
      <c r="W75" s="22" t="s">
        <v>17</v>
      </c>
      <c r="X75" s="22"/>
      <c r="Y75" s="22" t="s">
        <v>18</v>
      </c>
      <c r="Z75" s="22" t="s">
        <v>20</v>
      </c>
      <c r="AA75" s="18" t="s">
        <v>20</v>
      </c>
      <c r="AB75" s="22" t="s">
        <v>21</v>
      </c>
      <c r="AC75" s="22" t="s">
        <v>22</v>
      </c>
      <c r="AE75" s="33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"/>
      <c r="AR75" s="3"/>
    </row>
    <row r="76" spans="1:44" ht="12.75" customHeight="1" x14ac:dyDescent="0.2">
      <c r="A76" s="30" t="s">
        <v>20</v>
      </c>
      <c r="B76" s="25"/>
      <c r="C76" s="25"/>
      <c r="D76" s="25">
        <v>97</v>
      </c>
      <c r="E76" s="25"/>
      <c r="F76" s="25"/>
      <c r="G76" s="25"/>
      <c r="H76" s="25"/>
      <c r="I76" s="25"/>
      <c r="J76" s="25"/>
      <c r="K76" s="266"/>
      <c r="L76" s="5"/>
      <c r="M76" s="5"/>
      <c r="N76" s="25"/>
      <c r="O76" s="5">
        <f>D76/C75</f>
        <v>0.94174757281553401</v>
      </c>
      <c r="P76" s="20">
        <v>101</v>
      </c>
      <c r="Q76" s="3">
        <f t="shared" si="20"/>
        <v>0.97115384615384615</v>
      </c>
      <c r="R76" s="5">
        <f t="shared" si="21"/>
        <v>2.8846153846153855E-2</v>
      </c>
      <c r="T76" s="26" t="s">
        <v>24</v>
      </c>
      <c r="U76" s="24">
        <f t="shared" ref="U76:U79" si="22">R19</f>
        <v>8.5106382978723416E-2</v>
      </c>
      <c r="V76" s="24">
        <f t="shared" ref="V76:V79" si="23">R36</f>
        <v>0.15929203539823011</v>
      </c>
      <c r="W76" s="5">
        <f t="shared" ref="W76:W79" si="24">R56</f>
        <v>8.2474226804123751E-2</v>
      </c>
      <c r="X76" s="5"/>
      <c r="Y76" s="5">
        <f t="shared" ref="Y76:Y79" si="25">R75</f>
        <v>0.19379844961240311</v>
      </c>
      <c r="Z76" s="5">
        <f t="shared" ref="Z76:Z79" si="26">R93</f>
        <v>0.22222222222222221</v>
      </c>
      <c r="AA76" s="3">
        <f t="shared" ref="AA76:AA78" si="27">R112</f>
        <v>8.6956521739130488E-2</v>
      </c>
      <c r="AB76" s="24">
        <f t="shared" ref="AB76:AB77" si="28">R128</f>
        <v>0</v>
      </c>
      <c r="AC76" s="24">
        <f>R145</f>
        <v>9.375E-2</v>
      </c>
      <c r="AE76" s="33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"/>
      <c r="AR76" s="3"/>
    </row>
    <row r="77" spans="1:44" ht="12.75" customHeight="1" x14ac:dyDescent="0.2">
      <c r="A77" s="33" t="s">
        <v>21</v>
      </c>
      <c r="E77" s="25">
        <v>91</v>
      </c>
      <c r="K77" s="266"/>
      <c r="L77" s="5"/>
      <c r="M77" s="5"/>
      <c r="O77" s="5">
        <f>E77/D76</f>
        <v>0.93814432989690721</v>
      </c>
      <c r="P77" s="20">
        <v>100</v>
      </c>
      <c r="Q77" s="3">
        <f t="shared" si="20"/>
        <v>0.99009900990099009</v>
      </c>
      <c r="R77" s="5">
        <f t="shared" si="21"/>
        <v>9.9009900990099098E-3</v>
      </c>
      <c r="T77" s="26" t="s">
        <v>25</v>
      </c>
      <c r="U77" s="24">
        <f t="shared" si="22"/>
        <v>0</v>
      </c>
      <c r="V77" s="24">
        <f t="shared" si="23"/>
        <v>6.315789473684208E-2</v>
      </c>
      <c r="W77" s="5">
        <f t="shared" si="24"/>
        <v>2.2471910112359605E-2</v>
      </c>
      <c r="X77" s="5"/>
      <c r="Y77" s="5">
        <f t="shared" si="25"/>
        <v>2.8846153846153855E-2</v>
      </c>
      <c r="Z77" s="5">
        <f t="shared" si="26"/>
        <v>7.1428571428571397E-2</v>
      </c>
      <c r="AA77" s="3">
        <f t="shared" si="27"/>
        <v>0</v>
      </c>
      <c r="AB77" s="24">
        <f t="shared" si="28"/>
        <v>0</v>
      </c>
      <c r="AE77" s="25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</row>
    <row r="78" spans="1:44" ht="12.75" customHeight="1" x14ac:dyDescent="0.2">
      <c r="A78" s="33" t="s">
        <v>22</v>
      </c>
      <c r="F78" s="25">
        <v>88</v>
      </c>
      <c r="K78" s="266"/>
      <c r="L78" s="5"/>
      <c r="M78" s="5"/>
      <c r="O78" s="5">
        <f>F78/E77</f>
        <v>0.96703296703296704</v>
      </c>
      <c r="P78" s="20">
        <v>98</v>
      </c>
      <c r="Q78" s="3">
        <f t="shared" si="20"/>
        <v>0.98</v>
      </c>
      <c r="R78" s="5">
        <f t="shared" si="21"/>
        <v>2.0000000000000018E-2</v>
      </c>
      <c r="T78" s="26" t="s">
        <v>26</v>
      </c>
      <c r="U78" s="24">
        <f t="shared" si="22"/>
        <v>0</v>
      </c>
      <c r="V78" s="24">
        <f t="shared" si="23"/>
        <v>0</v>
      </c>
      <c r="W78" s="5">
        <f t="shared" si="24"/>
        <v>8.0459770114942541E-2</v>
      </c>
      <c r="X78" s="5"/>
      <c r="Y78" s="5">
        <f t="shared" si="25"/>
        <v>9.9009900990099098E-3</v>
      </c>
      <c r="Z78" s="5">
        <f t="shared" si="26"/>
        <v>0</v>
      </c>
      <c r="AA78" s="3">
        <f t="shared" si="27"/>
        <v>9.5238095238095233E-2</v>
      </c>
      <c r="AE78" s="25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</row>
    <row r="79" spans="1:44" ht="12.75" customHeight="1" x14ac:dyDescent="0.2">
      <c r="A79" s="33" t="s">
        <v>40</v>
      </c>
      <c r="G79" s="25">
        <v>85</v>
      </c>
      <c r="K79" s="266"/>
      <c r="L79" s="5"/>
      <c r="M79" s="5"/>
      <c r="O79" s="5">
        <f>G79/F78</f>
        <v>0.96590909090909094</v>
      </c>
      <c r="P79" s="20">
        <v>96</v>
      </c>
      <c r="Q79" s="3">
        <f t="shared" si="20"/>
        <v>0.97959183673469385</v>
      </c>
      <c r="R79" s="5">
        <f t="shared" si="21"/>
        <v>2.0408163265306145E-2</v>
      </c>
      <c r="T79" s="26" t="s">
        <v>27</v>
      </c>
      <c r="U79" s="24">
        <f t="shared" si="22"/>
        <v>-2.3255813953488413E-2</v>
      </c>
      <c r="V79" s="24">
        <f t="shared" si="23"/>
        <v>2.2471910112359605E-2</v>
      </c>
      <c r="W79" s="5">
        <f t="shared" si="24"/>
        <v>1.2499999999999956E-2</v>
      </c>
      <c r="X79" s="5"/>
      <c r="Y79" s="5">
        <f t="shared" si="25"/>
        <v>2.0000000000000018E-2</v>
      </c>
      <c r="Z79" s="5">
        <f t="shared" si="26"/>
        <v>5.1282051282051322E-2</v>
      </c>
      <c r="AE79" s="25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</row>
    <row r="80" spans="1:44" ht="12.75" customHeight="1" x14ac:dyDescent="0.2">
      <c r="A80" s="33" t="s">
        <v>41</v>
      </c>
      <c r="H80" s="25">
        <v>80</v>
      </c>
      <c r="K80" s="266"/>
      <c r="L80" s="5"/>
      <c r="M80" s="5"/>
      <c r="O80" s="5">
        <f>H80/G79</f>
        <v>0.94117647058823528</v>
      </c>
      <c r="P80" s="20">
        <v>92</v>
      </c>
      <c r="Q80" s="3">
        <f t="shared" si="20"/>
        <v>0.95833333333333337</v>
      </c>
      <c r="R80" s="5">
        <f t="shared" si="21"/>
        <v>4.166666666666663E-2</v>
      </c>
      <c r="T80" s="26"/>
      <c r="U80" s="24"/>
      <c r="V80" s="24"/>
      <c r="W80" s="5"/>
      <c r="X80" s="5"/>
      <c r="Y80" s="5"/>
      <c r="Z80" s="5"/>
      <c r="AE80" s="25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</row>
    <row r="81" spans="1:44" ht="12.75" customHeight="1" x14ac:dyDescent="0.2">
      <c r="A81" s="33" t="s">
        <v>42</v>
      </c>
      <c r="I81" s="25">
        <v>77</v>
      </c>
      <c r="K81" s="266">
        <v>3</v>
      </c>
      <c r="L81" s="5"/>
      <c r="M81" s="5"/>
      <c r="O81" s="5">
        <f>I81/H80</f>
        <v>0.96250000000000002</v>
      </c>
      <c r="P81" s="20">
        <v>92</v>
      </c>
      <c r="Q81" s="3">
        <f t="shared" si="20"/>
        <v>1</v>
      </c>
      <c r="R81" s="5">
        <f t="shared" si="21"/>
        <v>0</v>
      </c>
      <c r="T81" s="26" t="s">
        <v>29</v>
      </c>
      <c r="U81" s="24">
        <f t="shared" ref="U81:U82" si="29">R23</f>
        <v>4.5454545454545414E-2</v>
      </c>
      <c r="V81" s="24">
        <f t="shared" ref="V81:V82" si="30">R40</f>
        <v>0</v>
      </c>
      <c r="W81" s="5">
        <f t="shared" ref="W81:W82" si="31">R60</f>
        <v>1.2658227848101222E-2</v>
      </c>
      <c r="X81" s="5"/>
      <c r="Y81" s="5">
        <f>R79</f>
        <v>2.0408163265306145E-2</v>
      </c>
      <c r="Z81" s="5" t="s">
        <v>28</v>
      </c>
      <c r="AE81" s="25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</row>
    <row r="82" spans="1:44" ht="12.75" customHeight="1" x14ac:dyDescent="0.2">
      <c r="A82" s="33" t="s">
        <v>43</v>
      </c>
      <c r="J82" s="25">
        <v>74</v>
      </c>
      <c r="K82" s="266">
        <v>63</v>
      </c>
      <c r="L82" s="5"/>
      <c r="M82" s="5"/>
      <c r="O82" s="5">
        <f>J82/I81</f>
        <v>0.96103896103896103</v>
      </c>
      <c r="P82" s="20">
        <v>89</v>
      </c>
      <c r="Q82" s="3">
        <f t="shared" si="20"/>
        <v>0.96739130434782605</v>
      </c>
      <c r="R82" s="5">
        <f t="shared" si="21"/>
        <v>3.2608695652173947E-2</v>
      </c>
      <c r="T82" s="26" t="s">
        <v>30</v>
      </c>
      <c r="U82" s="24">
        <f t="shared" si="29"/>
        <v>0</v>
      </c>
      <c r="V82" s="24">
        <f t="shared" si="30"/>
        <v>1.1494252873563204E-2</v>
      </c>
      <c r="W82" s="5">
        <f t="shared" si="31"/>
        <v>-1.2820512820512775E-2</v>
      </c>
      <c r="X82" s="5"/>
      <c r="Y82" s="5" t="s">
        <v>28</v>
      </c>
      <c r="Z82" s="5" t="s">
        <v>28</v>
      </c>
      <c r="AE82" s="25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</row>
    <row r="83" spans="1:44" ht="12.75" customHeight="1" x14ac:dyDescent="0.2">
      <c r="A83" s="33" t="s">
        <v>48</v>
      </c>
      <c r="J83" s="25">
        <v>13</v>
      </c>
      <c r="K83" s="266">
        <v>6</v>
      </c>
      <c r="L83" s="5"/>
      <c r="M83" s="5"/>
      <c r="O83" s="5"/>
      <c r="P83" s="20">
        <v>20</v>
      </c>
      <c r="Q83" s="3"/>
      <c r="R83" s="5"/>
      <c r="T83" s="26"/>
      <c r="U83" s="24"/>
      <c r="V83" s="24"/>
      <c r="W83" s="5"/>
      <c r="X83" s="5"/>
      <c r="Y83" s="5"/>
      <c r="Z83" s="5"/>
      <c r="AE83" s="25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</row>
    <row r="84" spans="1:44" ht="12.75" customHeight="1" x14ac:dyDescent="0.2">
      <c r="A84" s="33" t="s">
        <v>49</v>
      </c>
      <c r="J84" s="25">
        <v>6</v>
      </c>
      <c r="K84" s="266">
        <v>6</v>
      </c>
      <c r="L84" s="5"/>
      <c r="M84" s="5"/>
      <c r="O84" s="5"/>
      <c r="P84" s="20">
        <v>10</v>
      </c>
      <c r="Q84" s="3"/>
      <c r="R84" s="5"/>
      <c r="T84" s="26"/>
      <c r="U84" s="24"/>
      <c r="V84" s="24"/>
      <c r="W84" s="5"/>
      <c r="X84" s="5"/>
      <c r="Y84" s="5"/>
      <c r="Z84" s="5"/>
      <c r="AE84" s="25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</row>
    <row r="85" spans="1:44" ht="12.75" customHeight="1" x14ac:dyDescent="0.2">
      <c r="A85" s="33" t="s">
        <v>50</v>
      </c>
      <c r="J85" s="25">
        <v>2</v>
      </c>
      <c r="K85" s="266">
        <v>1</v>
      </c>
      <c r="L85" s="5"/>
      <c r="M85" s="5"/>
      <c r="O85" s="5"/>
      <c r="P85" s="20">
        <v>3</v>
      </c>
      <c r="Q85" s="3"/>
      <c r="R85" s="5"/>
      <c r="T85" s="26"/>
      <c r="U85" s="24"/>
      <c r="V85" s="24"/>
      <c r="W85" s="5"/>
      <c r="X85" s="5"/>
      <c r="Y85" s="5"/>
      <c r="Z85" s="5"/>
      <c r="AE85" s="25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</row>
    <row r="86" spans="1:44" ht="12.75" customHeight="1" x14ac:dyDescent="0.2">
      <c r="A86" s="33" t="s">
        <v>51</v>
      </c>
      <c r="J86" s="25">
        <v>1</v>
      </c>
      <c r="K86" s="266">
        <v>1</v>
      </c>
      <c r="L86" s="5"/>
      <c r="M86" s="5"/>
      <c r="O86" s="5"/>
      <c r="P86" s="20">
        <v>2</v>
      </c>
      <c r="Q86" s="3"/>
      <c r="R86" s="5"/>
      <c r="T86" s="26"/>
      <c r="U86" s="24"/>
      <c r="V86" s="24"/>
      <c r="W86" s="5"/>
      <c r="X86" s="5"/>
      <c r="Y86" s="5"/>
      <c r="Z86" s="5"/>
      <c r="AE86" s="25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spans="1:44" ht="12.75" customHeight="1" x14ac:dyDescent="0.2">
      <c r="A87" s="33" t="s">
        <v>52</v>
      </c>
      <c r="I87" s="25">
        <v>1</v>
      </c>
      <c r="K87" s="266"/>
      <c r="L87" s="5"/>
      <c r="M87" s="5"/>
      <c r="O87" s="5"/>
      <c r="P87" s="20">
        <v>1</v>
      </c>
      <c r="Q87" s="3"/>
      <c r="R87" s="5"/>
      <c r="T87" s="26"/>
      <c r="U87" s="24"/>
      <c r="V87" s="24"/>
      <c r="W87" s="5"/>
      <c r="X87" s="5"/>
      <c r="Y87" s="5"/>
      <c r="Z87" s="5"/>
      <c r="AE87" s="25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spans="1:44" ht="12.75" customHeight="1" x14ac:dyDescent="0.2">
      <c r="K88" s="267">
        <f>SUM(K81:K86)</f>
        <v>80</v>
      </c>
      <c r="L88" s="5">
        <f>SUM(K81:K82)/B74</f>
        <v>0.51162790697674421</v>
      </c>
      <c r="M88" s="5">
        <f>K88/B74</f>
        <v>0.62015503875968991</v>
      </c>
      <c r="N88" s="5">
        <f>M88-L88</f>
        <v>0.10852713178294571</v>
      </c>
      <c r="O88" s="5"/>
      <c r="P88" s="6"/>
      <c r="Q88" s="6"/>
      <c r="R88" s="5"/>
      <c r="T88" s="31" t="s">
        <v>31</v>
      </c>
      <c r="U88" s="24">
        <f t="shared" ref="U88:U89" si="32">R25</f>
        <v>2.3809523809523836E-2</v>
      </c>
      <c r="V88" s="24">
        <f>R42</f>
        <v>3.4883720930232509E-2</v>
      </c>
      <c r="W88" s="5" t="s">
        <v>28</v>
      </c>
      <c r="X88" s="5"/>
      <c r="Y88" s="5" t="s">
        <v>28</v>
      </c>
      <c r="Z88" s="5" t="s">
        <v>28</v>
      </c>
      <c r="AE88" s="25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spans="1:44" ht="12.75" customHeight="1" x14ac:dyDescent="0.3">
      <c r="A89" s="51" t="s">
        <v>68</v>
      </c>
      <c r="M89" s="5"/>
      <c r="N89" s="5"/>
      <c r="P89" s="5"/>
      <c r="Q89" s="6"/>
      <c r="R89" s="6"/>
      <c r="S89" s="5"/>
      <c r="T89" s="31" t="s">
        <v>32</v>
      </c>
      <c r="U89" s="24">
        <f t="shared" si="32"/>
        <v>0.14634146341463417</v>
      </c>
      <c r="V89" s="24" t="s">
        <v>28</v>
      </c>
      <c r="W89" s="5" t="s">
        <v>28</v>
      </c>
      <c r="X89" s="5"/>
      <c r="Y89" s="5" t="s">
        <v>28</v>
      </c>
      <c r="Z89" s="5" t="s">
        <v>28</v>
      </c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3"/>
      <c r="AO89" s="3"/>
    </row>
    <row r="90" spans="1:44" ht="25.5" customHeight="1" x14ac:dyDescent="0.2">
      <c r="B90" s="319" t="s">
        <v>1</v>
      </c>
      <c r="C90" s="320"/>
      <c r="D90" s="320"/>
      <c r="E90" s="320"/>
      <c r="F90" s="320"/>
      <c r="G90" s="320"/>
      <c r="H90" s="320"/>
      <c r="I90" s="320"/>
      <c r="J90" s="320"/>
      <c r="L90" s="7" t="s">
        <v>2</v>
      </c>
      <c r="M90" s="7" t="s">
        <v>3</v>
      </c>
      <c r="N90" s="8" t="s">
        <v>4</v>
      </c>
      <c r="O90" s="7" t="s">
        <v>5</v>
      </c>
      <c r="P90" s="9" t="s">
        <v>6</v>
      </c>
      <c r="Q90" s="9" t="s">
        <v>7</v>
      </c>
      <c r="R90" s="10" t="s">
        <v>8</v>
      </c>
      <c r="U90" s="24"/>
      <c r="V90" s="27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4" ht="12.75" customHeight="1" x14ac:dyDescent="0.2">
      <c r="A91" s="12" t="s">
        <v>9</v>
      </c>
      <c r="B91" s="13">
        <v>1</v>
      </c>
      <c r="C91" s="13">
        <v>2</v>
      </c>
      <c r="D91" s="13">
        <v>3</v>
      </c>
      <c r="E91" s="13">
        <v>4</v>
      </c>
      <c r="F91" s="13">
        <v>5</v>
      </c>
      <c r="G91" s="13">
        <v>6</v>
      </c>
      <c r="H91" s="13">
        <v>7</v>
      </c>
      <c r="I91" s="13">
        <v>8</v>
      </c>
      <c r="J91" s="13">
        <v>9</v>
      </c>
      <c r="K91" s="146" t="s">
        <v>10</v>
      </c>
      <c r="L91" s="47"/>
      <c r="M91" s="15"/>
      <c r="N91" s="16"/>
      <c r="O91" s="17"/>
      <c r="P91" s="6"/>
      <c r="Q91" s="6"/>
      <c r="R91" s="5"/>
      <c r="T91" s="25"/>
      <c r="U91" s="24"/>
      <c r="V91" s="27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3"/>
      <c r="AO91" s="3"/>
    </row>
    <row r="92" spans="1:44" ht="12.75" customHeight="1" x14ac:dyDescent="0.2">
      <c r="A92" s="30" t="s">
        <v>19</v>
      </c>
      <c r="B92" s="13">
        <v>54</v>
      </c>
      <c r="C92" s="13"/>
      <c r="D92" s="13"/>
      <c r="E92" s="13"/>
      <c r="F92" s="13"/>
      <c r="G92" s="13"/>
      <c r="H92" s="13"/>
      <c r="I92" s="13"/>
      <c r="J92" s="13"/>
      <c r="K92" s="265"/>
      <c r="L92" s="47"/>
      <c r="M92" s="15"/>
      <c r="N92" s="16"/>
      <c r="O92" s="17"/>
      <c r="P92" s="20">
        <f>B92</f>
        <v>54</v>
      </c>
      <c r="Q92" s="6"/>
      <c r="R92" s="6"/>
      <c r="S92" s="5"/>
      <c r="T92" s="33"/>
      <c r="U92" s="27"/>
      <c r="V92" s="27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"/>
      <c r="AO92" s="3"/>
    </row>
    <row r="93" spans="1:44" ht="12.75" customHeight="1" x14ac:dyDescent="0.2">
      <c r="A93" s="30" t="s">
        <v>20</v>
      </c>
      <c r="C93" s="25">
        <v>41</v>
      </c>
      <c r="K93" s="266"/>
      <c r="M93" s="5"/>
      <c r="N93" s="5"/>
      <c r="O93" s="3">
        <f>C93/B92</f>
        <v>0.7592592592592593</v>
      </c>
      <c r="P93" s="20">
        <v>42</v>
      </c>
      <c r="Q93" s="3">
        <f t="shared" ref="Q93:Q100" si="33">P93/P92</f>
        <v>0.77777777777777779</v>
      </c>
      <c r="R93" s="5">
        <f t="shared" ref="R93:R100" si="34">100%-Q93</f>
        <v>0.22222222222222221</v>
      </c>
      <c r="S93" s="5"/>
      <c r="T93" s="33"/>
      <c r="U93" s="34"/>
      <c r="V93" s="34"/>
      <c r="W93" s="3"/>
      <c r="X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4" ht="12.75" customHeight="1" x14ac:dyDescent="0.2">
      <c r="A94" s="33" t="s">
        <v>21</v>
      </c>
      <c r="D94" s="25">
        <v>38</v>
      </c>
      <c r="K94" s="266"/>
      <c r="L94" s="5"/>
      <c r="M94" s="5"/>
      <c r="O94" s="5">
        <f>D94/C93</f>
        <v>0.92682926829268297</v>
      </c>
      <c r="P94" s="20">
        <v>39</v>
      </c>
      <c r="Q94" s="3">
        <f t="shared" si="33"/>
        <v>0.9285714285714286</v>
      </c>
      <c r="R94" s="5">
        <f t="shared" si="34"/>
        <v>7.1428571428571397E-2</v>
      </c>
      <c r="T94" s="33"/>
      <c r="U94" s="34"/>
      <c r="V94" s="34"/>
      <c r="AE94" s="25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2.75" customHeight="1" x14ac:dyDescent="0.2">
      <c r="A95" s="33" t="s">
        <v>22</v>
      </c>
      <c r="E95" s="25">
        <v>36</v>
      </c>
      <c r="K95" s="266"/>
      <c r="L95" s="5"/>
      <c r="M95" s="5"/>
      <c r="O95" s="5">
        <f>E95/D94</f>
        <v>0.94736842105263153</v>
      </c>
      <c r="P95" s="20">
        <v>39</v>
      </c>
      <c r="Q95" s="3">
        <f t="shared" si="33"/>
        <v>1</v>
      </c>
      <c r="R95" s="5">
        <f t="shared" si="34"/>
        <v>0</v>
      </c>
      <c r="T95" s="33"/>
      <c r="U95" s="34"/>
      <c r="V95" s="34"/>
      <c r="AE95" s="25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12.75" customHeight="1" x14ac:dyDescent="0.2">
      <c r="A96" s="33" t="s">
        <v>40</v>
      </c>
      <c r="F96" s="25">
        <v>33</v>
      </c>
      <c r="K96" s="266"/>
      <c r="L96" s="5"/>
      <c r="M96" s="5"/>
      <c r="O96" s="5">
        <f>F96/E95</f>
        <v>0.91666666666666663</v>
      </c>
      <c r="P96" s="20">
        <v>37</v>
      </c>
      <c r="Q96" s="3">
        <f t="shared" si="33"/>
        <v>0.94871794871794868</v>
      </c>
      <c r="R96" s="5">
        <f t="shared" si="34"/>
        <v>5.1282051282051322E-2</v>
      </c>
      <c r="T96" s="33"/>
      <c r="U96" s="34"/>
      <c r="V96" s="34"/>
      <c r="AE96" s="25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2.75" customHeight="1" x14ac:dyDescent="0.2">
      <c r="A97" s="33" t="s">
        <v>41</v>
      </c>
      <c r="G97" s="25">
        <v>33</v>
      </c>
      <c r="K97" s="266"/>
      <c r="L97" s="5"/>
      <c r="M97" s="5"/>
      <c r="O97" s="5">
        <f>G97/F96</f>
        <v>1</v>
      </c>
      <c r="P97" s="20">
        <v>37</v>
      </c>
      <c r="Q97" s="3">
        <f t="shared" si="33"/>
        <v>1</v>
      </c>
      <c r="R97" s="5">
        <f t="shared" si="34"/>
        <v>0</v>
      </c>
      <c r="T97" s="33"/>
      <c r="U97" s="34"/>
      <c r="V97" s="34"/>
      <c r="AE97" s="25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</row>
    <row r="98" spans="1:44" ht="12.75" customHeight="1" x14ac:dyDescent="0.2">
      <c r="A98" s="33" t="s">
        <v>42</v>
      </c>
      <c r="H98" s="25">
        <v>26</v>
      </c>
      <c r="K98" s="266"/>
      <c r="L98" s="5"/>
      <c r="M98" s="5"/>
      <c r="O98" s="5">
        <f>H98/G97</f>
        <v>0.78787878787878785</v>
      </c>
      <c r="P98" s="20">
        <v>35</v>
      </c>
      <c r="Q98" s="3">
        <f t="shared" si="33"/>
        <v>0.94594594594594594</v>
      </c>
      <c r="R98" s="5">
        <f t="shared" si="34"/>
        <v>5.4054054054054057E-2</v>
      </c>
      <c r="T98" s="33"/>
      <c r="U98" s="34"/>
      <c r="V98" s="34"/>
      <c r="AE98" s="25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</row>
    <row r="99" spans="1:44" ht="12.75" customHeight="1" x14ac:dyDescent="0.2">
      <c r="A99" s="33" t="s">
        <v>43</v>
      </c>
      <c r="I99" s="25">
        <v>26</v>
      </c>
      <c r="K99" s="266">
        <v>4</v>
      </c>
      <c r="L99" s="5"/>
      <c r="M99" s="5"/>
      <c r="O99" s="5">
        <f>I99/H98</f>
        <v>1</v>
      </c>
      <c r="P99" s="20">
        <v>35</v>
      </c>
      <c r="Q99" s="3">
        <f t="shared" si="33"/>
        <v>1</v>
      </c>
      <c r="R99" s="5">
        <f t="shared" si="34"/>
        <v>0</v>
      </c>
      <c r="T99" s="33"/>
      <c r="U99" s="34"/>
      <c r="V99" s="34"/>
      <c r="AE99" s="25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</row>
    <row r="100" spans="1:44" ht="12.75" customHeight="1" x14ac:dyDescent="0.2">
      <c r="A100" s="33" t="s">
        <v>48</v>
      </c>
      <c r="J100" s="25">
        <v>25</v>
      </c>
      <c r="K100" s="266">
        <v>22</v>
      </c>
      <c r="L100" s="5"/>
      <c r="M100" s="5"/>
      <c r="O100" s="5">
        <f>J100/I99</f>
        <v>0.96153846153846156</v>
      </c>
      <c r="P100" s="20">
        <v>31</v>
      </c>
      <c r="Q100" s="3">
        <f t="shared" si="33"/>
        <v>0.88571428571428568</v>
      </c>
      <c r="R100" s="5">
        <f t="shared" si="34"/>
        <v>0.11428571428571432</v>
      </c>
      <c r="T100" s="33"/>
      <c r="U100" s="34"/>
      <c r="V100" s="34"/>
      <c r="AE100" s="25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</row>
    <row r="101" spans="1:44" ht="12.75" customHeight="1" x14ac:dyDescent="0.2">
      <c r="A101" s="33" t="s">
        <v>49</v>
      </c>
      <c r="J101" s="25">
        <v>4</v>
      </c>
      <c r="K101" s="266">
        <v>1</v>
      </c>
      <c r="L101" s="5"/>
      <c r="M101" s="5"/>
      <c r="O101" s="5"/>
      <c r="P101" s="20">
        <v>7</v>
      </c>
      <c r="Q101" s="3"/>
      <c r="R101" s="5"/>
      <c r="T101" s="33"/>
      <c r="U101" s="34"/>
      <c r="V101" s="34"/>
      <c r="AE101" s="25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</row>
    <row r="102" spans="1:44" ht="12.75" customHeight="1" x14ac:dyDescent="0.2">
      <c r="A102" s="33" t="s">
        <v>50</v>
      </c>
      <c r="J102" s="25">
        <v>3</v>
      </c>
      <c r="K102" s="266">
        <v>1</v>
      </c>
      <c r="L102" s="5"/>
      <c r="M102" s="5"/>
      <c r="O102" s="5"/>
      <c r="P102" s="20">
        <v>4</v>
      </c>
      <c r="Q102" s="3"/>
      <c r="R102" s="5"/>
      <c r="T102" s="33"/>
      <c r="U102" s="34"/>
      <c r="V102" s="34"/>
      <c r="AE102" s="25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</row>
    <row r="103" spans="1:44" ht="12.75" customHeight="1" x14ac:dyDescent="0.2">
      <c r="A103" s="33" t="s">
        <v>51</v>
      </c>
      <c r="J103" s="25">
        <v>1</v>
      </c>
      <c r="K103" s="266">
        <v>1</v>
      </c>
      <c r="L103" s="5"/>
      <c r="M103" s="5"/>
      <c r="O103" s="5"/>
      <c r="P103" s="20">
        <v>2</v>
      </c>
      <c r="Q103" s="3"/>
      <c r="R103" s="5"/>
      <c r="T103" s="33"/>
      <c r="U103" s="34"/>
      <c r="V103" s="34"/>
      <c r="AE103" s="25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</row>
    <row r="104" spans="1:44" ht="12.75" customHeight="1" x14ac:dyDescent="0.2">
      <c r="A104" s="33" t="s">
        <v>52</v>
      </c>
      <c r="J104" s="25">
        <v>3</v>
      </c>
      <c r="K104" s="266">
        <v>3</v>
      </c>
      <c r="L104" s="5"/>
      <c r="M104" s="5"/>
      <c r="O104" s="5"/>
      <c r="P104" s="20">
        <v>3</v>
      </c>
      <c r="Q104" s="3"/>
      <c r="R104" s="5"/>
      <c r="T104" s="33"/>
      <c r="U104" s="34"/>
      <c r="V104" s="34"/>
      <c r="AE104" s="25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</row>
    <row r="105" spans="1:44" ht="12.75" customHeight="1" x14ac:dyDescent="0.2">
      <c r="A105" s="33" t="s">
        <v>53</v>
      </c>
      <c r="K105" s="266"/>
      <c r="L105" s="5"/>
      <c r="M105" s="5"/>
      <c r="O105" s="5"/>
      <c r="P105" s="20"/>
      <c r="Q105" s="3"/>
      <c r="R105" s="5"/>
      <c r="T105" s="33"/>
      <c r="U105" s="34"/>
      <c r="V105" s="34"/>
      <c r="AE105" s="25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</row>
    <row r="106" spans="1:44" ht="12.75" customHeight="1" x14ac:dyDescent="0.2">
      <c r="A106" s="33" t="s">
        <v>64</v>
      </c>
      <c r="J106" s="25">
        <v>1</v>
      </c>
      <c r="K106" s="266"/>
      <c r="L106" s="5"/>
      <c r="M106" s="5"/>
      <c r="O106" s="5"/>
      <c r="P106" s="20">
        <v>1</v>
      </c>
      <c r="Q106" s="3"/>
      <c r="R106" s="5"/>
      <c r="T106" s="33"/>
      <c r="U106" s="34"/>
      <c r="V106" s="34"/>
      <c r="AE106" s="25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</row>
    <row r="107" spans="1:44" ht="12.75" customHeight="1" x14ac:dyDescent="0.2">
      <c r="A107" s="33"/>
      <c r="K107" s="267">
        <f>SUM(K99:K104)</f>
        <v>32</v>
      </c>
      <c r="L107" s="5">
        <f>SUM(K99:K100)/B92</f>
        <v>0.48148148148148145</v>
      </c>
      <c r="M107" s="5">
        <f>K107/B92</f>
        <v>0.59259259259259256</v>
      </c>
      <c r="N107" s="5">
        <f>M107-L107</f>
        <v>0.1111111111111111</v>
      </c>
      <c r="O107" s="5"/>
      <c r="P107" s="3"/>
      <c r="Q107" s="3"/>
      <c r="R107" s="5"/>
      <c r="T107" s="33"/>
      <c r="U107" s="34"/>
      <c r="V107" s="34"/>
      <c r="AE107" s="25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</row>
    <row r="108" spans="1:44" ht="12.75" customHeight="1" x14ac:dyDescent="0.2">
      <c r="A108" s="4" t="s">
        <v>69</v>
      </c>
      <c r="B108" s="4"/>
      <c r="C108" s="4"/>
      <c r="D108" s="4"/>
      <c r="E108" s="4"/>
      <c r="M108" s="5"/>
      <c r="N108" s="5"/>
      <c r="P108" s="5"/>
      <c r="Q108" s="6"/>
      <c r="R108" s="6"/>
      <c r="T108" s="33"/>
      <c r="U108" s="34"/>
      <c r="V108" s="34"/>
      <c r="AE108" s="25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</row>
    <row r="109" spans="1:44" ht="25.5" customHeight="1" x14ac:dyDescent="0.2">
      <c r="B109" s="319" t="s">
        <v>1</v>
      </c>
      <c r="C109" s="320"/>
      <c r="D109" s="320"/>
      <c r="E109" s="320"/>
      <c r="F109" s="320"/>
      <c r="G109" s="320"/>
      <c r="H109" s="320"/>
      <c r="I109" s="320"/>
      <c r="J109" s="320"/>
      <c r="L109" s="7" t="s">
        <v>2</v>
      </c>
      <c r="M109" s="7" t="s">
        <v>3</v>
      </c>
      <c r="N109" s="8" t="s">
        <v>4</v>
      </c>
      <c r="O109" s="7" t="s">
        <v>5</v>
      </c>
      <c r="P109" s="9" t="s">
        <v>6</v>
      </c>
      <c r="Q109" s="9" t="s">
        <v>7</v>
      </c>
      <c r="R109" s="10" t="s">
        <v>8</v>
      </c>
      <c r="T109" s="25"/>
      <c r="U109" s="3"/>
      <c r="V109" s="3"/>
      <c r="AE109" s="25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</row>
    <row r="110" spans="1:44" ht="12.75" customHeight="1" x14ac:dyDescent="0.2">
      <c r="A110" s="12" t="s">
        <v>9</v>
      </c>
      <c r="B110" s="13">
        <v>1</v>
      </c>
      <c r="C110" s="13">
        <v>2</v>
      </c>
      <c r="D110" s="13">
        <v>3</v>
      </c>
      <c r="E110" s="13">
        <v>4</v>
      </c>
      <c r="F110" s="13">
        <v>5</v>
      </c>
      <c r="G110" s="13">
        <v>6</v>
      </c>
      <c r="H110" s="13">
        <v>7</v>
      </c>
      <c r="I110" s="13">
        <v>8</v>
      </c>
      <c r="J110" s="13">
        <v>9</v>
      </c>
      <c r="K110" s="146" t="s">
        <v>10</v>
      </c>
      <c r="L110" s="47"/>
      <c r="M110" s="15"/>
      <c r="N110" s="16"/>
      <c r="O110" s="17"/>
      <c r="P110" s="6"/>
      <c r="Q110" s="6"/>
      <c r="R110" s="5"/>
      <c r="T110" s="57" t="s">
        <v>12</v>
      </c>
      <c r="U110" s="60" t="s">
        <v>15</v>
      </c>
      <c r="V110" s="60" t="s">
        <v>16</v>
      </c>
      <c r="W110" s="60" t="s">
        <v>17</v>
      </c>
      <c r="X110" s="60" t="s">
        <v>18</v>
      </c>
      <c r="Y110" s="60" t="s">
        <v>19</v>
      </c>
      <c r="Z110" s="60" t="s">
        <v>20</v>
      </c>
      <c r="AA110" s="60" t="s">
        <v>21</v>
      </c>
      <c r="AB110" s="60" t="s">
        <v>22</v>
      </c>
      <c r="AC110" s="60" t="s">
        <v>40</v>
      </c>
      <c r="AD110" s="60" t="s">
        <v>41</v>
      </c>
      <c r="AE110" s="60" t="s">
        <v>42</v>
      </c>
      <c r="AF110" s="60" t="s">
        <v>43</v>
      </c>
      <c r="AG110" s="60" t="s">
        <v>48</v>
      </c>
      <c r="AH110" s="60" t="s">
        <v>49</v>
      </c>
      <c r="AI110" s="60" t="s">
        <v>50</v>
      </c>
      <c r="AJ110" s="60" t="s">
        <v>51</v>
      </c>
      <c r="AK110" s="60" t="s">
        <v>52</v>
      </c>
      <c r="AL110" s="60" t="s">
        <v>53</v>
      </c>
      <c r="AM110" s="60"/>
      <c r="AN110" s="3"/>
      <c r="AO110" s="3"/>
      <c r="AP110" s="3"/>
      <c r="AQ110" s="3"/>
      <c r="AR110" s="3"/>
    </row>
    <row r="111" spans="1:44" ht="12.75" customHeight="1" x14ac:dyDescent="0.3">
      <c r="A111" s="30" t="s">
        <v>20</v>
      </c>
      <c r="B111" s="25">
        <v>50</v>
      </c>
      <c r="K111" s="266"/>
      <c r="M111" s="5"/>
      <c r="N111" s="5"/>
      <c r="O111" s="3"/>
      <c r="P111" s="20">
        <v>46</v>
      </c>
      <c r="Q111" s="3"/>
      <c r="R111" s="5"/>
      <c r="T111" s="62" t="s">
        <v>24</v>
      </c>
      <c r="U111" s="63">
        <f>P20/P18</f>
        <v>0.91489361702127658</v>
      </c>
      <c r="V111" s="63">
        <f>P37/P35</f>
        <v>0.78761061946902655</v>
      </c>
      <c r="W111" s="63">
        <f>P57/P55</f>
        <v>0.89690721649484539</v>
      </c>
      <c r="X111" s="63">
        <f>P76/P74</f>
        <v>0.78294573643410847</v>
      </c>
      <c r="Y111" s="63">
        <f>P76/P74</f>
        <v>0.78294573643410847</v>
      </c>
      <c r="Z111" s="63">
        <f>P113/P111</f>
        <v>0.91304347826086951</v>
      </c>
      <c r="AA111" s="63">
        <f>P129/P127</f>
        <v>1</v>
      </c>
      <c r="AB111" s="63">
        <f>P146/P144</f>
        <v>0.83333333333333337</v>
      </c>
      <c r="AC111" s="63">
        <f>P162/P160</f>
        <v>0.81132075471698117</v>
      </c>
      <c r="AD111" s="63">
        <f>P177/P175</f>
        <v>0.9</v>
      </c>
      <c r="AE111" s="63">
        <f>P194/P192</f>
        <v>0.8571428571428571</v>
      </c>
      <c r="AF111" s="63">
        <f>P210/P208</f>
        <v>0.92</v>
      </c>
      <c r="AG111" s="63">
        <f>P228/P226</f>
        <v>0.90140845070422537</v>
      </c>
      <c r="AH111" s="63">
        <f>P247/P245</f>
        <v>0.94117647058823528</v>
      </c>
      <c r="AI111" s="63">
        <f>P265/P263</f>
        <v>0.91935483870967738</v>
      </c>
      <c r="AJ111" s="63">
        <f>P282/P280</f>
        <v>0.82352941176470584</v>
      </c>
      <c r="AK111" s="63">
        <f>P300/P298</f>
        <v>0.75</v>
      </c>
      <c r="AL111" s="63">
        <f>P320/P318</f>
        <v>0.91666666666666663</v>
      </c>
      <c r="AM111" s="63"/>
      <c r="AN111" s="3"/>
      <c r="AO111" s="3"/>
      <c r="AP111" s="3"/>
      <c r="AQ111" s="3"/>
      <c r="AR111" s="3"/>
    </row>
    <row r="112" spans="1:44" ht="12.75" customHeight="1" x14ac:dyDescent="0.2">
      <c r="A112" s="33" t="s">
        <v>21</v>
      </c>
      <c r="C112" s="25">
        <v>41</v>
      </c>
      <c r="K112" s="266"/>
      <c r="M112" s="5"/>
      <c r="N112" s="5"/>
      <c r="O112" s="5">
        <f>C112/B111</f>
        <v>0.82</v>
      </c>
      <c r="P112" s="20">
        <v>42</v>
      </c>
      <c r="Q112" s="3">
        <f t="shared" ref="Q112:Q119" si="35">P112/P111</f>
        <v>0.91304347826086951</v>
      </c>
      <c r="R112" s="5">
        <f t="shared" ref="R112:R119" si="36">100%-Q112</f>
        <v>8.6956521739130488E-2</v>
      </c>
      <c r="T112" s="4" t="s">
        <v>56</v>
      </c>
      <c r="U112" s="3"/>
      <c r="V112" s="3"/>
      <c r="AE112" s="25"/>
      <c r="AQ112" s="3"/>
      <c r="AR112" s="3"/>
    </row>
    <row r="113" spans="1:44" ht="12.75" customHeight="1" x14ac:dyDescent="0.2">
      <c r="A113" s="33" t="s">
        <v>22</v>
      </c>
      <c r="D113" s="25">
        <v>39</v>
      </c>
      <c r="K113" s="266"/>
      <c r="M113" s="5"/>
      <c r="N113" s="5"/>
      <c r="O113" s="5">
        <f>D113/C112</f>
        <v>0.95121951219512191</v>
      </c>
      <c r="P113" s="20">
        <v>42</v>
      </c>
      <c r="Q113" s="3">
        <f t="shared" si="35"/>
        <v>1</v>
      </c>
      <c r="R113" s="5">
        <f t="shared" si="36"/>
        <v>0</v>
      </c>
      <c r="T113" s="4"/>
      <c r="U113" s="3"/>
      <c r="V113" s="3"/>
      <c r="AE113" s="25"/>
      <c r="AQ113" s="3"/>
      <c r="AR113" s="3"/>
    </row>
    <row r="114" spans="1:44" ht="12.75" customHeight="1" x14ac:dyDescent="0.2">
      <c r="A114" s="33" t="s">
        <v>40</v>
      </c>
      <c r="E114" s="25">
        <v>33</v>
      </c>
      <c r="K114" s="266"/>
      <c r="L114" s="5"/>
      <c r="M114" s="5"/>
      <c r="O114" s="5">
        <f>E114/D113</f>
        <v>0.84615384615384615</v>
      </c>
      <c r="P114" s="20">
        <v>38</v>
      </c>
      <c r="Q114" s="3">
        <f t="shared" si="35"/>
        <v>0.90476190476190477</v>
      </c>
      <c r="R114" s="5">
        <f t="shared" si="36"/>
        <v>9.5238095238095233E-2</v>
      </c>
      <c r="T114" s="4"/>
      <c r="U114" s="11"/>
      <c r="V114" s="11"/>
      <c r="AE114" s="25"/>
      <c r="AQ114" s="3"/>
      <c r="AR114" s="3"/>
    </row>
    <row r="115" spans="1:44" ht="12.75" customHeight="1" x14ac:dyDescent="0.2">
      <c r="A115" s="33" t="s">
        <v>41</v>
      </c>
      <c r="F115" s="25">
        <v>33</v>
      </c>
      <c r="K115" s="266"/>
      <c r="L115" s="5"/>
      <c r="M115" s="5"/>
      <c r="O115" s="5">
        <f>F115/E114</f>
        <v>1</v>
      </c>
      <c r="P115" s="20">
        <v>38</v>
      </c>
      <c r="Q115" s="3">
        <f t="shared" si="35"/>
        <v>1</v>
      </c>
      <c r="R115" s="5">
        <f t="shared" si="36"/>
        <v>0</v>
      </c>
      <c r="T115" s="4"/>
      <c r="U115" s="11"/>
      <c r="V115" s="11"/>
      <c r="AE115" s="25"/>
      <c r="AQ115" s="3"/>
      <c r="AR115" s="3"/>
    </row>
    <row r="116" spans="1:44" ht="12.75" customHeight="1" x14ac:dyDescent="0.2">
      <c r="A116" s="33" t="s">
        <v>42</v>
      </c>
      <c r="G116" s="25">
        <v>33</v>
      </c>
      <c r="K116" s="266"/>
      <c r="L116" s="5"/>
      <c r="M116" s="5"/>
      <c r="O116" s="5">
        <f>G116/F115</f>
        <v>1</v>
      </c>
      <c r="P116" s="20">
        <v>38</v>
      </c>
      <c r="Q116" s="3">
        <f t="shared" si="35"/>
        <v>1</v>
      </c>
      <c r="R116" s="5">
        <f t="shared" si="36"/>
        <v>0</v>
      </c>
      <c r="T116" s="4"/>
      <c r="U116" s="11"/>
      <c r="V116" s="11"/>
      <c r="AE116" s="25"/>
      <c r="AQ116" s="3"/>
      <c r="AR116" s="3"/>
    </row>
    <row r="117" spans="1:44" ht="12.75" customHeight="1" x14ac:dyDescent="0.2">
      <c r="A117" s="33" t="s">
        <v>43</v>
      </c>
      <c r="H117" s="25">
        <v>31</v>
      </c>
      <c r="K117" s="266"/>
      <c r="L117" s="5"/>
      <c r="M117" s="5"/>
      <c r="O117" s="5">
        <f>H117/G116</f>
        <v>0.93939393939393945</v>
      </c>
      <c r="P117" s="20">
        <v>39</v>
      </c>
      <c r="Q117" s="3">
        <f t="shared" si="35"/>
        <v>1.0263157894736843</v>
      </c>
      <c r="R117" s="5">
        <f t="shared" si="36"/>
        <v>-2.6315789473684292E-2</v>
      </c>
      <c r="T117" s="4"/>
      <c r="U117" s="11"/>
      <c r="V117" s="11"/>
      <c r="AE117" s="25"/>
      <c r="AQ117" s="3"/>
      <c r="AR117" s="3"/>
    </row>
    <row r="118" spans="1:44" ht="12.75" customHeight="1" x14ac:dyDescent="0.2">
      <c r="A118" s="33" t="s">
        <v>48</v>
      </c>
      <c r="I118" s="25">
        <v>28</v>
      </c>
      <c r="K118" s="266">
        <v>1</v>
      </c>
      <c r="L118" s="5"/>
      <c r="M118" s="5"/>
      <c r="O118" s="5">
        <f>I118/H117</f>
        <v>0.90322580645161288</v>
      </c>
      <c r="P118" s="20">
        <v>37</v>
      </c>
      <c r="Q118" s="3">
        <f t="shared" si="35"/>
        <v>0.94871794871794868</v>
      </c>
      <c r="R118" s="5">
        <f t="shared" si="36"/>
        <v>5.1282051282051322E-2</v>
      </c>
      <c r="T118" s="4"/>
      <c r="U118" s="11"/>
      <c r="V118" s="11"/>
      <c r="AE118" s="25"/>
      <c r="AQ118" s="3"/>
      <c r="AR118" s="3"/>
    </row>
    <row r="119" spans="1:44" ht="12.75" customHeight="1" x14ac:dyDescent="0.2">
      <c r="A119" s="33" t="s">
        <v>49</v>
      </c>
      <c r="J119" s="25">
        <v>27</v>
      </c>
      <c r="K119" s="266">
        <v>27</v>
      </c>
      <c r="L119" s="5"/>
      <c r="M119" s="5"/>
      <c r="O119" s="5">
        <f>J119/I118</f>
        <v>0.9642857142857143</v>
      </c>
      <c r="P119" s="20">
        <v>36</v>
      </c>
      <c r="Q119" s="3">
        <f t="shared" si="35"/>
        <v>0.97297297297297303</v>
      </c>
      <c r="R119" s="5">
        <f t="shared" si="36"/>
        <v>2.7027027027026973E-2</v>
      </c>
      <c r="T119" s="4"/>
      <c r="U119" s="11"/>
      <c r="V119" s="11"/>
      <c r="AE119" s="25"/>
      <c r="AQ119" s="3"/>
      <c r="AR119" s="3"/>
    </row>
    <row r="120" spans="1:44" ht="12.75" customHeight="1" x14ac:dyDescent="0.2">
      <c r="A120" s="33" t="s">
        <v>50</v>
      </c>
      <c r="J120" s="25">
        <v>7</v>
      </c>
      <c r="K120" s="266">
        <v>4</v>
      </c>
      <c r="L120" s="5"/>
      <c r="M120" s="5"/>
      <c r="O120" s="5"/>
      <c r="P120" s="20">
        <v>8</v>
      </c>
      <c r="Q120" s="3"/>
      <c r="R120" s="5"/>
      <c r="T120" s="4"/>
      <c r="U120" s="11"/>
      <c r="V120" s="11"/>
      <c r="AE120" s="25"/>
      <c r="AQ120" s="3"/>
      <c r="AR120" s="3"/>
    </row>
    <row r="121" spans="1:44" ht="12.75" customHeight="1" x14ac:dyDescent="0.2">
      <c r="A121" s="33" t="s">
        <v>51</v>
      </c>
      <c r="J121" s="25">
        <v>4</v>
      </c>
      <c r="K121" s="266">
        <v>2</v>
      </c>
      <c r="L121" s="5"/>
      <c r="M121" s="5"/>
      <c r="O121" s="5"/>
      <c r="P121" s="20">
        <v>4</v>
      </c>
      <c r="Q121" s="3"/>
      <c r="R121" s="5"/>
      <c r="T121" s="4"/>
      <c r="U121" s="11"/>
      <c r="V121" s="11"/>
      <c r="AE121" s="25"/>
      <c r="AQ121" s="3"/>
      <c r="AR121" s="3"/>
    </row>
    <row r="122" spans="1:44" ht="12.75" customHeight="1" x14ac:dyDescent="0.2">
      <c r="A122" s="33" t="s">
        <v>52</v>
      </c>
      <c r="J122" s="25">
        <v>1</v>
      </c>
      <c r="K122" s="266"/>
      <c r="L122" s="5"/>
      <c r="M122" s="5"/>
      <c r="O122" s="5"/>
      <c r="P122" s="20">
        <v>1</v>
      </c>
      <c r="Q122" s="3"/>
      <c r="R122" s="5"/>
      <c r="T122" s="4"/>
      <c r="U122" s="11"/>
      <c r="V122" s="11"/>
      <c r="AE122" s="25"/>
      <c r="AQ122" s="3"/>
      <c r="AR122" s="3"/>
    </row>
    <row r="123" spans="1:44" ht="12.75" customHeight="1" x14ac:dyDescent="0.2">
      <c r="K123" s="267">
        <f>SUM(K118:K121)</f>
        <v>34</v>
      </c>
      <c r="L123" s="5">
        <f>SUM(K118:K119)/B111</f>
        <v>0.56000000000000005</v>
      </c>
      <c r="M123" s="5">
        <f>K123/B111</f>
        <v>0.68</v>
      </c>
      <c r="N123" s="5">
        <f>M123-L123</f>
        <v>0.12</v>
      </c>
      <c r="O123" s="5"/>
      <c r="P123" s="6"/>
      <c r="Q123" s="6"/>
      <c r="R123" s="5"/>
      <c r="T123" s="4"/>
      <c r="U123" s="11"/>
      <c r="V123" s="11"/>
      <c r="AE123" s="25"/>
      <c r="AQ123" s="3"/>
      <c r="AR123" s="3"/>
    </row>
    <row r="124" spans="1:44" ht="12.75" customHeight="1" x14ac:dyDescent="0.3">
      <c r="A124" s="51" t="s">
        <v>70</v>
      </c>
      <c r="L124" s="5"/>
      <c r="M124" s="5"/>
      <c r="O124" s="5"/>
      <c r="T124" s="25"/>
      <c r="AE124" s="25"/>
      <c r="AQ124" s="3"/>
      <c r="AR124" s="3"/>
    </row>
    <row r="125" spans="1:44" ht="25.5" customHeight="1" x14ac:dyDescent="0.2">
      <c r="B125" s="324" t="s">
        <v>1</v>
      </c>
      <c r="C125" s="325"/>
      <c r="D125" s="325"/>
      <c r="E125" s="325"/>
      <c r="F125" s="325"/>
      <c r="G125" s="325"/>
      <c r="H125" s="325"/>
      <c r="I125" s="325"/>
      <c r="J125" s="325"/>
      <c r="L125" s="10" t="s">
        <v>2</v>
      </c>
      <c r="M125" s="10" t="s">
        <v>3</v>
      </c>
      <c r="N125" s="69" t="s">
        <v>4</v>
      </c>
      <c r="O125" s="10" t="s">
        <v>5</v>
      </c>
      <c r="P125" s="9" t="s">
        <v>6</v>
      </c>
      <c r="Q125" s="9" t="s">
        <v>7</v>
      </c>
      <c r="R125" s="10" t="s">
        <v>8</v>
      </c>
      <c r="T125" s="25"/>
      <c r="AE125" s="25"/>
      <c r="AQ125" s="3"/>
      <c r="AR125" s="3"/>
    </row>
    <row r="126" spans="1:44" ht="12.75" customHeight="1" x14ac:dyDescent="0.2">
      <c r="A126" s="70" t="s">
        <v>9</v>
      </c>
      <c r="B126" s="71">
        <v>1</v>
      </c>
      <c r="C126" s="71">
        <v>2</v>
      </c>
      <c r="D126" s="71">
        <v>3</v>
      </c>
      <c r="E126" s="71">
        <v>4</v>
      </c>
      <c r="F126" s="71">
        <v>5</v>
      </c>
      <c r="G126" s="71">
        <v>6</v>
      </c>
      <c r="H126" s="71">
        <v>7</v>
      </c>
      <c r="I126" s="71">
        <v>8</v>
      </c>
      <c r="J126" s="71">
        <v>9</v>
      </c>
      <c r="K126" s="268" t="s">
        <v>10</v>
      </c>
      <c r="L126" s="5"/>
      <c r="M126" s="5"/>
      <c r="O126" s="5"/>
      <c r="P126" s="6"/>
      <c r="Q126" s="6"/>
      <c r="R126" s="5"/>
      <c r="T126" s="25"/>
      <c r="AE126" s="25"/>
      <c r="AQ126" s="3"/>
      <c r="AR126" s="3"/>
    </row>
    <row r="127" spans="1:44" ht="12.75" customHeight="1" x14ac:dyDescent="0.2">
      <c r="A127" s="33" t="s">
        <v>21</v>
      </c>
      <c r="B127" s="25">
        <v>42</v>
      </c>
      <c r="K127" s="266"/>
      <c r="L127" s="5"/>
      <c r="M127" s="5"/>
      <c r="O127" s="5"/>
      <c r="P127" s="20">
        <f>B127</f>
        <v>42</v>
      </c>
      <c r="Q127" s="6"/>
      <c r="R127" s="5"/>
      <c r="T127" s="25"/>
      <c r="AE127" s="25"/>
      <c r="AQ127" s="3"/>
      <c r="AR127" s="3"/>
    </row>
    <row r="128" spans="1:44" ht="12.75" customHeight="1" x14ac:dyDescent="0.2">
      <c r="A128" s="33" t="s">
        <v>22</v>
      </c>
      <c r="C128" s="25">
        <v>42</v>
      </c>
      <c r="K128" s="266"/>
      <c r="L128" s="5"/>
      <c r="M128" s="5"/>
      <c r="N128" s="5"/>
      <c r="O128" s="5">
        <f>C128/B127</f>
        <v>1</v>
      </c>
      <c r="P128" s="73">
        <v>42</v>
      </c>
      <c r="Q128" s="24">
        <f t="shared" ref="Q128:Q135" si="37">P128/P127</f>
        <v>1</v>
      </c>
      <c r="R128" s="5">
        <f t="shared" ref="R128:R135" si="38">100%-Q128</f>
        <v>0</v>
      </c>
      <c r="T128" s="25"/>
      <c r="AE128" s="25"/>
      <c r="AQ128" s="3"/>
      <c r="AR128" s="3"/>
    </row>
    <row r="129" spans="1:44" ht="12.75" customHeight="1" x14ac:dyDescent="0.2">
      <c r="A129" s="33" t="s">
        <v>40</v>
      </c>
      <c r="D129" s="25">
        <v>42</v>
      </c>
      <c r="K129" s="266"/>
      <c r="L129" s="5"/>
      <c r="M129" s="5"/>
      <c r="O129" s="5">
        <f>D129/C128</f>
        <v>1</v>
      </c>
      <c r="P129" s="73">
        <v>42</v>
      </c>
      <c r="Q129" s="24">
        <f t="shared" si="37"/>
        <v>1</v>
      </c>
      <c r="R129" s="5">
        <f t="shared" si="38"/>
        <v>0</v>
      </c>
      <c r="T129" s="25"/>
      <c r="AE129" s="25"/>
      <c r="AQ129" s="3"/>
      <c r="AR129" s="3"/>
    </row>
    <row r="130" spans="1:44" ht="12.75" customHeight="1" x14ac:dyDescent="0.2">
      <c r="A130" s="33" t="s">
        <v>41</v>
      </c>
      <c r="E130" s="25">
        <v>42</v>
      </c>
      <c r="K130" s="266"/>
      <c r="L130" s="5"/>
      <c r="M130" s="5"/>
      <c r="O130" s="5">
        <f>E130/D129</f>
        <v>1</v>
      </c>
      <c r="P130" s="73">
        <v>42</v>
      </c>
      <c r="Q130" s="24">
        <f t="shared" si="37"/>
        <v>1</v>
      </c>
      <c r="R130" s="5">
        <f t="shared" si="38"/>
        <v>0</v>
      </c>
      <c r="T130" s="25"/>
      <c r="AE130" s="25"/>
      <c r="AQ130" s="3"/>
      <c r="AR130" s="3"/>
    </row>
    <row r="131" spans="1:44" ht="12.75" customHeight="1" x14ac:dyDescent="0.2">
      <c r="A131" s="33" t="s">
        <v>42</v>
      </c>
      <c r="F131" s="25">
        <v>41</v>
      </c>
      <c r="K131" s="266"/>
      <c r="L131" s="5"/>
      <c r="M131" s="5"/>
      <c r="O131" s="5">
        <f>F131/E130</f>
        <v>0.97619047619047616</v>
      </c>
      <c r="P131" s="73">
        <v>42</v>
      </c>
      <c r="Q131" s="24">
        <f t="shared" si="37"/>
        <v>1</v>
      </c>
      <c r="R131" s="5">
        <f t="shared" si="38"/>
        <v>0</v>
      </c>
      <c r="T131" s="25"/>
      <c r="AE131" s="25"/>
      <c r="AQ131" s="3"/>
      <c r="AR131" s="3"/>
    </row>
    <row r="132" spans="1:44" ht="12.75" customHeight="1" x14ac:dyDescent="0.2">
      <c r="A132" s="33" t="s">
        <v>43</v>
      </c>
      <c r="G132" s="25">
        <v>39</v>
      </c>
      <c r="K132" s="266"/>
      <c r="L132" s="5"/>
      <c r="M132" s="5"/>
      <c r="O132" s="5">
        <f>G132/F131</f>
        <v>0.95121951219512191</v>
      </c>
      <c r="P132" s="73">
        <v>41</v>
      </c>
      <c r="Q132" s="24">
        <f t="shared" si="37"/>
        <v>0.97619047619047616</v>
      </c>
      <c r="R132" s="5">
        <f t="shared" si="38"/>
        <v>2.3809523809523836E-2</v>
      </c>
      <c r="T132" s="25"/>
      <c r="AE132" s="25"/>
      <c r="AQ132" s="3"/>
      <c r="AR132" s="3"/>
    </row>
    <row r="133" spans="1:44" ht="12.75" customHeight="1" x14ac:dyDescent="0.2">
      <c r="A133" s="33" t="s">
        <v>48</v>
      </c>
      <c r="H133" s="25">
        <v>37</v>
      </c>
      <c r="K133" s="266"/>
      <c r="L133" s="5"/>
      <c r="M133" s="5"/>
      <c r="O133" s="5">
        <f>H133/G132</f>
        <v>0.94871794871794868</v>
      </c>
      <c r="P133" s="73">
        <v>40</v>
      </c>
      <c r="Q133" s="24">
        <f t="shared" si="37"/>
        <v>0.97560975609756095</v>
      </c>
      <c r="R133" s="5">
        <f t="shared" si="38"/>
        <v>2.4390243902439046E-2</v>
      </c>
      <c r="T133" s="25"/>
      <c r="AE133" s="25"/>
      <c r="AQ133" s="3"/>
      <c r="AR133" s="3"/>
    </row>
    <row r="134" spans="1:44" ht="12.75" customHeight="1" x14ac:dyDescent="0.2">
      <c r="A134" s="33" t="s">
        <v>49</v>
      </c>
      <c r="I134" s="25">
        <v>37</v>
      </c>
      <c r="K134" s="266"/>
      <c r="L134" s="5"/>
      <c r="M134" s="5"/>
      <c r="O134" s="5">
        <f>I134/H133</f>
        <v>1</v>
      </c>
      <c r="P134" s="73">
        <v>39</v>
      </c>
      <c r="Q134" s="24">
        <f t="shared" si="37"/>
        <v>0.97499999999999998</v>
      </c>
      <c r="R134" s="5">
        <f t="shared" si="38"/>
        <v>2.5000000000000022E-2</v>
      </c>
      <c r="T134" s="25"/>
      <c r="AE134" s="25"/>
      <c r="AQ134" s="3"/>
      <c r="AR134" s="3"/>
    </row>
    <row r="135" spans="1:44" ht="12.75" customHeight="1" x14ac:dyDescent="0.2">
      <c r="A135" s="33" t="s">
        <v>50</v>
      </c>
      <c r="J135" s="25">
        <v>35</v>
      </c>
      <c r="K135" s="266">
        <v>32</v>
      </c>
      <c r="L135" s="5"/>
      <c r="M135" s="5"/>
      <c r="O135" s="5">
        <f>J135/I134</f>
        <v>0.94594594594594594</v>
      </c>
      <c r="P135" s="73">
        <v>39</v>
      </c>
      <c r="Q135" s="24">
        <f t="shared" si="37"/>
        <v>1</v>
      </c>
      <c r="R135" s="5">
        <f t="shared" si="38"/>
        <v>0</v>
      </c>
      <c r="T135" s="25"/>
      <c r="AE135" s="25"/>
      <c r="AQ135" s="3"/>
      <c r="AR135" s="3"/>
    </row>
    <row r="136" spans="1:44" ht="12.75" customHeight="1" x14ac:dyDescent="0.2">
      <c r="A136" s="33" t="s">
        <v>51</v>
      </c>
      <c r="J136" s="25">
        <v>4</v>
      </c>
      <c r="K136" s="266">
        <v>2</v>
      </c>
      <c r="L136" s="5"/>
      <c r="M136" s="5"/>
      <c r="O136" s="5"/>
      <c r="P136" s="73">
        <v>6</v>
      </c>
      <c r="Q136" s="24"/>
      <c r="R136" s="5"/>
      <c r="T136" s="25"/>
      <c r="AE136" s="25"/>
      <c r="AQ136" s="3"/>
      <c r="AR136" s="3"/>
    </row>
    <row r="137" spans="1:44" ht="12.75" customHeight="1" x14ac:dyDescent="0.2">
      <c r="A137" s="33" t="s">
        <v>52</v>
      </c>
      <c r="J137" s="25">
        <v>5</v>
      </c>
      <c r="K137" s="266">
        <v>1</v>
      </c>
      <c r="L137" s="5"/>
      <c r="M137" s="5"/>
      <c r="O137" s="5"/>
      <c r="P137" s="73">
        <v>5</v>
      </c>
      <c r="Q137" s="24"/>
      <c r="R137" s="5"/>
      <c r="T137" s="25"/>
      <c r="AE137" s="25"/>
      <c r="AQ137" s="3"/>
      <c r="AR137" s="3"/>
    </row>
    <row r="138" spans="1:44" ht="12.75" customHeight="1" x14ac:dyDescent="0.2">
      <c r="A138" s="33" t="s">
        <v>53</v>
      </c>
      <c r="J138" s="25">
        <v>1</v>
      </c>
      <c r="K138" s="266"/>
      <c r="L138" s="5"/>
      <c r="M138" s="5"/>
      <c r="O138" s="5"/>
      <c r="P138" s="73">
        <v>1</v>
      </c>
      <c r="Q138" s="24"/>
      <c r="R138" s="5"/>
      <c r="T138" s="25"/>
      <c r="AE138" s="25"/>
      <c r="AQ138" s="3"/>
      <c r="AR138" s="3"/>
    </row>
    <row r="139" spans="1:44" ht="12.75" customHeight="1" x14ac:dyDescent="0.2">
      <c r="A139" s="33" t="s">
        <v>64</v>
      </c>
      <c r="J139" s="25">
        <v>1</v>
      </c>
      <c r="K139" s="266">
        <v>1</v>
      </c>
      <c r="L139" s="5"/>
      <c r="M139" s="5"/>
      <c r="O139" s="5"/>
      <c r="P139" s="73">
        <v>1</v>
      </c>
      <c r="Q139" s="24"/>
      <c r="R139" s="5"/>
      <c r="T139" s="25"/>
      <c r="AE139" s="25"/>
      <c r="AQ139" s="3"/>
      <c r="AR139" s="3"/>
    </row>
    <row r="140" spans="1:44" ht="12.75" customHeight="1" x14ac:dyDescent="0.2">
      <c r="K140" s="267">
        <f>SUM(K135:K139)</f>
        <v>36</v>
      </c>
      <c r="L140" s="5">
        <f>K135/B127</f>
        <v>0.76190476190476186</v>
      </c>
      <c r="M140" s="5">
        <f>K140/B127</f>
        <v>0.8571428571428571</v>
      </c>
      <c r="N140" s="5">
        <f>M140-L140</f>
        <v>9.5238095238095233E-2</v>
      </c>
      <c r="O140" s="5"/>
      <c r="P140" s="6"/>
      <c r="Q140" s="6"/>
      <c r="R140" s="5"/>
      <c r="T140" s="25"/>
      <c r="AE140" s="25"/>
      <c r="AQ140" s="3"/>
      <c r="AR140" s="3"/>
    </row>
    <row r="141" spans="1:44" ht="12.75" customHeight="1" x14ac:dyDescent="0.3">
      <c r="A141" s="51" t="s">
        <v>73</v>
      </c>
      <c r="L141" s="5"/>
      <c r="M141" s="5"/>
      <c r="O141" s="5"/>
      <c r="T141" s="25"/>
      <c r="AE141" s="25"/>
      <c r="AQ141" s="3"/>
      <c r="AR141" s="3"/>
    </row>
    <row r="142" spans="1:44" ht="25.5" customHeight="1" x14ac:dyDescent="0.2">
      <c r="B142" s="324" t="s">
        <v>1</v>
      </c>
      <c r="C142" s="325"/>
      <c r="D142" s="325"/>
      <c r="E142" s="325"/>
      <c r="F142" s="325"/>
      <c r="G142" s="325"/>
      <c r="H142" s="325"/>
      <c r="I142" s="325"/>
      <c r="J142" s="325"/>
      <c r="L142" s="10" t="s">
        <v>2</v>
      </c>
      <c r="M142" s="10" t="s">
        <v>3</v>
      </c>
      <c r="N142" s="69" t="s">
        <v>4</v>
      </c>
      <c r="O142" s="10" t="s">
        <v>5</v>
      </c>
      <c r="P142" s="9" t="s">
        <v>6</v>
      </c>
      <c r="Q142" s="9" t="s">
        <v>7</v>
      </c>
      <c r="R142" s="10" t="s">
        <v>8</v>
      </c>
      <c r="T142" s="25"/>
      <c r="AE142" s="25"/>
      <c r="AQ142" s="3"/>
      <c r="AR142" s="3"/>
    </row>
    <row r="143" spans="1:44" ht="12.75" customHeight="1" x14ac:dyDescent="0.2">
      <c r="A143" s="70" t="s">
        <v>9</v>
      </c>
      <c r="B143" s="71">
        <v>1</v>
      </c>
      <c r="C143" s="71">
        <v>2</v>
      </c>
      <c r="D143" s="71">
        <v>3</v>
      </c>
      <c r="E143" s="71">
        <v>4</v>
      </c>
      <c r="F143" s="71">
        <v>5</v>
      </c>
      <c r="G143" s="71">
        <v>6</v>
      </c>
      <c r="H143" s="71">
        <v>7</v>
      </c>
      <c r="I143" s="71">
        <v>8</v>
      </c>
      <c r="J143" s="71">
        <v>9</v>
      </c>
      <c r="K143" s="268" t="s">
        <v>10</v>
      </c>
      <c r="L143" s="5"/>
      <c r="M143" s="5"/>
      <c r="O143" s="5"/>
      <c r="P143" s="6"/>
      <c r="Q143" s="6"/>
      <c r="R143" s="5"/>
      <c r="T143" s="25"/>
      <c r="AE143" s="25"/>
      <c r="AQ143" s="3"/>
      <c r="AR143" s="3"/>
    </row>
    <row r="144" spans="1:44" ht="12.75" customHeight="1" x14ac:dyDescent="0.2">
      <c r="A144" s="33" t="s">
        <v>22</v>
      </c>
      <c r="B144" s="25">
        <v>96</v>
      </c>
      <c r="K144" s="266"/>
      <c r="L144" s="5"/>
      <c r="M144" s="5"/>
      <c r="O144" s="5"/>
      <c r="P144" s="20">
        <f>B144</f>
        <v>96</v>
      </c>
      <c r="Q144" s="6"/>
      <c r="R144" s="5"/>
      <c r="T144" s="25"/>
      <c r="AE144" s="25"/>
      <c r="AQ144" s="3"/>
      <c r="AR144" s="3"/>
    </row>
    <row r="145" spans="1:44" ht="12.75" customHeight="1" x14ac:dyDescent="0.2">
      <c r="A145" s="33" t="s">
        <v>40</v>
      </c>
      <c r="C145" s="25">
        <v>86</v>
      </c>
      <c r="K145" s="266"/>
      <c r="L145" s="5"/>
      <c r="M145" s="5"/>
      <c r="N145" s="5"/>
      <c r="O145" s="5">
        <f>C145/B144</f>
        <v>0.89583333333333337</v>
      </c>
      <c r="P145" s="73">
        <v>87</v>
      </c>
      <c r="Q145" s="24">
        <f t="shared" ref="Q145:Q152" si="39">P145/P144</f>
        <v>0.90625</v>
      </c>
      <c r="R145" s="5">
        <f t="shared" ref="R145:R152" si="40">100%-Q145</f>
        <v>9.375E-2</v>
      </c>
      <c r="T145" s="25"/>
      <c r="AE145" s="25"/>
      <c r="AQ145" s="3"/>
      <c r="AR145" s="3"/>
    </row>
    <row r="146" spans="1:44" ht="12.75" customHeight="1" x14ac:dyDescent="0.2">
      <c r="A146" s="33" t="s">
        <v>41</v>
      </c>
      <c r="B146" s="3"/>
      <c r="C146" s="25"/>
      <c r="D146" s="25">
        <v>76</v>
      </c>
      <c r="E146" s="25"/>
      <c r="F146" s="25"/>
      <c r="G146" s="25"/>
      <c r="H146" s="25"/>
      <c r="I146" s="25"/>
      <c r="K146" s="266"/>
      <c r="L146" s="5"/>
      <c r="M146" s="5"/>
      <c r="O146" s="5">
        <f>D146/C145</f>
        <v>0.88372093023255816</v>
      </c>
      <c r="P146" s="73">
        <v>80</v>
      </c>
      <c r="Q146" s="24">
        <f t="shared" si="39"/>
        <v>0.91954022988505746</v>
      </c>
      <c r="R146" s="5">
        <f t="shared" si="40"/>
        <v>8.0459770114942541E-2</v>
      </c>
      <c r="T146" s="25"/>
      <c r="AE146" s="25"/>
      <c r="AQ146" s="3"/>
      <c r="AR146" s="3"/>
    </row>
    <row r="147" spans="1:44" ht="12.75" customHeight="1" x14ac:dyDescent="0.2">
      <c r="A147" s="33" t="s">
        <v>42</v>
      </c>
      <c r="B147" s="3"/>
      <c r="C147" s="25"/>
      <c r="D147" s="25"/>
      <c r="E147" s="25">
        <v>71</v>
      </c>
      <c r="F147" s="25"/>
      <c r="G147" s="25"/>
      <c r="H147" s="25"/>
      <c r="I147" s="25"/>
      <c r="K147" s="266"/>
      <c r="L147" s="5"/>
      <c r="M147" s="5"/>
      <c r="O147" s="5">
        <f>E147/D146</f>
        <v>0.93421052631578949</v>
      </c>
      <c r="P147" s="73">
        <v>75</v>
      </c>
      <c r="Q147" s="24">
        <f t="shared" si="39"/>
        <v>0.9375</v>
      </c>
      <c r="R147" s="5">
        <f t="shared" si="40"/>
        <v>6.25E-2</v>
      </c>
      <c r="T147" s="25"/>
      <c r="AE147" s="25"/>
      <c r="AQ147" s="3"/>
      <c r="AR147" s="3"/>
    </row>
    <row r="148" spans="1:44" ht="12.75" customHeight="1" x14ac:dyDescent="0.2">
      <c r="A148" s="33" t="s">
        <v>43</v>
      </c>
      <c r="B148" s="3"/>
      <c r="C148" s="25"/>
      <c r="D148" s="25"/>
      <c r="E148" s="25"/>
      <c r="F148" s="25">
        <v>68</v>
      </c>
      <c r="G148" s="25"/>
      <c r="H148" s="25"/>
      <c r="I148" s="25"/>
      <c r="K148" s="266"/>
      <c r="L148" s="5"/>
      <c r="M148" s="5"/>
      <c r="O148" s="5">
        <f>F148/E147</f>
        <v>0.95774647887323938</v>
      </c>
      <c r="P148" s="73">
        <v>73</v>
      </c>
      <c r="Q148" s="24">
        <f t="shared" si="39"/>
        <v>0.97333333333333338</v>
      </c>
      <c r="R148" s="5">
        <f t="shared" si="40"/>
        <v>2.6666666666666616E-2</v>
      </c>
      <c r="T148" s="25"/>
      <c r="AE148" s="25"/>
      <c r="AQ148" s="3"/>
      <c r="AR148" s="3"/>
    </row>
    <row r="149" spans="1:44" ht="12.75" customHeight="1" x14ac:dyDescent="0.2">
      <c r="A149" s="33" t="s">
        <v>48</v>
      </c>
      <c r="B149" s="3"/>
      <c r="C149" s="25"/>
      <c r="D149" s="25"/>
      <c r="E149" s="25"/>
      <c r="F149" s="25"/>
      <c r="G149" s="25">
        <v>67</v>
      </c>
      <c r="H149" s="25"/>
      <c r="I149" s="25"/>
      <c r="K149" s="266"/>
      <c r="L149" s="5"/>
      <c r="M149" s="5"/>
      <c r="O149" s="5">
        <f>G149/F148</f>
        <v>0.98529411764705888</v>
      </c>
      <c r="P149" s="73">
        <v>72</v>
      </c>
      <c r="Q149" s="24">
        <f t="shared" si="39"/>
        <v>0.98630136986301364</v>
      </c>
      <c r="R149" s="5">
        <f t="shared" si="40"/>
        <v>1.3698630136986356E-2</v>
      </c>
      <c r="T149" s="25"/>
      <c r="AE149" s="25"/>
      <c r="AQ149" s="3"/>
      <c r="AR149" s="3"/>
    </row>
    <row r="150" spans="1:44" ht="12.75" customHeight="1" x14ac:dyDescent="0.2">
      <c r="A150" s="33" t="s">
        <v>49</v>
      </c>
      <c r="B150" s="3"/>
      <c r="C150" s="25"/>
      <c r="D150" s="25"/>
      <c r="E150" s="25"/>
      <c r="F150" s="25"/>
      <c r="G150" s="25"/>
      <c r="H150" s="25">
        <v>67</v>
      </c>
      <c r="I150" s="25"/>
      <c r="K150" s="266">
        <v>1</v>
      </c>
      <c r="L150" s="5"/>
      <c r="M150" s="5"/>
      <c r="O150" s="5">
        <f>H150/G149</f>
        <v>1</v>
      </c>
      <c r="P150" s="73">
        <v>70</v>
      </c>
      <c r="Q150" s="24">
        <f t="shared" si="39"/>
        <v>0.97222222222222221</v>
      </c>
      <c r="R150" s="5">
        <f t="shared" si="40"/>
        <v>2.777777777777779E-2</v>
      </c>
      <c r="T150" s="25"/>
      <c r="AE150" s="25"/>
      <c r="AQ150" s="3"/>
      <c r="AR150" s="3"/>
    </row>
    <row r="151" spans="1:44" ht="12.75" customHeight="1" x14ac:dyDescent="0.2">
      <c r="A151" s="33" t="s">
        <v>50</v>
      </c>
      <c r="B151" s="3"/>
      <c r="C151" s="25"/>
      <c r="D151" s="25"/>
      <c r="E151" s="25"/>
      <c r="F151" s="25"/>
      <c r="G151" s="25"/>
      <c r="H151" s="25"/>
      <c r="I151" s="25">
        <v>66</v>
      </c>
      <c r="K151" s="266">
        <v>1</v>
      </c>
      <c r="L151" s="5"/>
      <c r="M151" s="5"/>
      <c r="O151" s="5">
        <f>I151/H150</f>
        <v>0.9850746268656716</v>
      </c>
      <c r="P151" s="73">
        <v>69</v>
      </c>
      <c r="Q151" s="24">
        <f t="shared" si="39"/>
        <v>0.98571428571428577</v>
      </c>
      <c r="R151" s="5">
        <f t="shared" si="40"/>
        <v>1.4285714285714235E-2</v>
      </c>
      <c r="T151" s="25"/>
      <c r="AE151" s="25"/>
      <c r="AQ151" s="3"/>
      <c r="AR151" s="3"/>
    </row>
    <row r="152" spans="1:44" ht="12.75" customHeight="1" x14ac:dyDescent="0.2">
      <c r="A152" s="33" t="s">
        <v>51</v>
      </c>
      <c r="B152" s="3"/>
      <c r="C152" s="25"/>
      <c r="D152" s="25"/>
      <c r="E152" s="25"/>
      <c r="F152" s="25"/>
      <c r="G152" s="25"/>
      <c r="H152" s="25"/>
      <c r="I152" s="25"/>
      <c r="J152" s="25">
        <v>66</v>
      </c>
      <c r="K152" s="266">
        <v>59</v>
      </c>
      <c r="L152" s="5"/>
      <c r="M152" s="5"/>
      <c r="O152" s="5">
        <f>J152/I151</f>
        <v>1</v>
      </c>
      <c r="P152" s="73">
        <v>68</v>
      </c>
      <c r="Q152" s="24">
        <f t="shared" si="39"/>
        <v>0.98550724637681164</v>
      </c>
      <c r="R152" s="5">
        <f t="shared" si="40"/>
        <v>1.4492753623188359E-2</v>
      </c>
      <c r="T152" s="25"/>
      <c r="AE152" s="25"/>
      <c r="AQ152" s="3"/>
      <c r="AR152" s="3"/>
    </row>
    <row r="153" spans="1:44" ht="12.75" customHeight="1" x14ac:dyDescent="0.2">
      <c r="A153" s="33" t="s">
        <v>52</v>
      </c>
      <c r="B153" s="3"/>
      <c r="C153" s="25"/>
      <c r="D153" s="25"/>
      <c r="E153" s="25"/>
      <c r="F153" s="25"/>
      <c r="G153" s="25"/>
      <c r="H153" s="25"/>
      <c r="I153" s="25"/>
      <c r="J153" s="25">
        <v>7</v>
      </c>
      <c r="K153" s="266">
        <v>4</v>
      </c>
      <c r="L153" s="5"/>
      <c r="M153" s="5"/>
      <c r="O153" s="5"/>
      <c r="P153" s="73">
        <v>7</v>
      </c>
      <c r="Q153" s="24"/>
      <c r="R153" s="5"/>
      <c r="T153" s="25"/>
      <c r="AE153" s="25"/>
      <c r="AQ153" s="3"/>
      <c r="AR153" s="3"/>
    </row>
    <row r="154" spans="1:44" ht="12.75" customHeight="1" x14ac:dyDescent="0.2">
      <c r="A154" s="33" t="s">
        <v>53</v>
      </c>
      <c r="B154" s="3"/>
      <c r="C154" s="25"/>
      <c r="D154" s="25"/>
      <c r="E154" s="25"/>
      <c r="F154" s="25"/>
      <c r="G154" s="25"/>
      <c r="H154" s="25"/>
      <c r="I154" s="25"/>
      <c r="K154" s="266"/>
      <c r="L154" s="5"/>
      <c r="M154" s="5"/>
      <c r="O154" s="5"/>
      <c r="P154" s="73"/>
      <c r="Q154" s="24"/>
      <c r="R154" s="5"/>
      <c r="T154" s="25"/>
      <c r="AE154" s="25"/>
      <c r="AQ154" s="3"/>
      <c r="AR154" s="3"/>
    </row>
    <row r="155" spans="1:44" ht="12.75" customHeight="1" x14ac:dyDescent="0.2">
      <c r="A155" s="33" t="s">
        <v>64</v>
      </c>
      <c r="B155" s="3"/>
      <c r="C155" s="25"/>
      <c r="D155" s="25"/>
      <c r="E155" s="25"/>
      <c r="F155" s="25"/>
      <c r="G155" s="25"/>
      <c r="H155" s="25"/>
      <c r="I155" s="25"/>
      <c r="J155" s="25">
        <v>2</v>
      </c>
      <c r="K155" s="266">
        <v>2</v>
      </c>
      <c r="L155" s="5"/>
      <c r="M155" s="5"/>
      <c r="O155" s="5"/>
      <c r="P155" s="73">
        <v>2</v>
      </c>
      <c r="Q155" s="24"/>
      <c r="R155" s="5"/>
      <c r="T155" s="25"/>
      <c r="AE155" s="25"/>
      <c r="AQ155" s="3"/>
      <c r="AR155" s="3"/>
    </row>
    <row r="156" spans="1:44" ht="12.75" customHeight="1" x14ac:dyDescent="0.2">
      <c r="A156" s="3"/>
      <c r="B156" s="3"/>
      <c r="C156" s="25"/>
      <c r="D156" s="25"/>
      <c r="E156" s="25"/>
      <c r="F156" s="25"/>
      <c r="G156" s="25"/>
      <c r="H156" s="25"/>
      <c r="I156" s="25"/>
      <c r="K156" s="267">
        <f>SUM(K150:K155)</f>
        <v>67</v>
      </c>
      <c r="L156" s="5">
        <f>SUM(K150:K152)/B144</f>
        <v>0.63541666666666663</v>
      </c>
      <c r="M156" s="5">
        <f>K156/B144</f>
        <v>0.69791666666666663</v>
      </c>
      <c r="N156" s="5">
        <f>M156-L156</f>
        <v>6.25E-2</v>
      </c>
      <c r="O156" s="5"/>
      <c r="P156" s="6"/>
      <c r="Q156" s="6"/>
      <c r="R156" s="5"/>
      <c r="T156" s="25"/>
      <c r="AE156" s="25"/>
      <c r="AQ156" s="3"/>
      <c r="AR156" s="3"/>
    </row>
    <row r="157" spans="1:44" ht="12.75" customHeight="1" x14ac:dyDescent="0.3">
      <c r="A157" s="51" t="s">
        <v>74</v>
      </c>
      <c r="L157" s="5"/>
      <c r="M157" s="5"/>
      <c r="O157" s="5"/>
      <c r="T157" s="25"/>
      <c r="AE157" s="25"/>
      <c r="AQ157" s="3"/>
      <c r="AR157" s="3"/>
    </row>
    <row r="158" spans="1:44" ht="25.5" customHeight="1" x14ac:dyDescent="0.2">
      <c r="B158" s="324" t="s">
        <v>1</v>
      </c>
      <c r="C158" s="325"/>
      <c r="D158" s="325"/>
      <c r="E158" s="325"/>
      <c r="F158" s="325"/>
      <c r="G158" s="325"/>
      <c r="H158" s="325"/>
      <c r="I158" s="325"/>
      <c r="J158" s="325"/>
      <c r="L158" s="10" t="s">
        <v>2</v>
      </c>
      <c r="M158" s="10" t="s">
        <v>3</v>
      </c>
      <c r="N158" s="69" t="s">
        <v>4</v>
      </c>
      <c r="O158" s="10" t="s">
        <v>5</v>
      </c>
      <c r="P158" s="9" t="s">
        <v>6</v>
      </c>
      <c r="Q158" s="9" t="s">
        <v>7</v>
      </c>
      <c r="R158" s="10" t="s">
        <v>8</v>
      </c>
      <c r="T158" s="25"/>
      <c r="AE158" s="25"/>
      <c r="AQ158" s="3"/>
      <c r="AR158" s="3"/>
    </row>
    <row r="159" spans="1:44" ht="12.75" customHeight="1" x14ac:dyDescent="0.2">
      <c r="A159" s="70" t="s">
        <v>9</v>
      </c>
      <c r="B159" s="71">
        <v>1</v>
      </c>
      <c r="C159" s="71">
        <v>2</v>
      </c>
      <c r="D159" s="71">
        <v>3</v>
      </c>
      <c r="E159" s="71">
        <v>4</v>
      </c>
      <c r="F159" s="71">
        <v>5</v>
      </c>
      <c r="G159" s="71">
        <v>6</v>
      </c>
      <c r="H159" s="71">
        <v>7</v>
      </c>
      <c r="I159" s="71">
        <v>8</v>
      </c>
      <c r="J159" s="71">
        <v>9</v>
      </c>
      <c r="K159" s="268" t="s">
        <v>10</v>
      </c>
      <c r="L159" s="5"/>
      <c r="M159" s="5"/>
      <c r="O159" s="5"/>
      <c r="P159" s="6"/>
      <c r="Q159" s="6"/>
      <c r="R159" s="5"/>
      <c r="T159" s="25"/>
      <c r="AE159" s="25"/>
      <c r="AQ159" s="3"/>
      <c r="AR159" s="3"/>
    </row>
    <row r="160" spans="1:44" ht="12.75" customHeight="1" x14ac:dyDescent="0.2">
      <c r="A160" s="33" t="s">
        <v>40</v>
      </c>
      <c r="B160" s="25">
        <v>53</v>
      </c>
      <c r="K160" s="266"/>
      <c r="L160" s="5"/>
      <c r="M160" s="5"/>
      <c r="O160" s="5"/>
      <c r="P160" s="20">
        <f>B160</f>
        <v>53</v>
      </c>
      <c r="Q160" s="6"/>
      <c r="R160" s="5"/>
      <c r="T160" s="25"/>
      <c r="AE160" s="25"/>
      <c r="AQ160" s="3"/>
      <c r="AR160" s="3"/>
    </row>
    <row r="161" spans="1:44" ht="12.75" customHeight="1" x14ac:dyDescent="0.2">
      <c r="A161" s="33" t="s">
        <v>41</v>
      </c>
      <c r="C161" s="25">
        <v>49</v>
      </c>
      <c r="K161" s="266"/>
      <c r="L161" s="5"/>
      <c r="M161" s="5"/>
      <c r="N161" s="5"/>
      <c r="O161" s="5">
        <f>C161/B160</f>
        <v>0.92452830188679247</v>
      </c>
      <c r="P161" s="73">
        <v>49</v>
      </c>
      <c r="Q161" s="24">
        <f t="shared" ref="Q161:Q168" si="41">P161/P160</f>
        <v>0.92452830188679247</v>
      </c>
      <c r="R161" s="5">
        <f t="shared" ref="R161:R168" si="42">100%-Q161</f>
        <v>7.547169811320753E-2</v>
      </c>
      <c r="T161" s="25"/>
      <c r="AE161" s="25"/>
      <c r="AQ161" s="3"/>
      <c r="AR161" s="3"/>
    </row>
    <row r="162" spans="1:44" ht="12.75" customHeight="1" x14ac:dyDescent="0.2">
      <c r="A162" s="33" t="s">
        <v>42</v>
      </c>
      <c r="B162" s="159"/>
      <c r="C162" s="25"/>
      <c r="D162" s="25">
        <v>42</v>
      </c>
      <c r="E162" s="25"/>
      <c r="F162" s="25"/>
      <c r="G162" s="25"/>
      <c r="H162" s="25"/>
      <c r="I162" s="25"/>
      <c r="K162" s="266"/>
      <c r="L162" s="5"/>
      <c r="M162" s="5"/>
      <c r="O162" s="5">
        <f>D162/C161</f>
        <v>0.8571428571428571</v>
      </c>
      <c r="P162" s="73">
        <v>43</v>
      </c>
      <c r="Q162" s="24">
        <f t="shared" si="41"/>
        <v>0.87755102040816324</v>
      </c>
      <c r="R162" s="5">
        <f t="shared" si="42"/>
        <v>0.12244897959183676</v>
      </c>
      <c r="T162" s="25"/>
      <c r="AE162" s="25"/>
      <c r="AQ162" s="3"/>
      <c r="AR162" s="3"/>
    </row>
    <row r="163" spans="1:44" ht="12.75" customHeight="1" x14ac:dyDescent="0.2">
      <c r="A163" s="33" t="s">
        <v>43</v>
      </c>
      <c r="B163" s="159"/>
      <c r="C163" s="25"/>
      <c r="D163" s="25"/>
      <c r="E163" s="25">
        <v>42</v>
      </c>
      <c r="F163" s="25"/>
      <c r="G163" s="25"/>
      <c r="H163" s="25"/>
      <c r="I163" s="25"/>
      <c r="K163" s="266"/>
      <c r="L163" s="5"/>
      <c r="M163" s="5"/>
      <c r="O163" s="5">
        <f>E163/D162</f>
        <v>1</v>
      </c>
      <c r="P163" s="73">
        <v>43</v>
      </c>
      <c r="Q163" s="24">
        <f t="shared" si="41"/>
        <v>1</v>
      </c>
      <c r="R163" s="5">
        <f t="shared" si="42"/>
        <v>0</v>
      </c>
      <c r="T163" s="25"/>
      <c r="AE163" s="25"/>
      <c r="AQ163" s="3"/>
      <c r="AR163" s="3"/>
    </row>
    <row r="164" spans="1:44" ht="12.75" customHeight="1" x14ac:dyDescent="0.2">
      <c r="A164" s="33" t="s">
        <v>48</v>
      </c>
      <c r="B164" s="25"/>
      <c r="C164" s="25"/>
      <c r="D164" s="25"/>
      <c r="E164" s="25"/>
      <c r="F164" s="25">
        <v>41</v>
      </c>
      <c r="G164" s="25"/>
      <c r="H164" s="25"/>
      <c r="I164" s="25"/>
      <c r="K164" s="266"/>
      <c r="L164" s="5"/>
      <c r="M164" s="5"/>
      <c r="O164" s="5">
        <f>F164/E163</f>
        <v>0.97619047619047616</v>
      </c>
      <c r="P164" s="73">
        <v>42</v>
      </c>
      <c r="Q164" s="24">
        <f t="shared" si="41"/>
        <v>0.97674418604651159</v>
      </c>
      <c r="R164" s="5">
        <f t="shared" si="42"/>
        <v>2.3255813953488413E-2</v>
      </c>
      <c r="T164" s="25"/>
      <c r="AE164" s="25"/>
      <c r="AQ164" s="3"/>
      <c r="AR164" s="3"/>
    </row>
    <row r="165" spans="1:44" ht="12.75" customHeight="1" x14ac:dyDescent="0.2">
      <c r="A165" s="33" t="s">
        <v>49</v>
      </c>
      <c r="B165" s="25"/>
      <c r="C165" s="25"/>
      <c r="D165" s="25"/>
      <c r="E165" s="25"/>
      <c r="F165" s="25"/>
      <c r="G165" s="25">
        <v>40</v>
      </c>
      <c r="H165" s="25"/>
      <c r="I165" s="25"/>
      <c r="K165" s="266"/>
      <c r="L165" s="5"/>
      <c r="M165" s="5"/>
      <c r="O165" s="5">
        <f>G165/F164</f>
        <v>0.97560975609756095</v>
      </c>
      <c r="P165" s="73">
        <v>41</v>
      </c>
      <c r="Q165" s="24">
        <f t="shared" si="41"/>
        <v>0.97619047619047616</v>
      </c>
      <c r="R165" s="5">
        <f t="shared" si="42"/>
        <v>2.3809523809523836E-2</v>
      </c>
      <c r="T165" s="25"/>
      <c r="AE165" s="25"/>
      <c r="AQ165" s="3"/>
      <c r="AR165" s="3"/>
    </row>
    <row r="166" spans="1:44" ht="12.75" customHeight="1" x14ac:dyDescent="0.2">
      <c r="A166" s="33" t="s">
        <v>50</v>
      </c>
      <c r="B166" s="25"/>
      <c r="C166" s="25"/>
      <c r="D166" s="25"/>
      <c r="E166" s="25"/>
      <c r="F166" s="25"/>
      <c r="G166" s="25"/>
      <c r="H166" s="25">
        <v>39</v>
      </c>
      <c r="I166" s="25"/>
      <c r="K166" s="266"/>
      <c r="L166" s="5"/>
      <c r="M166" s="5"/>
      <c r="O166" s="5">
        <f>H166/G165</f>
        <v>0.97499999999999998</v>
      </c>
      <c r="P166" s="73">
        <v>40</v>
      </c>
      <c r="Q166" s="24">
        <f t="shared" si="41"/>
        <v>0.97560975609756095</v>
      </c>
      <c r="R166" s="5">
        <f t="shared" si="42"/>
        <v>2.4390243902439046E-2</v>
      </c>
      <c r="T166" s="25"/>
      <c r="AE166" s="25"/>
      <c r="AQ166" s="3"/>
      <c r="AR166" s="3"/>
    </row>
    <row r="167" spans="1:44" ht="12.75" customHeight="1" x14ac:dyDescent="0.2">
      <c r="A167" s="33" t="s">
        <v>51</v>
      </c>
      <c r="B167" s="25"/>
      <c r="C167" s="25"/>
      <c r="D167" s="25"/>
      <c r="E167" s="25"/>
      <c r="F167" s="25"/>
      <c r="G167" s="25"/>
      <c r="H167" s="25"/>
      <c r="I167" s="25">
        <v>37</v>
      </c>
      <c r="K167" s="266">
        <v>3</v>
      </c>
      <c r="L167" s="5"/>
      <c r="M167" s="5"/>
      <c r="O167" s="5">
        <f>I167/H166</f>
        <v>0.94871794871794868</v>
      </c>
      <c r="P167" s="73">
        <v>40</v>
      </c>
      <c r="Q167" s="24">
        <f t="shared" si="41"/>
        <v>1</v>
      </c>
      <c r="R167" s="5">
        <f t="shared" si="42"/>
        <v>0</v>
      </c>
      <c r="T167" s="25"/>
      <c r="AE167" s="25"/>
      <c r="AQ167" s="3"/>
      <c r="AR167" s="3"/>
    </row>
    <row r="168" spans="1:44" ht="12.75" customHeight="1" x14ac:dyDescent="0.2">
      <c r="A168" s="33" t="s">
        <v>52</v>
      </c>
      <c r="B168" s="25"/>
      <c r="C168" s="25"/>
      <c r="D168" s="25"/>
      <c r="E168" s="25"/>
      <c r="F168" s="25"/>
      <c r="G168" s="25"/>
      <c r="H168" s="25"/>
      <c r="I168" s="25"/>
      <c r="J168" s="25">
        <v>36</v>
      </c>
      <c r="K168" s="266">
        <v>36</v>
      </c>
      <c r="L168" s="5"/>
      <c r="M168" s="5"/>
      <c r="O168" s="5">
        <f>J168/I167</f>
        <v>0.97297297297297303</v>
      </c>
      <c r="P168" s="73">
        <v>37</v>
      </c>
      <c r="Q168" s="24">
        <f t="shared" si="41"/>
        <v>0.92500000000000004</v>
      </c>
      <c r="R168" s="5">
        <f t="shared" si="42"/>
        <v>7.4999999999999956E-2</v>
      </c>
      <c r="T168" s="25"/>
      <c r="AE168" s="25"/>
      <c r="AQ168" s="3"/>
      <c r="AR168" s="3"/>
    </row>
    <row r="169" spans="1:44" ht="12.75" customHeight="1" x14ac:dyDescent="0.2">
      <c r="A169" s="33" t="s">
        <v>53</v>
      </c>
      <c r="B169" s="25"/>
      <c r="C169" s="25"/>
      <c r="D169" s="25"/>
      <c r="E169" s="25"/>
      <c r="F169" s="25"/>
      <c r="G169" s="25"/>
      <c r="H169" s="25"/>
      <c r="I169" s="25"/>
      <c r="J169" s="25">
        <v>2</v>
      </c>
      <c r="K169" s="266">
        <v>1</v>
      </c>
      <c r="L169" s="5"/>
      <c r="M169" s="5"/>
      <c r="O169" s="5"/>
      <c r="P169" s="73">
        <v>2</v>
      </c>
      <c r="Q169" s="24"/>
      <c r="R169" s="5"/>
      <c r="T169" s="25"/>
      <c r="AE169" s="25"/>
      <c r="AQ169" s="3"/>
      <c r="AR169" s="3"/>
    </row>
    <row r="170" spans="1:44" ht="12.75" customHeight="1" x14ac:dyDescent="0.2">
      <c r="A170" s="33" t="s">
        <v>64</v>
      </c>
      <c r="B170" s="25"/>
      <c r="C170" s="25"/>
      <c r="D170" s="25"/>
      <c r="E170" s="25"/>
      <c r="F170" s="25"/>
      <c r="G170" s="25"/>
      <c r="H170" s="25"/>
      <c r="I170" s="25"/>
      <c r="J170" s="25">
        <v>1</v>
      </c>
      <c r="K170" s="266">
        <v>1</v>
      </c>
      <c r="L170" s="5"/>
      <c r="M170" s="5"/>
      <c r="O170" s="5"/>
      <c r="P170" s="73">
        <v>1</v>
      </c>
      <c r="Q170" s="24"/>
      <c r="R170" s="5"/>
      <c r="T170" s="25"/>
      <c r="AE170" s="25"/>
      <c r="AQ170" s="3"/>
      <c r="AR170" s="3"/>
    </row>
    <row r="171" spans="1:44" ht="12.75" customHeight="1" x14ac:dyDescent="0.2">
      <c r="A171" s="25"/>
      <c r="B171" s="25"/>
      <c r="C171" s="25"/>
      <c r="D171" s="25"/>
      <c r="E171" s="25"/>
      <c r="F171" s="25"/>
      <c r="G171" s="25"/>
      <c r="H171" s="25"/>
      <c r="I171" s="25"/>
      <c r="K171" s="267">
        <f>SUM(K167:K170)</f>
        <v>41</v>
      </c>
      <c r="L171" s="5">
        <f>SUM(K167:K168)/B160</f>
        <v>0.73584905660377353</v>
      </c>
      <c r="M171" s="5">
        <f>K171/B160</f>
        <v>0.77358490566037741</v>
      </c>
      <c r="N171" s="5">
        <f>M171-L171</f>
        <v>3.7735849056603876E-2</v>
      </c>
      <c r="O171" s="5"/>
      <c r="P171" s="6"/>
      <c r="Q171" s="6"/>
      <c r="R171" s="5"/>
      <c r="T171" s="25"/>
      <c r="AE171" s="25"/>
      <c r="AQ171" s="3"/>
      <c r="AR171" s="3"/>
    </row>
    <row r="172" spans="1:44" ht="12.75" customHeight="1" x14ac:dyDescent="0.3">
      <c r="A172" s="51" t="s">
        <v>76</v>
      </c>
      <c r="L172" s="5"/>
      <c r="M172" s="5"/>
      <c r="O172" s="5"/>
      <c r="T172" s="25"/>
      <c r="AE172" s="25"/>
      <c r="AQ172" s="3"/>
      <c r="AR172" s="3"/>
    </row>
    <row r="173" spans="1:44" ht="25.5" customHeight="1" x14ac:dyDescent="0.2">
      <c r="B173" s="324" t="s">
        <v>1</v>
      </c>
      <c r="C173" s="325"/>
      <c r="D173" s="325"/>
      <c r="E173" s="325"/>
      <c r="F173" s="325"/>
      <c r="G173" s="325"/>
      <c r="H173" s="325"/>
      <c r="I173" s="325"/>
      <c r="J173" s="325"/>
      <c r="L173" s="10" t="s">
        <v>2</v>
      </c>
      <c r="M173" s="10" t="s">
        <v>3</v>
      </c>
      <c r="N173" s="69" t="s">
        <v>4</v>
      </c>
      <c r="O173" s="10" t="s">
        <v>5</v>
      </c>
      <c r="P173" s="9" t="s">
        <v>6</v>
      </c>
      <c r="Q173" s="9" t="s">
        <v>7</v>
      </c>
      <c r="R173" s="10" t="s">
        <v>8</v>
      </c>
      <c r="T173" s="25"/>
      <c r="AE173" s="25"/>
      <c r="AQ173" s="3"/>
      <c r="AR173" s="3"/>
    </row>
    <row r="174" spans="1:44" ht="12.75" customHeight="1" x14ac:dyDescent="0.2">
      <c r="A174" s="70" t="s">
        <v>9</v>
      </c>
      <c r="B174" s="71">
        <v>1</v>
      </c>
      <c r="C174" s="71">
        <v>2</v>
      </c>
      <c r="D174" s="71">
        <v>3</v>
      </c>
      <c r="E174" s="71">
        <v>4</v>
      </c>
      <c r="F174" s="71">
        <v>5</v>
      </c>
      <c r="G174" s="71">
        <v>6</v>
      </c>
      <c r="H174" s="71">
        <v>7</v>
      </c>
      <c r="I174" s="71">
        <v>8</v>
      </c>
      <c r="J174" s="71">
        <v>9</v>
      </c>
      <c r="K174" s="268" t="s">
        <v>10</v>
      </c>
      <c r="L174" s="5"/>
      <c r="M174" s="5"/>
      <c r="O174" s="5"/>
      <c r="P174" s="6"/>
      <c r="Q174" s="6"/>
      <c r="R174" s="5"/>
      <c r="T174" s="25"/>
      <c r="AE174" s="25"/>
      <c r="AQ174" s="3"/>
      <c r="AR174" s="3"/>
    </row>
    <row r="175" spans="1:44" ht="12.75" customHeight="1" x14ac:dyDescent="0.2">
      <c r="A175" s="33" t="s">
        <v>41</v>
      </c>
      <c r="B175" s="25">
        <v>50</v>
      </c>
      <c r="K175" s="266"/>
      <c r="L175" s="5"/>
      <c r="M175" s="5"/>
      <c r="O175" s="5"/>
      <c r="P175" s="20">
        <f>B175</f>
        <v>50</v>
      </c>
      <c r="Q175" s="6"/>
      <c r="R175" s="5"/>
      <c r="T175" s="25"/>
      <c r="AE175" s="25"/>
      <c r="AQ175" s="3"/>
      <c r="AR175" s="3"/>
    </row>
    <row r="176" spans="1:44" ht="12.75" customHeight="1" x14ac:dyDescent="0.2">
      <c r="A176" s="33" t="s">
        <v>42</v>
      </c>
      <c r="C176" s="25">
        <v>46</v>
      </c>
      <c r="K176" s="266"/>
      <c r="L176" s="5"/>
      <c r="M176" s="5"/>
      <c r="N176" s="5"/>
      <c r="O176" s="5">
        <f>C176/B175</f>
        <v>0.92</v>
      </c>
      <c r="P176" s="73">
        <v>47</v>
      </c>
      <c r="Q176" s="24">
        <f t="shared" ref="Q176:Q183" si="43">P176/P175</f>
        <v>0.94</v>
      </c>
      <c r="R176" s="5">
        <f t="shared" ref="R176:R183" si="44">100%-Q176</f>
        <v>6.0000000000000053E-2</v>
      </c>
      <c r="T176" s="25"/>
      <c r="AE176" s="25"/>
      <c r="AQ176" s="3"/>
      <c r="AR176" s="3"/>
    </row>
    <row r="177" spans="1:44" ht="12.75" customHeight="1" x14ac:dyDescent="0.2">
      <c r="A177" s="33" t="s">
        <v>43</v>
      </c>
      <c r="B177" s="159"/>
      <c r="C177" s="25"/>
      <c r="D177" s="25">
        <v>40</v>
      </c>
      <c r="E177" s="25"/>
      <c r="F177" s="25"/>
      <c r="G177" s="25"/>
      <c r="H177" s="25"/>
      <c r="I177" s="25"/>
      <c r="K177" s="266"/>
      <c r="L177" s="5"/>
      <c r="M177" s="5"/>
      <c r="O177" s="5">
        <f>D177/C176</f>
        <v>0.86956521739130432</v>
      </c>
      <c r="P177" s="73">
        <v>45</v>
      </c>
      <c r="Q177" s="24">
        <f t="shared" si="43"/>
        <v>0.95744680851063835</v>
      </c>
      <c r="R177" s="5">
        <f t="shared" si="44"/>
        <v>4.2553191489361653E-2</v>
      </c>
      <c r="T177" s="25"/>
      <c r="AE177" s="25"/>
      <c r="AQ177" s="3"/>
      <c r="AR177" s="3"/>
    </row>
    <row r="178" spans="1:44" ht="12.75" customHeight="1" x14ac:dyDescent="0.2">
      <c r="A178" s="33" t="s">
        <v>48</v>
      </c>
      <c r="E178" s="25">
        <v>40</v>
      </c>
      <c r="K178" s="266"/>
      <c r="L178" s="5"/>
      <c r="M178" s="5"/>
      <c r="O178" s="5">
        <f>E178/D177</f>
        <v>1</v>
      </c>
      <c r="P178" s="73">
        <v>43</v>
      </c>
      <c r="Q178" s="24">
        <f t="shared" si="43"/>
        <v>0.9555555555555556</v>
      </c>
      <c r="R178" s="5">
        <f t="shared" si="44"/>
        <v>4.4444444444444398E-2</v>
      </c>
      <c r="T178" s="25"/>
      <c r="AE178" s="25"/>
      <c r="AQ178" s="3"/>
      <c r="AR178" s="3"/>
    </row>
    <row r="179" spans="1:44" ht="12.75" customHeight="1" x14ac:dyDescent="0.2">
      <c r="A179" s="33" t="s">
        <v>49</v>
      </c>
      <c r="F179" s="25">
        <v>38</v>
      </c>
      <c r="K179" s="266"/>
      <c r="L179" s="5"/>
      <c r="M179" s="5"/>
      <c r="O179" s="5">
        <f>F179/E178</f>
        <v>0.95</v>
      </c>
      <c r="P179" s="73">
        <v>42</v>
      </c>
      <c r="Q179" s="24">
        <f t="shared" si="43"/>
        <v>0.97674418604651159</v>
      </c>
      <c r="R179" s="5">
        <f t="shared" si="44"/>
        <v>2.3255813953488413E-2</v>
      </c>
      <c r="T179" s="25"/>
      <c r="AE179" s="25"/>
      <c r="AQ179" s="3"/>
      <c r="AR179" s="3"/>
    </row>
    <row r="180" spans="1:44" ht="12.75" customHeight="1" x14ac:dyDescent="0.2">
      <c r="A180" s="33" t="s">
        <v>50</v>
      </c>
      <c r="G180" s="25">
        <v>32</v>
      </c>
      <c r="K180" s="266"/>
      <c r="L180" s="5"/>
      <c r="M180" s="5"/>
      <c r="O180" s="5">
        <f>G180/F179</f>
        <v>0.84210526315789469</v>
      </c>
      <c r="P180" s="73">
        <v>38</v>
      </c>
      <c r="Q180" s="24">
        <f t="shared" si="43"/>
        <v>0.90476190476190477</v>
      </c>
      <c r="R180" s="5">
        <f t="shared" si="44"/>
        <v>9.5238095238095233E-2</v>
      </c>
      <c r="T180" s="25"/>
      <c r="AE180" s="25"/>
      <c r="AQ180" s="3"/>
      <c r="AR180" s="3"/>
    </row>
    <row r="181" spans="1:44" ht="12.75" customHeight="1" x14ac:dyDescent="0.2">
      <c r="A181" s="33" t="s">
        <v>51</v>
      </c>
      <c r="H181" s="25">
        <v>32</v>
      </c>
      <c r="K181" s="266"/>
      <c r="L181" s="5"/>
      <c r="M181" s="5"/>
      <c r="O181" s="5">
        <f>H181/G180</f>
        <v>1</v>
      </c>
      <c r="P181" s="73">
        <v>38</v>
      </c>
      <c r="Q181" s="24">
        <f t="shared" si="43"/>
        <v>1</v>
      </c>
      <c r="R181" s="5">
        <f t="shared" si="44"/>
        <v>0</v>
      </c>
      <c r="T181" s="25"/>
      <c r="AE181" s="25"/>
      <c r="AQ181" s="3"/>
      <c r="AR181" s="3"/>
    </row>
    <row r="182" spans="1:44" ht="12.75" customHeight="1" x14ac:dyDescent="0.2">
      <c r="A182" s="33" t="s">
        <v>52</v>
      </c>
      <c r="I182" s="25">
        <v>32</v>
      </c>
      <c r="K182" s="266">
        <v>1</v>
      </c>
      <c r="L182" s="5"/>
      <c r="M182" s="5"/>
      <c r="O182" s="5">
        <f>I182/H181</f>
        <v>1</v>
      </c>
      <c r="P182" s="73">
        <v>35</v>
      </c>
      <c r="Q182" s="24">
        <f t="shared" si="43"/>
        <v>0.92105263157894735</v>
      </c>
      <c r="R182" s="5">
        <f t="shared" si="44"/>
        <v>7.8947368421052655E-2</v>
      </c>
      <c r="T182" s="25"/>
      <c r="AE182" s="25"/>
      <c r="AQ182" s="3"/>
      <c r="AR182" s="3"/>
    </row>
    <row r="183" spans="1:44" ht="12.75" customHeight="1" x14ac:dyDescent="0.2">
      <c r="A183" s="33" t="s">
        <v>53</v>
      </c>
      <c r="J183" s="25">
        <v>32</v>
      </c>
      <c r="K183" s="266">
        <v>26</v>
      </c>
      <c r="L183" s="5"/>
      <c r="M183" s="5"/>
      <c r="O183" s="5">
        <f>J183/I182</f>
        <v>1</v>
      </c>
      <c r="P183" s="73">
        <v>36</v>
      </c>
      <c r="Q183" s="24">
        <f t="shared" si="43"/>
        <v>1.0285714285714285</v>
      </c>
      <c r="R183" s="5">
        <f t="shared" si="44"/>
        <v>-2.857142857142847E-2</v>
      </c>
      <c r="T183" s="25"/>
      <c r="AE183" s="25"/>
      <c r="AQ183" s="3"/>
      <c r="AR183" s="3"/>
    </row>
    <row r="184" spans="1:44" ht="12.75" customHeight="1" x14ac:dyDescent="0.2">
      <c r="A184" s="33" t="s">
        <v>64</v>
      </c>
      <c r="J184" s="25">
        <v>5</v>
      </c>
      <c r="K184" s="266">
        <v>3</v>
      </c>
      <c r="L184" s="5"/>
      <c r="M184" s="5"/>
      <c r="O184" s="5"/>
      <c r="P184" s="73">
        <v>8</v>
      </c>
      <c r="Q184" s="24"/>
      <c r="R184" s="5"/>
      <c r="T184" s="25"/>
      <c r="AE184" s="25"/>
      <c r="AQ184" s="3"/>
      <c r="AR184" s="3"/>
    </row>
    <row r="185" spans="1:44" ht="12.75" customHeight="1" x14ac:dyDescent="0.2">
      <c r="A185" s="33" t="s">
        <v>66</v>
      </c>
      <c r="J185" s="25">
        <v>2</v>
      </c>
      <c r="K185" s="266">
        <v>2</v>
      </c>
      <c r="L185" s="5"/>
      <c r="M185" s="5"/>
      <c r="O185" s="5"/>
      <c r="P185" s="73">
        <v>3</v>
      </c>
      <c r="Q185" s="24"/>
      <c r="R185" s="5"/>
      <c r="T185" s="25"/>
      <c r="AE185" s="25"/>
      <c r="AQ185" s="3"/>
      <c r="AR185" s="3"/>
    </row>
    <row r="186" spans="1:44" ht="12.75" customHeight="1" x14ac:dyDescent="0.2">
      <c r="A186" s="33" t="s">
        <v>71</v>
      </c>
      <c r="J186" s="25">
        <v>1</v>
      </c>
      <c r="K186" s="266"/>
      <c r="L186" s="5"/>
      <c r="M186" s="5"/>
      <c r="O186" s="5"/>
      <c r="P186" s="73">
        <v>1</v>
      </c>
      <c r="Q186" s="24"/>
      <c r="R186" s="5"/>
      <c r="T186" s="25"/>
      <c r="AE186" s="25"/>
      <c r="AQ186" s="3"/>
      <c r="AR186" s="3"/>
    </row>
    <row r="187" spans="1:44" ht="12.75" customHeight="1" x14ac:dyDescent="0.2">
      <c r="A187" s="33" t="s">
        <v>72</v>
      </c>
      <c r="J187" s="25">
        <v>1</v>
      </c>
      <c r="K187" s="266"/>
      <c r="L187" s="5"/>
      <c r="M187" s="5"/>
      <c r="O187" s="5"/>
      <c r="P187" s="73">
        <v>1</v>
      </c>
      <c r="Q187" s="24"/>
      <c r="R187" s="5"/>
      <c r="T187" s="25"/>
      <c r="AE187" s="25"/>
      <c r="AQ187" s="3"/>
      <c r="AR187" s="3"/>
    </row>
    <row r="188" spans="1:44" ht="12.75" customHeight="1" x14ac:dyDescent="0.2">
      <c r="K188" s="267">
        <f>SUM(K182:K185)</f>
        <v>32</v>
      </c>
      <c r="L188" s="5">
        <f>SUM(K182:K183)/B175</f>
        <v>0.54</v>
      </c>
      <c r="M188" s="5">
        <f>K188/B175</f>
        <v>0.64</v>
      </c>
      <c r="N188" s="5">
        <f>M188-L188</f>
        <v>9.9999999999999978E-2</v>
      </c>
      <c r="O188" s="5"/>
      <c r="P188" s="6"/>
      <c r="Q188" s="6"/>
      <c r="R188" s="5"/>
      <c r="T188" s="25"/>
      <c r="AE188" s="25"/>
      <c r="AQ188" s="3"/>
      <c r="AR188" s="3"/>
    </row>
    <row r="189" spans="1:44" ht="12.75" customHeight="1" x14ac:dyDescent="0.3">
      <c r="A189" s="51" t="s">
        <v>78</v>
      </c>
      <c r="L189" s="5"/>
      <c r="M189" s="5"/>
      <c r="O189" s="5"/>
      <c r="T189" s="25"/>
      <c r="AE189" s="25"/>
      <c r="AQ189" s="3"/>
      <c r="AR189" s="3"/>
    </row>
    <row r="190" spans="1:44" ht="25.5" customHeight="1" x14ac:dyDescent="0.2">
      <c r="B190" s="324" t="s">
        <v>1</v>
      </c>
      <c r="C190" s="325"/>
      <c r="D190" s="325"/>
      <c r="E190" s="325"/>
      <c r="F190" s="325"/>
      <c r="G190" s="325"/>
      <c r="H190" s="325"/>
      <c r="I190" s="325"/>
      <c r="J190" s="325"/>
      <c r="L190" s="10" t="s">
        <v>2</v>
      </c>
      <c r="M190" s="10" t="s">
        <v>3</v>
      </c>
      <c r="N190" s="69" t="s">
        <v>4</v>
      </c>
      <c r="O190" s="10" t="s">
        <v>5</v>
      </c>
      <c r="P190" s="9" t="s">
        <v>6</v>
      </c>
      <c r="Q190" s="9" t="s">
        <v>7</v>
      </c>
      <c r="R190" s="10" t="s">
        <v>8</v>
      </c>
      <c r="T190" s="25"/>
      <c r="AE190" s="25"/>
      <c r="AQ190" s="3"/>
      <c r="AR190" s="3"/>
    </row>
    <row r="191" spans="1:44" ht="12.75" customHeight="1" x14ac:dyDescent="0.2">
      <c r="A191" s="70" t="s">
        <v>9</v>
      </c>
      <c r="B191" s="71">
        <v>1</v>
      </c>
      <c r="C191" s="71">
        <v>2</v>
      </c>
      <c r="D191" s="71">
        <v>3</v>
      </c>
      <c r="E191" s="71">
        <v>4</v>
      </c>
      <c r="F191" s="71">
        <v>5</v>
      </c>
      <c r="G191" s="71">
        <v>6</v>
      </c>
      <c r="H191" s="71">
        <v>7</v>
      </c>
      <c r="I191" s="71">
        <v>8</v>
      </c>
      <c r="J191" s="71">
        <v>9</v>
      </c>
      <c r="K191" s="268" t="s">
        <v>10</v>
      </c>
      <c r="L191" s="5"/>
      <c r="M191" s="5"/>
      <c r="O191" s="5"/>
      <c r="P191" s="6"/>
      <c r="Q191" s="6"/>
      <c r="R191" s="5"/>
      <c r="T191" s="25"/>
      <c r="AE191" s="25"/>
      <c r="AQ191" s="3"/>
      <c r="AR191" s="3"/>
    </row>
    <row r="192" spans="1:44" ht="12.75" customHeight="1" x14ac:dyDescent="0.2">
      <c r="A192" s="33" t="s">
        <v>42</v>
      </c>
      <c r="B192" s="25">
        <v>49</v>
      </c>
      <c r="K192" s="266"/>
      <c r="L192" s="5"/>
      <c r="M192" s="5"/>
      <c r="O192" s="5"/>
      <c r="P192" s="20">
        <f>B192</f>
        <v>49</v>
      </c>
      <c r="Q192" s="6"/>
      <c r="R192" s="5"/>
      <c r="T192" s="25"/>
      <c r="AE192" s="25"/>
      <c r="AQ192" s="3"/>
      <c r="AR192" s="3"/>
    </row>
    <row r="193" spans="1:44" ht="12.75" customHeight="1" x14ac:dyDescent="0.2">
      <c r="A193" s="33" t="s">
        <v>43</v>
      </c>
      <c r="C193" s="25">
        <v>44</v>
      </c>
      <c r="K193" s="266"/>
      <c r="L193" s="5"/>
      <c r="M193" s="5"/>
      <c r="N193" s="5"/>
      <c r="O193" s="5">
        <f>C193/B192</f>
        <v>0.89795918367346939</v>
      </c>
      <c r="P193" s="73">
        <v>44</v>
      </c>
      <c r="Q193" s="24">
        <f t="shared" ref="Q193:Q200" si="45">P193/P192</f>
        <v>0.89795918367346939</v>
      </c>
      <c r="R193" s="5">
        <f t="shared" ref="R193:R200" si="46">100%-Q193</f>
        <v>0.10204081632653061</v>
      </c>
      <c r="T193" s="25"/>
      <c r="AE193" s="25"/>
      <c r="AQ193" s="3"/>
      <c r="AR193" s="3"/>
    </row>
    <row r="194" spans="1:44" ht="12.75" customHeight="1" x14ac:dyDescent="0.2">
      <c r="A194" s="33" t="s">
        <v>48</v>
      </c>
      <c r="B194" s="159"/>
      <c r="C194" s="25"/>
      <c r="D194" s="25">
        <v>40</v>
      </c>
      <c r="E194" s="25"/>
      <c r="F194" s="25"/>
      <c r="G194" s="25"/>
      <c r="H194" s="25"/>
      <c r="I194" s="25"/>
      <c r="K194" s="266"/>
      <c r="L194" s="5"/>
      <c r="M194" s="5"/>
      <c r="O194" s="5">
        <f>D194/C193</f>
        <v>0.90909090909090906</v>
      </c>
      <c r="P194" s="73">
        <v>42</v>
      </c>
      <c r="Q194" s="24">
        <f t="shared" si="45"/>
        <v>0.95454545454545459</v>
      </c>
      <c r="R194" s="5">
        <f t="shared" si="46"/>
        <v>4.5454545454545414E-2</v>
      </c>
      <c r="T194" s="25"/>
      <c r="AE194" s="25"/>
      <c r="AQ194" s="3"/>
      <c r="AR194" s="3"/>
    </row>
    <row r="195" spans="1:44" ht="12.75" customHeight="1" x14ac:dyDescent="0.2">
      <c r="A195" s="33" t="s">
        <v>49</v>
      </c>
      <c r="E195" s="25">
        <v>39</v>
      </c>
      <c r="K195" s="266"/>
      <c r="L195" s="5"/>
      <c r="M195" s="5"/>
      <c r="O195" s="5">
        <f>E195/D194</f>
        <v>0.97499999999999998</v>
      </c>
      <c r="P195" s="73">
        <v>41</v>
      </c>
      <c r="Q195" s="24">
        <f t="shared" si="45"/>
        <v>0.97619047619047616</v>
      </c>
      <c r="R195" s="5">
        <f t="shared" si="46"/>
        <v>2.3809523809523836E-2</v>
      </c>
      <c r="AE195" s="25"/>
      <c r="AQ195" s="3"/>
      <c r="AR195" s="3"/>
    </row>
    <row r="196" spans="1:44" ht="12.75" customHeight="1" x14ac:dyDescent="0.2">
      <c r="A196" s="33" t="s">
        <v>50</v>
      </c>
      <c r="F196" s="25">
        <v>36</v>
      </c>
      <c r="K196" s="266"/>
      <c r="L196" s="5"/>
      <c r="M196" s="5"/>
      <c r="O196" s="5">
        <f>F196/E195</f>
        <v>0.92307692307692313</v>
      </c>
      <c r="P196" s="73">
        <v>40</v>
      </c>
      <c r="Q196" s="24">
        <f t="shared" si="45"/>
        <v>0.97560975609756095</v>
      </c>
      <c r="R196" s="5">
        <f t="shared" si="46"/>
        <v>2.4390243902439046E-2</v>
      </c>
      <c r="AE196" s="25"/>
      <c r="AQ196" s="3"/>
      <c r="AR196" s="3"/>
    </row>
    <row r="197" spans="1:44" ht="12.75" customHeight="1" x14ac:dyDescent="0.2">
      <c r="A197" s="33" t="s">
        <v>51</v>
      </c>
      <c r="G197" s="25">
        <v>35</v>
      </c>
      <c r="K197" s="266"/>
      <c r="L197" s="5"/>
      <c r="M197" s="5"/>
      <c r="O197" s="5">
        <f>G197/F196</f>
        <v>0.97222222222222221</v>
      </c>
      <c r="P197" s="73">
        <v>36</v>
      </c>
      <c r="Q197" s="24">
        <f t="shared" si="45"/>
        <v>0.9</v>
      </c>
      <c r="R197" s="5">
        <f t="shared" si="46"/>
        <v>9.9999999999999978E-2</v>
      </c>
      <c r="AE197" s="25"/>
      <c r="AQ197" s="3"/>
      <c r="AR197" s="3"/>
    </row>
    <row r="198" spans="1:44" ht="12.75" customHeight="1" x14ac:dyDescent="0.2">
      <c r="A198" s="33" t="s">
        <v>52</v>
      </c>
      <c r="H198" s="25">
        <v>35</v>
      </c>
      <c r="K198" s="266"/>
      <c r="L198" s="5"/>
      <c r="M198" s="5"/>
      <c r="O198" s="5">
        <f>H198/G197</f>
        <v>1</v>
      </c>
      <c r="P198" s="73">
        <v>36</v>
      </c>
      <c r="Q198" s="24">
        <f t="shared" si="45"/>
        <v>1</v>
      </c>
      <c r="R198" s="5">
        <f t="shared" si="46"/>
        <v>0</v>
      </c>
      <c r="AE198" s="25"/>
      <c r="AQ198" s="3"/>
      <c r="AR198" s="3"/>
    </row>
    <row r="199" spans="1:44" ht="12.75" customHeight="1" x14ac:dyDescent="0.2">
      <c r="A199" s="33" t="s">
        <v>53</v>
      </c>
      <c r="I199" s="25">
        <v>35</v>
      </c>
      <c r="K199" s="266"/>
      <c r="L199" s="5"/>
      <c r="M199" s="5"/>
      <c r="O199" s="5">
        <f>I199/H198</f>
        <v>1</v>
      </c>
      <c r="P199" s="73">
        <v>36</v>
      </c>
      <c r="Q199" s="24">
        <f t="shared" si="45"/>
        <v>1</v>
      </c>
      <c r="R199" s="5">
        <f t="shared" si="46"/>
        <v>0</v>
      </c>
      <c r="AE199" s="25"/>
      <c r="AQ199" s="3"/>
      <c r="AR199" s="3"/>
    </row>
    <row r="200" spans="1:44" ht="12.75" customHeight="1" x14ac:dyDescent="0.2">
      <c r="A200" s="33" t="s">
        <v>64</v>
      </c>
      <c r="J200" s="25">
        <v>35</v>
      </c>
      <c r="K200" s="266">
        <v>29</v>
      </c>
      <c r="L200" s="5"/>
      <c r="M200" s="5"/>
      <c r="O200" s="5">
        <f>J200/I199</f>
        <v>1</v>
      </c>
      <c r="P200" s="73">
        <v>36</v>
      </c>
      <c r="Q200" s="24">
        <f t="shared" si="45"/>
        <v>1</v>
      </c>
      <c r="R200" s="5">
        <f t="shared" si="46"/>
        <v>0</v>
      </c>
      <c r="AE200" s="25"/>
      <c r="AQ200" s="3"/>
      <c r="AR200" s="3"/>
    </row>
    <row r="201" spans="1:44" ht="12.75" customHeight="1" x14ac:dyDescent="0.2">
      <c r="A201" s="33" t="s">
        <v>66</v>
      </c>
      <c r="J201" s="25">
        <v>4</v>
      </c>
      <c r="K201" s="266">
        <v>3</v>
      </c>
      <c r="L201" s="5"/>
      <c r="M201" s="5"/>
      <c r="O201" s="5"/>
      <c r="P201" s="73">
        <v>1</v>
      </c>
      <c r="Q201" s="24"/>
      <c r="R201" s="5"/>
      <c r="AE201" s="25"/>
      <c r="AQ201" s="3"/>
      <c r="AR201" s="3"/>
    </row>
    <row r="202" spans="1:44" ht="12.75" customHeight="1" x14ac:dyDescent="0.2">
      <c r="A202" s="33" t="s">
        <v>71</v>
      </c>
      <c r="J202" s="25">
        <v>2</v>
      </c>
      <c r="K202" s="266">
        <v>1</v>
      </c>
      <c r="L202" s="5"/>
      <c r="M202" s="5"/>
      <c r="O202" s="5"/>
      <c r="P202" s="73">
        <v>10</v>
      </c>
      <c r="Q202" s="24"/>
      <c r="R202" s="5"/>
      <c r="AE202" s="25"/>
      <c r="AQ202" s="3"/>
      <c r="AR202" s="3"/>
    </row>
    <row r="203" spans="1:44" ht="12.75" customHeight="1" x14ac:dyDescent="0.2">
      <c r="A203" s="33" t="s">
        <v>72</v>
      </c>
      <c r="J203" s="25">
        <v>1</v>
      </c>
      <c r="K203" s="266"/>
      <c r="L203" s="5"/>
      <c r="M203" s="5"/>
      <c r="O203" s="5"/>
      <c r="P203" s="73">
        <v>1</v>
      </c>
      <c r="Q203" s="24"/>
      <c r="R203" s="5"/>
      <c r="AE203" s="25"/>
      <c r="AQ203" s="3"/>
      <c r="AR203" s="3"/>
    </row>
    <row r="204" spans="1:44" ht="12.75" customHeight="1" x14ac:dyDescent="0.2">
      <c r="K204" s="267">
        <f>SUM(K200:K202)</f>
        <v>33</v>
      </c>
      <c r="L204" s="5">
        <f>K200/B192</f>
        <v>0.59183673469387754</v>
      </c>
      <c r="M204" s="5">
        <f>K204/B192</f>
        <v>0.67346938775510201</v>
      </c>
      <c r="N204" s="5">
        <f>M204-L204</f>
        <v>8.1632653061224469E-2</v>
      </c>
      <c r="O204" s="5"/>
      <c r="P204" s="6"/>
      <c r="Q204" s="6"/>
      <c r="R204" s="5"/>
      <c r="AE204" s="25"/>
      <c r="AQ204" s="3"/>
      <c r="AR204" s="3"/>
    </row>
    <row r="205" spans="1:44" ht="12.75" customHeight="1" x14ac:dyDescent="0.3">
      <c r="A205" s="51" t="s">
        <v>79</v>
      </c>
      <c r="L205" s="5"/>
      <c r="M205" s="5"/>
      <c r="O205" s="5"/>
      <c r="AE205" s="25"/>
      <c r="AQ205" s="3"/>
      <c r="AR205" s="3"/>
    </row>
    <row r="206" spans="1:44" ht="25.5" customHeight="1" x14ac:dyDescent="0.2">
      <c r="B206" s="324" t="s">
        <v>1</v>
      </c>
      <c r="C206" s="325"/>
      <c r="D206" s="325"/>
      <c r="E206" s="325"/>
      <c r="F206" s="325"/>
      <c r="G206" s="325"/>
      <c r="H206" s="325"/>
      <c r="I206" s="325"/>
      <c r="J206" s="325"/>
      <c r="L206" s="10" t="s">
        <v>2</v>
      </c>
      <c r="M206" s="10" t="s">
        <v>3</v>
      </c>
      <c r="N206" s="69" t="s">
        <v>4</v>
      </c>
      <c r="O206" s="10" t="s">
        <v>5</v>
      </c>
      <c r="P206" s="9" t="s">
        <v>6</v>
      </c>
      <c r="Q206" s="9" t="s">
        <v>7</v>
      </c>
      <c r="R206" s="10" t="s">
        <v>8</v>
      </c>
      <c r="AE206" s="25"/>
      <c r="AQ206" s="3"/>
      <c r="AR206" s="3"/>
    </row>
    <row r="207" spans="1:44" ht="12.75" customHeight="1" x14ac:dyDescent="0.2">
      <c r="A207" s="70" t="s">
        <v>9</v>
      </c>
      <c r="B207" s="71">
        <v>1</v>
      </c>
      <c r="C207" s="71">
        <v>2</v>
      </c>
      <c r="D207" s="71">
        <v>3</v>
      </c>
      <c r="E207" s="71">
        <v>4</v>
      </c>
      <c r="F207" s="71">
        <v>5</v>
      </c>
      <c r="G207" s="71">
        <v>6</v>
      </c>
      <c r="H207" s="71">
        <v>7</v>
      </c>
      <c r="I207" s="71">
        <v>8</v>
      </c>
      <c r="J207" s="71">
        <v>9</v>
      </c>
      <c r="K207" s="268" t="s">
        <v>10</v>
      </c>
      <c r="L207" s="5"/>
      <c r="M207" s="5"/>
      <c r="O207" s="5"/>
      <c r="P207" s="6"/>
      <c r="Q207" s="6"/>
      <c r="R207" s="5"/>
      <c r="AE207" s="25"/>
      <c r="AQ207" s="3"/>
      <c r="AR207" s="3"/>
    </row>
    <row r="208" spans="1:44" ht="12.75" customHeight="1" x14ac:dyDescent="0.2">
      <c r="A208" s="33" t="s">
        <v>43</v>
      </c>
      <c r="B208" s="25">
        <v>50</v>
      </c>
      <c r="K208" s="266"/>
      <c r="L208" s="5"/>
      <c r="M208" s="5"/>
      <c r="O208" s="5"/>
      <c r="P208" s="20">
        <f>B208</f>
        <v>50</v>
      </c>
      <c r="Q208" s="6"/>
      <c r="R208" s="5"/>
      <c r="AE208" s="25"/>
      <c r="AQ208" s="3"/>
      <c r="AR208" s="3"/>
    </row>
    <row r="209" spans="1:44" ht="12.75" customHeight="1" x14ac:dyDescent="0.2">
      <c r="A209" s="33" t="s">
        <v>48</v>
      </c>
      <c r="C209" s="25">
        <v>49</v>
      </c>
      <c r="K209" s="266"/>
      <c r="L209" s="5"/>
      <c r="M209" s="5"/>
      <c r="N209" s="5"/>
      <c r="O209" s="5">
        <f>C209/B208</f>
        <v>0.98</v>
      </c>
      <c r="P209" s="73">
        <v>49</v>
      </c>
      <c r="Q209" s="24">
        <f t="shared" ref="Q209:Q216" si="47">P209/P208</f>
        <v>0.98</v>
      </c>
      <c r="R209" s="5">
        <f t="shared" ref="R209:R216" si="48">100%-Q209</f>
        <v>2.0000000000000018E-2</v>
      </c>
      <c r="AE209" s="25"/>
      <c r="AQ209" s="3"/>
      <c r="AR209" s="3"/>
    </row>
    <row r="210" spans="1:44" ht="12.75" customHeight="1" x14ac:dyDescent="0.2">
      <c r="A210" s="33" t="s">
        <v>49</v>
      </c>
      <c r="D210" s="25">
        <v>42</v>
      </c>
      <c r="K210" s="266"/>
      <c r="L210" s="5"/>
      <c r="M210" s="5"/>
      <c r="O210" s="5">
        <f>D210/C209</f>
        <v>0.8571428571428571</v>
      </c>
      <c r="P210" s="73">
        <v>46</v>
      </c>
      <c r="Q210" s="24">
        <f t="shared" si="47"/>
        <v>0.93877551020408168</v>
      </c>
      <c r="R210" s="5">
        <f t="shared" si="48"/>
        <v>6.1224489795918324E-2</v>
      </c>
      <c r="AE210" s="25"/>
      <c r="AQ210" s="3"/>
      <c r="AR210" s="3"/>
    </row>
    <row r="211" spans="1:44" ht="12.75" customHeight="1" x14ac:dyDescent="0.2">
      <c r="A211" s="33" t="s">
        <v>50</v>
      </c>
      <c r="E211" s="25">
        <v>41</v>
      </c>
      <c r="K211" s="266"/>
      <c r="L211" s="5"/>
      <c r="M211" s="5"/>
      <c r="O211" s="5">
        <f>E211/D210</f>
        <v>0.97619047619047616</v>
      </c>
      <c r="P211" s="73">
        <v>46</v>
      </c>
      <c r="Q211" s="24">
        <f t="shared" si="47"/>
        <v>1</v>
      </c>
      <c r="R211" s="5">
        <f t="shared" si="48"/>
        <v>0</v>
      </c>
      <c r="AE211" s="25"/>
      <c r="AQ211" s="3"/>
      <c r="AR211" s="3"/>
    </row>
    <row r="212" spans="1:44" ht="12.75" customHeight="1" x14ac:dyDescent="0.2">
      <c r="A212" s="33" t="s">
        <v>51</v>
      </c>
      <c r="F212" s="25">
        <v>41</v>
      </c>
      <c r="K212" s="266"/>
      <c r="L212" s="5"/>
      <c r="M212" s="5"/>
      <c r="O212" s="5">
        <f>F212/E211</f>
        <v>1</v>
      </c>
      <c r="P212" s="73">
        <v>45</v>
      </c>
      <c r="Q212" s="24">
        <f t="shared" si="47"/>
        <v>0.97826086956521741</v>
      </c>
      <c r="R212" s="5">
        <f t="shared" si="48"/>
        <v>2.1739130434782594E-2</v>
      </c>
      <c r="AE212" s="25"/>
      <c r="AQ212" s="3"/>
      <c r="AR212" s="3"/>
    </row>
    <row r="213" spans="1:44" ht="12.75" customHeight="1" x14ac:dyDescent="0.2">
      <c r="A213" s="33" t="s">
        <v>52</v>
      </c>
      <c r="G213" s="25">
        <v>41</v>
      </c>
      <c r="K213" s="266"/>
      <c r="L213" s="5"/>
      <c r="M213" s="5"/>
      <c r="O213" s="5">
        <f>G213/F212</f>
        <v>1</v>
      </c>
      <c r="P213" s="73">
        <v>44</v>
      </c>
      <c r="Q213" s="24">
        <f t="shared" si="47"/>
        <v>0.97777777777777775</v>
      </c>
      <c r="R213" s="5">
        <f t="shared" si="48"/>
        <v>2.2222222222222254E-2</v>
      </c>
      <c r="AE213" s="25"/>
      <c r="AQ213" s="3"/>
      <c r="AR213" s="3"/>
    </row>
    <row r="214" spans="1:44" ht="12.75" customHeight="1" x14ac:dyDescent="0.2">
      <c r="A214" s="33" t="s">
        <v>53</v>
      </c>
      <c r="H214" s="25">
        <v>38</v>
      </c>
      <c r="K214" s="266"/>
      <c r="L214" s="5"/>
      <c r="M214" s="5"/>
      <c r="O214" s="5">
        <f>H214/G213</f>
        <v>0.92682926829268297</v>
      </c>
      <c r="P214" s="73">
        <v>43</v>
      </c>
      <c r="Q214" s="24">
        <f t="shared" si="47"/>
        <v>0.97727272727272729</v>
      </c>
      <c r="R214" s="5">
        <f t="shared" si="48"/>
        <v>2.2727272727272707E-2</v>
      </c>
      <c r="AE214" s="25"/>
      <c r="AQ214" s="3"/>
      <c r="AR214" s="3"/>
    </row>
    <row r="215" spans="1:44" ht="12.75" customHeight="1" x14ac:dyDescent="0.2">
      <c r="A215" s="33" t="s">
        <v>64</v>
      </c>
      <c r="I215" s="25">
        <v>38</v>
      </c>
      <c r="K215" s="266"/>
      <c r="L215" s="5"/>
      <c r="M215" s="5"/>
      <c r="O215" s="5">
        <f>I215/H214</f>
        <v>1</v>
      </c>
      <c r="P215" s="73">
        <v>43</v>
      </c>
      <c r="Q215" s="24">
        <f t="shared" si="47"/>
        <v>1</v>
      </c>
      <c r="R215" s="5">
        <f t="shared" si="48"/>
        <v>0</v>
      </c>
      <c r="AE215" s="25"/>
      <c r="AQ215" s="3"/>
      <c r="AR215" s="3"/>
    </row>
    <row r="216" spans="1:44" ht="12.75" customHeight="1" x14ac:dyDescent="0.2">
      <c r="A216" s="33" t="s">
        <v>66</v>
      </c>
      <c r="J216" s="25">
        <v>38</v>
      </c>
      <c r="K216" s="266">
        <v>30</v>
      </c>
      <c r="L216" s="5"/>
      <c r="M216" s="5"/>
      <c r="O216" s="5">
        <f>J216/I215</f>
        <v>1</v>
      </c>
      <c r="P216" s="73">
        <v>43</v>
      </c>
      <c r="Q216" s="24">
        <f t="shared" si="47"/>
        <v>1</v>
      </c>
      <c r="R216" s="5">
        <f t="shared" si="48"/>
        <v>0</v>
      </c>
      <c r="AE216" s="25"/>
      <c r="AQ216" s="3"/>
      <c r="AR216" s="3"/>
    </row>
    <row r="217" spans="1:44" ht="12.75" customHeight="1" x14ac:dyDescent="0.2">
      <c r="A217" s="33" t="s">
        <v>71</v>
      </c>
      <c r="J217" s="25">
        <v>5</v>
      </c>
      <c r="K217" s="266">
        <v>4</v>
      </c>
      <c r="L217" s="5"/>
      <c r="M217" s="5"/>
      <c r="O217" s="5"/>
      <c r="P217" s="73">
        <v>10</v>
      </c>
      <c r="Q217" s="24"/>
      <c r="R217" s="5"/>
      <c r="AE217" s="25"/>
      <c r="AQ217" s="3"/>
      <c r="AR217" s="3"/>
    </row>
    <row r="218" spans="1:44" ht="12.75" customHeight="1" x14ac:dyDescent="0.2">
      <c r="A218" s="33" t="s">
        <v>72</v>
      </c>
      <c r="J218" s="25">
        <v>4</v>
      </c>
      <c r="K218" s="266">
        <v>1</v>
      </c>
      <c r="L218" s="5"/>
      <c r="M218" s="5"/>
      <c r="O218" s="5"/>
      <c r="P218" s="73">
        <v>6</v>
      </c>
      <c r="Q218" s="24"/>
      <c r="R218" s="5"/>
      <c r="AE218" s="25"/>
      <c r="AQ218" s="3"/>
      <c r="AR218" s="3"/>
    </row>
    <row r="219" spans="1:44" ht="12.75" customHeight="1" x14ac:dyDescent="0.2">
      <c r="A219" s="33" t="s">
        <v>75</v>
      </c>
      <c r="J219" s="25">
        <v>4</v>
      </c>
      <c r="K219" s="266">
        <v>1</v>
      </c>
      <c r="L219" s="5"/>
      <c r="M219" s="5"/>
      <c r="O219" s="5"/>
      <c r="P219" s="73">
        <v>5</v>
      </c>
      <c r="Q219" s="24"/>
      <c r="R219" s="5"/>
      <c r="AE219" s="25"/>
      <c r="AQ219" s="3"/>
      <c r="AR219" s="3"/>
    </row>
    <row r="220" spans="1:44" ht="12.75" customHeight="1" x14ac:dyDescent="0.2">
      <c r="A220" s="33" t="s">
        <v>77</v>
      </c>
      <c r="J220" s="25">
        <v>3</v>
      </c>
      <c r="K220" s="266">
        <v>1</v>
      </c>
      <c r="L220" s="5"/>
      <c r="M220" s="5"/>
      <c r="O220" s="5"/>
      <c r="P220" s="73">
        <v>3</v>
      </c>
      <c r="Q220" s="24"/>
      <c r="R220" s="5"/>
      <c r="AE220" s="25"/>
      <c r="AQ220" s="3"/>
      <c r="AR220" s="3"/>
    </row>
    <row r="221" spans="1:44" ht="12.75" customHeight="1" x14ac:dyDescent="0.2">
      <c r="A221" s="33" t="s">
        <v>83</v>
      </c>
      <c r="J221" s="25">
        <v>1</v>
      </c>
      <c r="K221" s="266">
        <v>1</v>
      </c>
      <c r="L221" s="5"/>
      <c r="M221" s="5"/>
      <c r="O221" s="5"/>
      <c r="P221" s="73">
        <v>1</v>
      </c>
      <c r="Q221" s="24"/>
      <c r="R221" s="5"/>
      <c r="AE221" s="25"/>
      <c r="AQ221" s="3"/>
      <c r="AR221" s="3"/>
    </row>
    <row r="222" spans="1:44" ht="12.75" customHeight="1" x14ac:dyDescent="0.2">
      <c r="K222" s="267">
        <f>SUM(K216:K221)</f>
        <v>38</v>
      </c>
      <c r="L222" s="5">
        <f>K216/B208</f>
        <v>0.6</v>
      </c>
      <c r="M222" s="5">
        <f>K222/B208</f>
        <v>0.76</v>
      </c>
      <c r="N222" s="5">
        <f>M222-L222</f>
        <v>0.16000000000000003</v>
      </c>
      <c r="O222" s="5"/>
      <c r="P222" s="6"/>
      <c r="Q222" s="6"/>
      <c r="R222" s="5"/>
      <c r="AE222" s="25"/>
      <c r="AQ222" s="3"/>
      <c r="AR222" s="3"/>
    </row>
    <row r="223" spans="1:44" ht="12.75" customHeight="1" x14ac:dyDescent="0.3">
      <c r="A223" s="51" t="s">
        <v>85</v>
      </c>
      <c r="L223" s="5"/>
      <c r="M223" s="5"/>
      <c r="O223" s="5"/>
      <c r="AE223" s="25"/>
      <c r="AQ223" s="3"/>
      <c r="AR223" s="3"/>
    </row>
    <row r="224" spans="1:44" ht="25.5" customHeight="1" x14ac:dyDescent="0.2">
      <c r="B224" s="324" t="s">
        <v>1</v>
      </c>
      <c r="C224" s="325"/>
      <c r="D224" s="325"/>
      <c r="E224" s="325"/>
      <c r="F224" s="325"/>
      <c r="G224" s="325"/>
      <c r="H224" s="325"/>
      <c r="I224" s="325"/>
      <c r="J224" s="325"/>
      <c r="L224" s="10" t="s">
        <v>2</v>
      </c>
      <c r="M224" s="10" t="s">
        <v>3</v>
      </c>
      <c r="N224" s="69" t="s">
        <v>4</v>
      </c>
      <c r="O224" s="10" t="s">
        <v>5</v>
      </c>
      <c r="P224" s="9" t="s">
        <v>6</v>
      </c>
      <c r="Q224" s="9" t="s">
        <v>7</v>
      </c>
      <c r="R224" s="10" t="s">
        <v>8</v>
      </c>
      <c r="AE224" s="25"/>
      <c r="AQ224" s="3"/>
      <c r="AR224" s="3"/>
    </row>
    <row r="225" spans="1:44" ht="12.75" customHeight="1" x14ac:dyDescent="0.2">
      <c r="A225" s="70" t="s">
        <v>9</v>
      </c>
      <c r="B225" s="71">
        <v>1</v>
      </c>
      <c r="C225" s="71">
        <v>2</v>
      </c>
      <c r="D225" s="71">
        <v>3</v>
      </c>
      <c r="E225" s="71">
        <v>4</v>
      </c>
      <c r="F225" s="71">
        <v>5</v>
      </c>
      <c r="G225" s="71">
        <v>6</v>
      </c>
      <c r="H225" s="71">
        <v>7</v>
      </c>
      <c r="I225" s="71">
        <v>8</v>
      </c>
      <c r="J225" s="71">
        <v>9</v>
      </c>
      <c r="K225" s="268" t="s">
        <v>10</v>
      </c>
      <c r="L225" s="5"/>
      <c r="M225" s="5"/>
      <c r="O225" s="5"/>
      <c r="P225" s="6"/>
      <c r="Q225" s="6"/>
      <c r="R225" s="5"/>
      <c r="AE225" s="25"/>
      <c r="AQ225" s="3"/>
      <c r="AR225" s="3"/>
    </row>
    <row r="226" spans="1:44" ht="12.75" customHeight="1" x14ac:dyDescent="0.2">
      <c r="A226" s="33" t="s">
        <v>48</v>
      </c>
      <c r="B226" s="25">
        <v>71</v>
      </c>
      <c r="K226" s="266"/>
      <c r="L226" s="5"/>
      <c r="M226" s="5"/>
      <c r="O226" s="5"/>
      <c r="P226" s="20">
        <f>B226</f>
        <v>71</v>
      </c>
      <c r="Q226" s="6"/>
      <c r="R226" s="5"/>
      <c r="AE226" s="25"/>
      <c r="AQ226" s="3"/>
      <c r="AR226" s="3"/>
    </row>
    <row r="227" spans="1:44" ht="12.75" customHeight="1" x14ac:dyDescent="0.2">
      <c r="A227" s="33" t="s">
        <v>49</v>
      </c>
      <c r="C227" s="25">
        <v>65</v>
      </c>
      <c r="K227" s="266"/>
      <c r="L227" s="5"/>
      <c r="M227" s="5"/>
      <c r="N227" s="5"/>
      <c r="O227" s="5">
        <f>C227/B226</f>
        <v>0.91549295774647887</v>
      </c>
      <c r="P227" s="73">
        <v>65</v>
      </c>
      <c r="Q227" s="24">
        <f t="shared" ref="Q227:Q234" si="49">P227/P226</f>
        <v>0.91549295774647887</v>
      </c>
      <c r="R227" s="5">
        <f t="shared" ref="R227:R234" si="50">100%-Q227</f>
        <v>8.4507042253521125E-2</v>
      </c>
      <c r="AE227" s="25"/>
      <c r="AQ227" s="3"/>
      <c r="AR227" s="3"/>
    </row>
    <row r="228" spans="1:44" ht="12.75" customHeight="1" x14ac:dyDescent="0.2">
      <c r="A228" s="33" t="s">
        <v>50</v>
      </c>
      <c r="D228" s="25">
        <v>61</v>
      </c>
      <c r="K228" s="266"/>
      <c r="L228" s="5"/>
      <c r="M228" s="5"/>
      <c r="O228" s="5">
        <f>D228/C227</f>
        <v>0.93846153846153846</v>
      </c>
      <c r="P228" s="73">
        <v>64</v>
      </c>
      <c r="Q228" s="24">
        <f t="shared" si="49"/>
        <v>0.98461538461538467</v>
      </c>
      <c r="R228" s="5">
        <f t="shared" si="50"/>
        <v>1.538461538461533E-2</v>
      </c>
      <c r="AE228" s="25"/>
      <c r="AQ228" s="3"/>
      <c r="AR228" s="3"/>
    </row>
    <row r="229" spans="1:44" ht="12.75" customHeight="1" x14ac:dyDescent="0.2">
      <c r="A229" s="33" t="s">
        <v>51</v>
      </c>
      <c r="E229" s="25">
        <v>58</v>
      </c>
      <c r="K229" s="266"/>
      <c r="L229" s="5"/>
      <c r="M229" s="5"/>
      <c r="O229" s="5">
        <f>E229/D228</f>
        <v>0.95081967213114749</v>
      </c>
      <c r="P229" s="73">
        <v>61</v>
      </c>
      <c r="Q229" s="24">
        <f t="shared" si="49"/>
        <v>0.953125</v>
      </c>
      <c r="R229" s="5">
        <f t="shared" si="50"/>
        <v>4.6875E-2</v>
      </c>
      <c r="AE229" s="25"/>
      <c r="AQ229" s="3"/>
      <c r="AR229" s="3"/>
    </row>
    <row r="230" spans="1:44" ht="12.75" customHeight="1" x14ac:dyDescent="0.2">
      <c r="A230" s="33" t="s">
        <v>52</v>
      </c>
      <c r="F230" s="25">
        <v>53</v>
      </c>
      <c r="K230" s="266"/>
      <c r="L230" s="5"/>
      <c r="M230" s="5"/>
      <c r="O230" s="5">
        <f>F230/E229</f>
        <v>0.91379310344827591</v>
      </c>
      <c r="P230" s="73">
        <v>60</v>
      </c>
      <c r="Q230" s="24">
        <f t="shared" si="49"/>
        <v>0.98360655737704916</v>
      </c>
      <c r="R230" s="5">
        <f t="shared" si="50"/>
        <v>1.6393442622950838E-2</v>
      </c>
      <c r="AE230" s="25"/>
      <c r="AQ230" s="3"/>
      <c r="AR230" s="3"/>
    </row>
    <row r="231" spans="1:44" ht="12.75" customHeight="1" x14ac:dyDescent="0.2">
      <c r="A231" s="33" t="s">
        <v>53</v>
      </c>
      <c r="G231" s="25">
        <v>53</v>
      </c>
      <c r="K231" s="266"/>
      <c r="L231" s="5"/>
      <c r="M231" s="5"/>
      <c r="O231" s="5">
        <f>G231/F230</f>
        <v>1</v>
      </c>
      <c r="P231" s="73">
        <v>60</v>
      </c>
      <c r="Q231" s="24">
        <f t="shared" si="49"/>
        <v>1</v>
      </c>
      <c r="R231" s="5">
        <f t="shared" si="50"/>
        <v>0</v>
      </c>
      <c r="AE231" s="25"/>
      <c r="AQ231" s="3"/>
      <c r="AR231" s="3"/>
    </row>
    <row r="232" spans="1:44" ht="12.75" customHeight="1" x14ac:dyDescent="0.2">
      <c r="A232" s="33" t="s">
        <v>64</v>
      </c>
      <c r="H232" s="25">
        <v>52</v>
      </c>
      <c r="K232" s="266"/>
      <c r="L232" s="5"/>
      <c r="M232" s="5"/>
      <c r="O232" s="5">
        <f>H232/G231</f>
        <v>0.98113207547169812</v>
      </c>
      <c r="P232" s="73">
        <v>59</v>
      </c>
      <c r="Q232" s="24">
        <f t="shared" si="49"/>
        <v>0.98333333333333328</v>
      </c>
      <c r="R232" s="5">
        <f t="shared" si="50"/>
        <v>1.6666666666666718E-2</v>
      </c>
      <c r="AE232" s="25"/>
      <c r="AQ232" s="3"/>
      <c r="AR232" s="3"/>
    </row>
    <row r="233" spans="1:44" ht="12.75" customHeight="1" x14ac:dyDescent="0.2">
      <c r="A233" s="33" t="s">
        <v>66</v>
      </c>
      <c r="I233" s="25">
        <v>51</v>
      </c>
      <c r="K233" s="266"/>
      <c r="L233" s="5"/>
      <c r="M233" s="5"/>
      <c r="O233" s="5">
        <f>I233/H232</f>
        <v>0.98076923076923073</v>
      </c>
      <c r="P233" s="73">
        <v>60</v>
      </c>
      <c r="Q233" s="24">
        <f t="shared" si="49"/>
        <v>1.0169491525423728</v>
      </c>
      <c r="R233" s="5">
        <f t="shared" si="50"/>
        <v>-1.6949152542372836E-2</v>
      </c>
      <c r="AE233" s="25"/>
      <c r="AQ233" s="3"/>
      <c r="AR233" s="3"/>
    </row>
    <row r="234" spans="1:44" ht="12.75" customHeight="1" x14ac:dyDescent="0.2">
      <c r="A234" s="33" t="s">
        <v>71</v>
      </c>
      <c r="J234" s="25">
        <v>49</v>
      </c>
      <c r="K234" s="266">
        <v>33</v>
      </c>
      <c r="L234" s="5"/>
      <c r="M234" s="5"/>
      <c r="O234" s="5">
        <f>J234/I233</f>
        <v>0.96078431372549022</v>
      </c>
      <c r="P234" s="73">
        <v>59</v>
      </c>
      <c r="Q234" s="24">
        <f t="shared" si="49"/>
        <v>0.98333333333333328</v>
      </c>
      <c r="R234" s="5">
        <f t="shared" si="50"/>
        <v>1.6666666666666718E-2</v>
      </c>
      <c r="S234" s="25" t="s">
        <v>80</v>
      </c>
      <c r="T234" s="25">
        <v>54</v>
      </c>
      <c r="U234" s="25">
        <f>K241</f>
        <v>54</v>
      </c>
      <c r="V234" s="25" t="s">
        <v>10</v>
      </c>
      <c r="AE234" s="25"/>
      <c r="AQ234" s="3"/>
      <c r="AR234" s="3"/>
    </row>
    <row r="235" spans="1:44" ht="12.75" customHeight="1" x14ac:dyDescent="0.2">
      <c r="A235" s="33" t="s">
        <v>72</v>
      </c>
      <c r="J235" s="25">
        <v>12</v>
      </c>
      <c r="K235" s="266">
        <v>10</v>
      </c>
      <c r="L235" s="5"/>
      <c r="M235" s="5"/>
      <c r="O235" s="5"/>
      <c r="P235" s="73">
        <v>21</v>
      </c>
      <c r="Q235" s="24"/>
      <c r="R235" s="5"/>
      <c r="S235" s="25" t="s">
        <v>81</v>
      </c>
      <c r="T235" s="24">
        <f>T234/B226</f>
        <v>0.76056338028169013</v>
      </c>
      <c r="U235" s="24">
        <f>T234/U234</f>
        <v>1</v>
      </c>
      <c r="V235" s="25" t="s">
        <v>82</v>
      </c>
      <c r="AE235" s="25"/>
      <c r="AQ235" s="3"/>
      <c r="AR235" s="3"/>
    </row>
    <row r="236" spans="1:44" ht="12.75" customHeight="1" x14ac:dyDescent="0.2">
      <c r="A236" s="33" t="s">
        <v>75</v>
      </c>
      <c r="J236" s="25">
        <v>7</v>
      </c>
      <c r="K236" s="266">
        <v>5</v>
      </c>
      <c r="L236" s="5"/>
      <c r="M236" s="5"/>
      <c r="O236" s="5"/>
      <c r="P236" s="73">
        <v>13</v>
      </c>
      <c r="Q236" s="24"/>
      <c r="R236" s="5"/>
      <c r="AE236" s="25"/>
      <c r="AQ236" s="3"/>
      <c r="AR236" s="3"/>
    </row>
    <row r="237" spans="1:44" ht="12.75" customHeight="1" x14ac:dyDescent="0.2">
      <c r="A237" s="33" t="s">
        <v>77</v>
      </c>
      <c r="J237" s="25">
        <v>3</v>
      </c>
      <c r="K237" s="266">
        <v>3</v>
      </c>
      <c r="L237" s="5"/>
      <c r="M237" s="5"/>
      <c r="O237" s="5"/>
      <c r="P237" s="73">
        <v>6</v>
      </c>
      <c r="Q237" s="24"/>
      <c r="R237" s="5"/>
      <c r="AE237" s="25"/>
      <c r="AQ237" s="3"/>
      <c r="AR237" s="3"/>
    </row>
    <row r="238" spans="1:44" ht="12.75" customHeight="1" x14ac:dyDescent="0.2">
      <c r="A238" s="33" t="s">
        <v>83</v>
      </c>
      <c r="J238" s="25">
        <v>2</v>
      </c>
      <c r="K238" s="266">
        <v>1</v>
      </c>
      <c r="L238" s="5"/>
      <c r="M238" s="5"/>
      <c r="O238" s="5"/>
      <c r="P238" s="73">
        <v>2</v>
      </c>
      <c r="Q238" s="24"/>
      <c r="R238" s="5"/>
      <c r="AE238" s="25"/>
      <c r="AQ238" s="3"/>
      <c r="AR238" s="3"/>
    </row>
    <row r="239" spans="1:44" ht="12.75" customHeight="1" x14ac:dyDescent="0.2">
      <c r="A239" s="33" t="s">
        <v>84</v>
      </c>
      <c r="J239" s="25">
        <v>1</v>
      </c>
      <c r="K239" s="266">
        <v>1</v>
      </c>
      <c r="L239" s="5"/>
      <c r="M239" s="5"/>
      <c r="O239" s="5"/>
      <c r="P239" s="73">
        <v>1</v>
      </c>
      <c r="Q239" s="24"/>
      <c r="R239" s="5"/>
      <c r="AE239" s="25"/>
      <c r="AQ239" s="3"/>
      <c r="AR239" s="3"/>
    </row>
    <row r="240" spans="1:44" ht="12.75" customHeight="1" x14ac:dyDescent="0.2">
      <c r="A240" s="33" t="s">
        <v>87</v>
      </c>
      <c r="K240" s="266">
        <v>1</v>
      </c>
      <c r="L240" s="5"/>
      <c r="M240" s="5"/>
      <c r="O240" s="5"/>
      <c r="P240" s="73"/>
      <c r="Q240" s="24"/>
      <c r="R240" s="5"/>
      <c r="AE240" s="25"/>
      <c r="AQ240" s="3"/>
      <c r="AR240" s="3"/>
    </row>
    <row r="241" spans="1:44" ht="12.75" customHeight="1" x14ac:dyDescent="0.2">
      <c r="K241" s="267">
        <f>SUM(K234:K240)</f>
        <v>54</v>
      </c>
      <c r="L241" s="5">
        <f>K234/B226</f>
        <v>0.46478873239436619</v>
      </c>
      <c r="M241" s="5">
        <f>K241/B226</f>
        <v>0.76056338028169013</v>
      </c>
      <c r="N241" s="5">
        <f>M241-L241</f>
        <v>0.29577464788732394</v>
      </c>
      <c r="O241" s="5"/>
      <c r="P241" s="6"/>
      <c r="Q241" s="6"/>
      <c r="R241" s="5"/>
      <c r="AE241" s="25"/>
      <c r="AQ241" s="3"/>
      <c r="AR241" s="3"/>
    </row>
    <row r="242" spans="1:44" ht="12.75" customHeight="1" x14ac:dyDescent="0.3">
      <c r="A242" s="51" t="s">
        <v>86</v>
      </c>
      <c r="L242" s="5"/>
      <c r="M242" s="5"/>
      <c r="O242" s="5"/>
      <c r="AE242" s="25"/>
      <c r="AQ242" s="3"/>
      <c r="AR242" s="3"/>
    </row>
    <row r="243" spans="1:44" ht="25.5" customHeight="1" x14ac:dyDescent="0.2">
      <c r="B243" s="324" t="s">
        <v>1</v>
      </c>
      <c r="C243" s="325"/>
      <c r="D243" s="325"/>
      <c r="E243" s="325"/>
      <c r="F243" s="325"/>
      <c r="G243" s="325"/>
      <c r="H243" s="325"/>
      <c r="I243" s="325"/>
      <c r="J243" s="325"/>
      <c r="L243" s="10" t="s">
        <v>2</v>
      </c>
      <c r="M243" s="10" t="s">
        <v>3</v>
      </c>
      <c r="N243" s="69" t="s">
        <v>4</v>
      </c>
      <c r="O243" s="10" t="s">
        <v>5</v>
      </c>
      <c r="P243" s="9" t="s">
        <v>6</v>
      </c>
      <c r="Q243" s="9" t="s">
        <v>7</v>
      </c>
      <c r="R243" s="10" t="s">
        <v>8</v>
      </c>
      <c r="AE243" s="25"/>
      <c r="AQ243" s="3"/>
      <c r="AR243" s="3"/>
    </row>
    <row r="244" spans="1:44" ht="12.75" customHeight="1" x14ac:dyDescent="0.2">
      <c r="A244" s="70" t="s">
        <v>9</v>
      </c>
      <c r="B244" s="71">
        <v>1</v>
      </c>
      <c r="C244" s="71">
        <v>2</v>
      </c>
      <c r="D244" s="71">
        <v>3</v>
      </c>
      <c r="E244" s="71">
        <v>4</v>
      </c>
      <c r="F244" s="71">
        <v>5</v>
      </c>
      <c r="G244" s="71">
        <v>6</v>
      </c>
      <c r="H244" s="71">
        <v>7</v>
      </c>
      <c r="I244" s="71">
        <v>8</v>
      </c>
      <c r="J244" s="71">
        <v>9</v>
      </c>
      <c r="K244" s="268" t="s">
        <v>10</v>
      </c>
      <c r="L244" s="5"/>
      <c r="M244" s="5"/>
      <c r="O244" s="5"/>
      <c r="P244" s="6"/>
      <c r="Q244" s="6"/>
      <c r="R244" s="5"/>
      <c r="AE244" s="25"/>
      <c r="AQ244" s="3"/>
      <c r="AR244" s="3"/>
    </row>
    <row r="245" spans="1:44" ht="12.75" customHeight="1" x14ac:dyDescent="0.2">
      <c r="A245" s="33" t="s">
        <v>49</v>
      </c>
      <c r="B245" s="25">
        <v>68</v>
      </c>
      <c r="K245" s="266"/>
      <c r="L245" s="5"/>
      <c r="M245" s="5"/>
      <c r="O245" s="5"/>
      <c r="P245" s="20">
        <f>B245</f>
        <v>68</v>
      </c>
      <c r="Q245" s="6"/>
      <c r="R245" s="5"/>
      <c r="AE245" s="25"/>
      <c r="AQ245" s="3"/>
      <c r="AR245" s="3"/>
    </row>
    <row r="246" spans="1:44" ht="12.75" customHeight="1" x14ac:dyDescent="0.2">
      <c r="A246" s="33" t="s">
        <v>50</v>
      </c>
      <c r="C246" s="25">
        <v>65</v>
      </c>
      <c r="K246" s="266"/>
      <c r="L246" s="5"/>
      <c r="M246" s="5"/>
      <c r="N246" s="5"/>
      <c r="O246" s="5">
        <f>C246/B245</f>
        <v>0.95588235294117652</v>
      </c>
      <c r="P246" s="73">
        <v>65</v>
      </c>
      <c r="Q246" s="24">
        <f t="shared" ref="Q246:Q253" si="51">P246/P245</f>
        <v>0.95588235294117652</v>
      </c>
      <c r="R246" s="5">
        <f t="shared" ref="R246:R253" si="52">100%-Q246</f>
        <v>4.4117647058823484E-2</v>
      </c>
      <c r="AE246" s="25"/>
      <c r="AQ246" s="3"/>
      <c r="AR246" s="3"/>
    </row>
    <row r="247" spans="1:44" ht="12.75" customHeight="1" x14ac:dyDescent="0.2">
      <c r="A247" s="33" t="s">
        <v>51</v>
      </c>
      <c r="D247" s="25">
        <v>63</v>
      </c>
      <c r="K247" s="266"/>
      <c r="L247" s="5"/>
      <c r="M247" s="5"/>
      <c r="O247" s="5">
        <f>D247/C246</f>
        <v>0.96923076923076923</v>
      </c>
      <c r="P247" s="73">
        <v>64</v>
      </c>
      <c r="Q247" s="24">
        <f t="shared" si="51"/>
        <v>0.98461538461538467</v>
      </c>
      <c r="R247" s="5">
        <f t="shared" si="52"/>
        <v>1.538461538461533E-2</v>
      </c>
      <c r="AE247" s="25"/>
      <c r="AQ247" s="3"/>
      <c r="AR247" s="3"/>
    </row>
    <row r="248" spans="1:44" ht="12.75" customHeight="1" x14ac:dyDescent="0.2">
      <c r="A248" s="33" t="s">
        <v>52</v>
      </c>
      <c r="E248" s="25">
        <v>59</v>
      </c>
      <c r="K248" s="266"/>
      <c r="L248" s="5"/>
      <c r="M248" s="5"/>
      <c r="O248" s="5">
        <f>E248/D247</f>
        <v>0.93650793650793651</v>
      </c>
      <c r="P248" s="73">
        <v>62</v>
      </c>
      <c r="Q248" s="24">
        <f t="shared" si="51"/>
        <v>0.96875</v>
      </c>
      <c r="R248" s="5">
        <f t="shared" si="52"/>
        <v>3.125E-2</v>
      </c>
      <c r="AE248" s="25"/>
      <c r="AQ248" s="3"/>
      <c r="AR248" s="3"/>
    </row>
    <row r="249" spans="1:44" ht="12.75" customHeight="1" x14ac:dyDescent="0.2">
      <c r="A249" s="33" t="s">
        <v>53</v>
      </c>
      <c r="F249" s="25">
        <v>58</v>
      </c>
      <c r="K249" s="266"/>
      <c r="L249" s="5"/>
      <c r="M249" s="5"/>
      <c r="O249" s="5">
        <f>F249/E248</f>
        <v>0.98305084745762716</v>
      </c>
      <c r="P249" s="73">
        <v>62</v>
      </c>
      <c r="Q249" s="24">
        <f t="shared" si="51"/>
        <v>1</v>
      </c>
      <c r="R249" s="5">
        <f t="shared" si="52"/>
        <v>0</v>
      </c>
      <c r="AQ249" s="3"/>
      <c r="AR249" s="3"/>
    </row>
    <row r="250" spans="1:44" ht="12.75" customHeight="1" x14ac:dyDescent="0.2">
      <c r="A250" s="33" t="s">
        <v>64</v>
      </c>
      <c r="G250" s="25">
        <v>56</v>
      </c>
      <c r="K250" s="266"/>
      <c r="L250" s="5"/>
      <c r="M250" s="5"/>
      <c r="O250" s="5">
        <f>G250/F249</f>
        <v>0.96551724137931039</v>
      </c>
      <c r="P250" s="73">
        <v>59</v>
      </c>
      <c r="Q250" s="24">
        <f t="shared" si="51"/>
        <v>0.95161290322580649</v>
      </c>
      <c r="R250" s="5">
        <f t="shared" si="52"/>
        <v>4.8387096774193505E-2</v>
      </c>
      <c r="AQ250" s="3"/>
      <c r="AR250" s="3"/>
    </row>
    <row r="251" spans="1:44" ht="12.75" customHeight="1" x14ac:dyDescent="0.2">
      <c r="A251" s="33" t="s">
        <v>66</v>
      </c>
      <c r="H251" s="25">
        <v>56</v>
      </c>
      <c r="K251" s="266"/>
      <c r="L251" s="5"/>
      <c r="M251" s="5"/>
      <c r="O251" s="5">
        <f>H251/G250</f>
        <v>1</v>
      </c>
      <c r="P251" s="73">
        <v>58</v>
      </c>
      <c r="Q251" s="24">
        <f t="shared" si="51"/>
        <v>0.98305084745762716</v>
      </c>
      <c r="R251" s="5">
        <f t="shared" si="52"/>
        <v>1.6949152542372836E-2</v>
      </c>
      <c r="AQ251" s="3"/>
      <c r="AR251" s="3"/>
    </row>
    <row r="252" spans="1:44" ht="12.75" customHeight="1" x14ac:dyDescent="0.2">
      <c r="A252" s="33" t="s">
        <v>71</v>
      </c>
      <c r="I252" s="25">
        <v>56</v>
      </c>
      <c r="K252" s="266"/>
      <c r="L252" s="5"/>
      <c r="M252" s="5"/>
      <c r="O252" s="5">
        <f>I252/H251</f>
        <v>1</v>
      </c>
      <c r="P252" s="73">
        <v>61</v>
      </c>
      <c r="Q252" s="24">
        <f t="shared" si="51"/>
        <v>1.0517241379310345</v>
      </c>
      <c r="R252" s="5">
        <f t="shared" si="52"/>
        <v>-5.1724137931034475E-2</v>
      </c>
      <c r="AQ252" s="3"/>
      <c r="AR252" s="3"/>
    </row>
    <row r="253" spans="1:44" ht="12.75" customHeight="1" x14ac:dyDescent="0.2">
      <c r="A253" s="33" t="s">
        <v>72</v>
      </c>
      <c r="J253" s="25">
        <v>54</v>
      </c>
      <c r="K253" s="266">
        <v>43</v>
      </c>
      <c r="L253" s="5"/>
      <c r="M253" s="5"/>
      <c r="O253" s="5">
        <f>J253/I252</f>
        <v>0.9642857142857143</v>
      </c>
      <c r="P253" s="73">
        <v>62</v>
      </c>
      <c r="Q253" s="24">
        <f t="shared" si="51"/>
        <v>1.0163934426229508</v>
      </c>
      <c r="R253" s="5">
        <f t="shared" si="52"/>
        <v>-1.6393442622950838E-2</v>
      </c>
      <c r="S253" s="25" t="s">
        <v>80</v>
      </c>
      <c r="T253" s="25">
        <v>55</v>
      </c>
      <c r="U253" s="25">
        <f>K259</f>
        <v>55</v>
      </c>
      <c r="V253" s="25" t="s">
        <v>10</v>
      </c>
      <c r="AQ253" s="3"/>
      <c r="AR253" s="3"/>
    </row>
    <row r="254" spans="1:44" ht="12.75" customHeight="1" x14ac:dyDescent="0.2">
      <c r="A254" s="33" t="s">
        <v>75</v>
      </c>
      <c r="J254" s="25">
        <v>10</v>
      </c>
      <c r="K254" s="266">
        <v>9</v>
      </c>
      <c r="L254" s="5"/>
      <c r="M254" s="5"/>
      <c r="O254" s="5"/>
      <c r="P254" s="73">
        <v>15</v>
      </c>
      <c r="Q254" s="24"/>
      <c r="R254" s="5"/>
      <c r="S254" s="25" t="s">
        <v>81</v>
      </c>
      <c r="T254" s="24">
        <f>T253/B245</f>
        <v>0.80882352941176472</v>
      </c>
      <c r="U254" s="24">
        <f>T253/U253</f>
        <v>1</v>
      </c>
      <c r="V254" s="25" t="s">
        <v>82</v>
      </c>
      <c r="AQ254" s="3"/>
      <c r="AR254" s="3"/>
    </row>
    <row r="255" spans="1:44" ht="12.75" customHeight="1" x14ac:dyDescent="0.2">
      <c r="A255" s="33" t="s">
        <v>77</v>
      </c>
      <c r="J255" s="25">
        <v>1</v>
      </c>
      <c r="K255" s="266">
        <v>1</v>
      </c>
      <c r="L255" s="5"/>
      <c r="M255" s="5"/>
      <c r="O255" s="5"/>
      <c r="P255" s="73">
        <v>4</v>
      </c>
      <c r="Q255" s="24"/>
      <c r="R255" s="5"/>
      <c r="AQ255" s="3"/>
      <c r="AR255" s="3"/>
    </row>
    <row r="256" spans="1:44" ht="12.75" customHeight="1" x14ac:dyDescent="0.2">
      <c r="A256" s="33" t="s">
        <v>83</v>
      </c>
      <c r="J256" s="25">
        <v>1</v>
      </c>
      <c r="K256" s="266"/>
      <c r="L256" s="5"/>
      <c r="M256" s="5"/>
      <c r="O256" s="5"/>
      <c r="P256" s="73">
        <v>3</v>
      </c>
      <c r="Q256" s="24"/>
      <c r="R256" s="5"/>
      <c r="AQ256" s="3"/>
      <c r="AR256" s="3"/>
    </row>
    <row r="257" spans="1:44" ht="12.75" customHeight="1" x14ac:dyDescent="0.2">
      <c r="A257" s="33" t="s">
        <v>84</v>
      </c>
      <c r="J257" s="25">
        <v>2</v>
      </c>
      <c r="K257" s="266">
        <v>1</v>
      </c>
      <c r="L257" s="5"/>
      <c r="M257" s="5"/>
      <c r="O257" s="5"/>
      <c r="P257" s="73">
        <v>4</v>
      </c>
      <c r="Q257" s="24"/>
      <c r="R257" s="5"/>
      <c r="AQ257" s="3"/>
      <c r="AR257" s="3"/>
    </row>
    <row r="258" spans="1:44" ht="12.75" customHeight="1" x14ac:dyDescent="0.2">
      <c r="A258" s="33" t="s">
        <v>87</v>
      </c>
      <c r="J258" s="25">
        <v>2</v>
      </c>
      <c r="K258" s="266">
        <v>1</v>
      </c>
      <c r="L258" s="5"/>
      <c r="M258" s="5"/>
      <c r="O258" s="5"/>
      <c r="P258" s="73">
        <v>2</v>
      </c>
      <c r="Q258" s="24"/>
      <c r="R258" s="5"/>
      <c r="AQ258" s="3"/>
      <c r="AR258" s="3"/>
    </row>
    <row r="259" spans="1:44" ht="12.75" customHeight="1" x14ac:dyDescent="0.2">
      <c r="K259" s="267">
        <f>SUM(K253:K258)</f>
        <v>55</v>
      </c>
      <c r="L259" s="5">
        <f>K253/B245</f>
        <v>0.63235294117647056</v>
      </c>
      <c r="M259" s="5">
        <f>K259/B245</f>
        <v>0.80882352941176472</v>
      </c>
      <c r="N259" s="5">
        <f>M259-L259</f>
        <v>0.17647058823529416</v>
      </c>
      <c r="O259" s="5"/>
      <c r="P259" s="6"/>
      <c r="Q259" s="6"/>
      <c r="R259" s="5"/>
      <c r="AQ259" s="3"/>
      <c r="AR259" s="3"/>
    </row>
    <row r="260" spans="1:44" ht="12.75" customHeight="1" x14ac:dyDescent="0.3">
      <c r="A260" s="51" t="s">
        <v>88</v>
      </c>
      <c r="L260" s="5"/>
      <c r="M260" s="5"/>
      <c r="O260" s="5"/>
      <c r="AQ260" s="3"/>
      <c r="AR260" s="3"/>
    </row>
    <row r="261" spans="1:44" ht="25.5" customHeight="1" x14ac:dyDescent="0.2">
      <c r="B261" s="324" t="s">
        <v>1</v>
      </c>
      <c r="C261" s="325"/>
      <c r="D261" s="325"/>
      <c r="E261" s="325"/>
      <c r="F261" s="325"/>
      <c r="G261" s="325"/>
      <c r="H261" s="325"/>
      <c r="I261" s="325"/>
      <c r="J261" s="325"/>
      <c r="L261" s="10" t="s">
        <v>2</v>
      </c>
      <c r="M261" s="10" t="s">
        <v>3</v>
      </c>
      <c r="N261" s="69" t="s">
        <v>4</v>
      </c>
      <c r="O261" s="10" t="s">
        <v>5</v>
      </c>
      <c r="P261" s="9" t="s">
        <v>6</v>
      </c>
      <c r="Q261" s="9" t="s">
        <v>7</v>
      </c>
      <c r="R261" s="10" t="s">
        <v>8</v>
      </c>
      <c r="AQ261" s="3"/>
      <c r="AR261" s="3"/>
    </row>
    <row r="262" spans="1:44" ht="12.75" customHeight="1" x14ac:dyDescent="0.2">
      <c r="A262" s="70" t="s">
        <v>9</v>
      </c>
      <c r="B262" s="71">
        <v>1</v>
      </c>
      <c r="C262" s="71">
        <v>2</v>
      </c>
      <c r="D262" s="71">
        <v>3</v>
      </c>
      <c r="E262" s="71">
        <v>4</v>
      </c>
      <c r="F262" s="71">
        <v>5</v>
      </c>
      <c r="G262" s="71">
        <v>6</v>
      </c>
      <c r="H262" s="71">
        <v>7</v>
      </c>
      <c r="I262" s="71">
        <v>8</v>
      </c>
      <c r="J262" s="71">
        <v>9</v>
      </c>
      <c r="K262" s="268" t="s">
        <v>10</v>
      </c>
      <c r="L262" s="5"/>
      <c r="M262" s="5"/>
      <c r="O262" s="5"/>
      <c r="P262" s="6"/>
      <c r="Q262" s="6"/>
      <c r="R262" s="5"/>
      <c r="AQ262" s="3"/>
      <c r="AR262" s="3"/>
    </row>
    <row r="263" spans="1:44" ht="12.75" customHeight="1" x14ac:dyDescent="0.2">
      <c r="A263" s="33" t="s">
        <v>50</v>
      </c>
      <c r="B263" s="25">
        <v>62</v>
      </c>
      <c r="K263" s="266"/>
      <c r="L263" s="5"/>
      <c r="M263" s="5"/>
      <c r="O263" s="5"/>
      <c r="P263" s="20">
        <f>B263</f>
        <v>62</v>
      </c>
      <c r="Q263" s="6"/>
      <c r="R263" s="5"/>
      <c r="AQ263" s="3"/>
      <c r="AR263" s="3"/>
    </row>
    <row r="264" spans="1:44" ht="12.75" customHeight="1" x14ac:dyDescent="0.2">
      <c r="A264" s="33" t="s">
        <v>51</v>
      </c>
      <c r="C264" s="25">
        <v>57</v>
      </c>
      <c r="K264" s="266"/>
      <c r="L264" s="5"/>
      <c r="M264" s="5"/>
      <c r="N264" s="5"/>
      <c r="O264" s="5">
        <f>C264/B263</f>
        <v>0.91935483870967738</v>
      </c>
      <c r="P264" s="73">
        <v>57</v>
      </c>
      <c r="Q264" s="24">
        <f t="shared" ref="Q264:Q271" si="53">P264/P263</f>
        <v>0.91935483870967738</v>
      </c>
      <c r="R264" s="5">
        <f t="shared" ref="R264:R271" si="54">100%-Q264</f>
        <v>8.064516129032262E-2</v>
      </c>
      <c r="AQ264" s="3"/>
      <c r="AR264" s="3"/>
    </row>
    <row r="265" spans="1:44" ht="12.75" customHeight="1" x14ac:dyDescent="0.2">
      <c r="A265" s="33" t="s">
        <v>52</v>
      </c>
      <c r="D265" s="25">
        <v>54</v>
      </c>
      <c r="K265" s="266"/>
      <c r="L265" s="5"/>
      <c r="M265" s="5"/>
      <c r="O265" s="5">
        <f>D265/C264</f>
        <v>0.94736842105263153</v>
      </c>
      <c r="P265" s="73">
        <v>57</v>
      </c>
      <c r="Q265" s="24">
        <f t="shared" si="53"/>
        <v>1</v>
      </c>
      <c r="R265" s="5">
        <f t="shared" si="54"/>
        <v>0</v>
      </c>
      <c r="AQ265" s="3"/>
      <c r="AR265" s="3"/>
    </row>
    <row r="266" spans="1:44" ht="12.75" customHeight="1" x14ac:dyDescent="0.2">
      <c r="A266" s="33" t="s">
        <v>53</v>
      </c>
      <c r="E266" s="25">
        <v>50</v>
      </c>
      <c r="K266" s="266"/>
      <c r="L266" s="5"/>
      <c r="M266" s="5"/>
      <c r="O266" s="5">
        <f>E266/D265</f>
        <v>0.92592592592592593</v>
      </c>
      <c r="P266" s="73">
        <v>54</v>
      </c>
      <c r="Q266" s="24">
        <f t="shared" si="53"/>
        <v>0.94736842105263153</v>
      </c>
      <c r="R266" s="5">
        <f t="shared" si="54"/>
        <v>5.2631578947368474E-2</v>
      </c>
      <c r="AQ266" s="3"/>
      <c r="AR266" s="3"/>
    </row>
    <row r="267" spans="1:44" ht="12.75" customHeight="1" x14ac:dyDescent="0.2">
      <c r="A267" s="25">
        <v>1001</v>
      </c>
      <c r="F267" s="25">
        <v>50</v>
      </c>
      <c r="K267" s="266"/>
      <c r="L267" s="5"/>
      <c r="M267" s="5"/>
      <c r="O267" s="5">
        <f>F267/E266</f>
        <v>1</v>
      </c>
      <c r="P267" s="73">
        <v>52</v>
      </c>
      <c r="Q267" s="24">
        <f t="shared" si="53"/>
        <v>0.96296296296296291</v>
      </c>
      <c r="R267" s="5">
        <f t="shared" si="54"/>
        <v>3.703703703703709E-2</v>
      </c>
      <c r="AQ267" s="3"/>
      <c r="AR267" s="3"/>
    </row>
    <row r="268" spans="1:44" ht="12.75" customHeight="1" x14ac:dyDescent="0.2">
      <c r="A268" s="25">
        <v>1002</v>
      </c>
      <c r="G268" s="25">
        <v>47</v>
      </c>
      <c r="K268" s="266"/>
      <c r="L268" s="5"/>
      <c r="M268" s="5"/>
      <c r="O268" s="5">
        <f>G268/F267</f>
        <v>0.94</v>
      </c>
      <c r="P268" s="73">
        <v>52</v>
      </c>
      <c r="Q268" s="24">
        <f t="shared" si="53"/>
        <v>1</v>
      </c>
      <c r="R268" s="5">
        <f t="shared" si="54"/>
        <v>0</v>
      </c>
      <c r="AQ268" s="3"/>
      <c r="AR268" s="3"/>
    </row>
    <row r="269" spans="1:44" ht="12.75" customHeight="1" x14ac:dyDescent="0.2">
      <c r="A269" s="25">
        <v>1101</v>
      </c>
      <c r="H269" s="25">
        <v>46</v>
      </c>
      <c r="K269" s="266"/>
      <c r="L269" s="5"/>
      <c r="M269" s="5"/>
      <c r="O269" s="5">
        <f>H269/G268</f>
        <v>0.97872340425531912</v>
      </c>
      <c r="P269" s="73">
        <v>49</v>
      </c>
      <c r="Q269" s="24">
        <f t="shared" si="53"/>
        <v>0.94230769230769229</v>
      </c>
      <c r="R269" s="5">
        <f t="shared" si="54"/>
        <v>5.7692307692307709E-2</v>
      </c>
      <c r="AQ269" s="3"/>
      <c r="AR269" s="3"/>
    </row>
    <row r="270" spans="1:44" ht="12.75" customHeight="1" x14ac:dyDescent="0.2">
      <c r="A270" s="33" t="s">
        <v>72</v>
      </c>
      <c r="I270" s="25">
        <v>45</v>
      </c>
      <c r="K270" s="266"/>
      <c r="L270" s="5"/>
      <c r="M270" s="5"/>
      <c r="O270" s="5">
        <f>I270/H269</f>
        <v>0.97826086956521741</v>
      </c>
      <c r="P270" s="73">
        <v>50</v>
      </c>
      <c r="Q270" s="24">
        <f t="shared" si="53"/>
        <v>1.0204081632653061</v>
      </c>
      <c r="R270" s="5">
        <f t="shared" si="54"/>
        <v>-2.0408163265306145E-2</v>
      </c>
      <c r="AQ270" s="3"/>
      <c r="AR270" s="3"/>
    </row>
    <row r="271" spans="1:44" ht="12.75" customHeight="1" x14ac:dyDescent="0.2">
      <c r="A271" s="33" t="s">
        <v>75</v>
      </c>
      <c r="J271" s="25">
        <v>45</v>
      </c>
      <c r="K271" s="266">
        <v>36</v>
      </c>
      <c r="L271" s="5"/>
      <c r="M271" s="5"/>
      <c r="O271" s="5">
        <f>J271/I270</f>
        <v>1</v>
      </c>
      <c r="P271" s="73">
        <v>47</v>
      </c>
      <c r="Q271" s="24">
        <f t="shared" si="53"/>
        <v>0.94</v>
      </c>
      <c r="R271" s="5">
        <f t="shared" si="54"/>
        <v>6.0000000000000053E-2</v>
      </c>
      <c r="S271" s="25" t="s">
        <v>80</v>
      </c>
      <c r="T271" s="25">
        <v>41</v>
      </c>
      <c r="U271" s="25">
        <f>K276</f>
        <v>45</v>
      </c>
      <c r="V271" s="25" t="s">
        <v>10</v>
      </c>
      <c r="AQ271" s="3"/>
      <c r="AR271" s="3"/>
    </row>
    <row r="272" spans="1:44" ht="12.75" customHeight="1" x14ac:dyDescent="0.2">
      <c r="A272" s="33" t="s">
        <v>77</v>
      </c>
      <c r="J272" s="25">
        <v>9</v>
      </c>
      <c r="K272" s="266">
        <v>4</v>
      </c>
      <c r="L272" s="5"/>
      <c r="M272" s="5"/>
      <c r="O272" s="5"/>
      <c r="P272" s="73">
        <v>12</v>
      </c>
      <c r="Q272" s="24"/>
      <c r="R272" s="5"/>
      <c r="S272" s="25" t="s">
        <v>81</v>
      </c>
      <c r="T272" s="24">
        <f>T271/B263</f>
        <v>0.66129032258064513</v>
      </c>
      <c r="U272" s="24">
        <f>T271/U271</f>
        <v>0.91111111111111109</v>
      </c>
      <c r="V272" s="25" t="s">
        <v>82</v>
      </c>
      <c r="AQ272" s="3"/>
      <c r="AR272" s="3"/>
    </row>
    <row r="273" spans="1:44" ht="12.75" customHeight="1" x14ac:dyDescent="0.2">
      <c r="A273" s="33" t="s">
        <v>83</v>
      </c>
      <c r="J273" s="25">
        <v>7</v>
      </c>
      <c r="K273" s="266">
        <v>1</v>
      </c>
      <c r="L273" s="5"/>
      <c r="M273" s="5"/>
      <c r="O273" s="5"/>
      <c r="P273" s="73">
        <v>8</v>
      </c>
      <c r="Q273" s="24"/>
      <c r="R273" s="5"/>
      <c r="AQ273" s="3"/>
      <c r="AR273" s="3"/>
    </row>
    <row r="274" spans="1:44" ht="12.75" customHeight="1" x14ac:dyDescent="0.2">
      <c r="A274" s="33" t="s">
        <v>84</v>
      </c>
      <c r="J274" s="25">
        <v>3</v>
      </c>
      <c r="K274" s="266">
        <v>3</v>
      </c>
      <c r="L274" s="5"/>
      <c r="M274" s="5"/>
      <c r="O274" s="5"/>
      <c r="P274" s="73">
        <v>5</v>
      </c>
      <c r="Q274" s="24"/>
      <c r="R274" s="5"/>
      <c r="AQ274" s="3"/>
      <c r="AR274" s="3"/>
    </row>
    <row r="275" spans="1:44" ht="12.75" customHeight="1" x14ac:dyDescent="0.2">
      <c r="A275" s="33" t="s">
        <v>87</v>
      </c>
      <c r="J275" s="25">
        <v>1</v>
      </c>
      <c r="K275" s="266">
        <v>1</v>
      </c>
      <c r="L275" s="5"/>
      <c r="M275" s="5"/>
      <c r="O275" s="5"/>
      <c r="P275" s="73">
        <v>1</v>
      </c>
      <c r="Q275" s="24"/>
      <c r="R275" s="5"/>
      <c r="AQ275" s="3"/>
      <c r="AR275" s="3"/>
    </row>
    <row r="276" spans="1:44" ht="12.75" customHeight="1" x14ac:dyDescent="0.2">
      <c r="K276" s="267">
        <f>SUM(K271:K275)</f>
        <v>45</v>
      </c>
      <c r="L276" s="5">
        <f>K271/B263</f>
        <v>0.58064516129032262</v>
      </c>
      <c r="M276" s="5">
        <f>K276/B263</f>
        <v>0.72580645161290325</v>
      </c>
      <c r="N276" s="5">
        <f>M276-L276</f>
        <v>0.14516129032258063</v>
      </c>
      <c r="O276" s="5"/>
      <c r="P276" s="6"/>
      <c r="Q276" s="6"/>
      <c r="R276" s="5"/>
      <c r="AQ276" s="3"/>
      <c r="AR276" s="3"/>
    </row>
    <row r="277" spans="1:44" ht="12.75" customHeight="1" x14ac:dyDescent="0.3">
      <c r="A277" s="51" t="s">
        <v>93</v>
      </c>
      <c r="L277" s="5"/>
      <c r="M277" s="5"/>
      <c r="O277" s="5"/>
      <c r="AQ277" s="3"/>
      <c r="AR277" s="3"/>
    </row>
    <row r="278" spans="1:44" ht="25.5" customHeight="1" x14ac:dyDescent="0.2">
      <c r="B278" s="324" t="s">
        <v>1</v>
      </c>
      <c r="C278" s="325"/>
      <c r="D278" s="325"/>
      <c r="E278" s="325"/>
      <c r="F278" s="325"/>
      <c r="G278" s="325"/>
      <c r="H278" s="325"/>
      <c r="I278" s="325"/>
      <c r="J278" s="325"/>
      <c r="L278" s="10" t="s">
        <v>2</v>
      </c>
      <c r="M278" s="10" t="s">
        <v>3</v>
      </c>
      <c r="N278" s="69" t="s">
        <v>4</v>
      </c>
      <c r="O278" s="10" t="s">
        <v>5</v>
      </c>
      <c r="P278" s="9" t="s">
        <v>6</v>
      </c>
      <c r="Q278" s="9" t="s">
        <v>7</v>
      </c>
      <c r="R278" s="10" t="s">
        <v>8</v>
      </c>
      <c r="AQ278" s="3"/>
      <c r="AR278" s="3"/>
    </row>
    <row r="279" spans="1:44" ht="12.75" customHeight="1" x14ac:dyDescent="0.2">
      <c r="A279" s="70" t="s">
        <v>9</v>
      </c>
      <c r="B279" s="71">
        <v>1</v>
      </c>
      <c r="C279" s="71">
        <v>2</v>
      </c>
      <c r="D279" s="71">
        <v>3</v>
      </c>
      <c r="E279" s="71">
        <v>4</v>
      </c>
      <c r="F279" s="71">
        <v>5</v>
      </c>
      <c r="G279" s="71">
        <v>6</v>
      </c>
      <c r="H279" s="71">
        <v>7</v>
      </c>
      <c r="I279" s="71">
        <v>8</v>
      </c>
      <c r="J279" s="71">
        <v>9</v>
      </c>
      <c r="K279" s="268" t="s">
        <v>10</v>
      </c>
      <c r="L279" s="5"/>
      <c r="M279" s="5"/>
      <c r="O279" s="5"/>
      <c r="P279" s="6"/>
      <c r="Q279" s="6"/>
      <c r="R279" s="5"/>
      <c r="AQ279" s="3"/>
      <c r="AR279" s="3"/>
    </row>
    <row r="280" spans="1:44" ht="12.75" customHeight="1" x14ac:dyDescent="0.2">
      <c r="A280" s="33" t="s">
        <v>51</v>
      </c>
      <c r="B280" s="25">
        <v>68</v>
      </c>
      <c r="K280" s="266"/>
      <c r="L280" s="5"/>
      <c r="M280" s="5"/>
      <c r="O280" s="5"/>
      <c r="P280" s="20">
        <f>B280</f>
        <v>68</v>
      </c>
      <c r="Q280" s="6"/>
      <c r="R280" s="5"/>
      <c r="AQ280" s="3"/>
      <c r="AR280" s="3"/>
    </row>
    <row r="281" spans="1:44" ht="12.75" customHeight="1" x14ac:dyDescent="0.2">
      <c r="A281" s="33" t="s">
        <v>52</v>
      </c>
      <c r="C281" s="25">
        <v>62</v>
      </c>
      <c r="K281" s="266"/>
      <c r="L281" s="5"/>
      <c r="M281" s="5"/>
      <c r="N281" s="5"/>
      <c r="O281" s="5">
        <f>C281/B280</f>
        <v>0.91176470588235292</v>
      </c>
      <c r="P281" s="73">
        <v>63</v>
      </c>
      <c r="Q281" s="24">
        <f t="shared" ref="Q281:Q288" si="55">P281/P280</f>
        <v>0.92647058823529416</v>
      </c>
      <c r="R281" s="5">
        <f t="shared" ref="R281:R288" si="56">100%-Q281</f>
        <v>7.3529411764705843E-2</v>
      </c>
      <c r="AQ281" s="3"/>
      <c r="AR281" s="3"/>
    </row>
    <row r="282" spans="1:44" ht="12.75" customHeight="1" x14ac:dyDescent="0.2">
      <c r="A282" s="33" t="s">
        <v>53</v>
      </c>
      <c r="D282" s="25">
        <v>53</v>
      </c>
      <c r="K282" s="266"/>
      <c r="L282" s="5"/>
      <c r="M282" s="5"/>
      <c r="O282" s="5">
        <f>D282/C281</f>
        <v>0.85483870967741937</v>
      </c>
      <c r="P282" s="73">
        <v>56</v>
      </c>
      <c r="Q282" s="24">
        <f t="shared" si="55"/>
        <v>0.88888888888888884</v>
      </c>
      <c r="R282" s="5">
        <f t="shared" si="56"/>
        <v>0.11111111111111116</v>
      </c>
      <c r="AQ282" s="3"/>
      <c r="AR282" s="3"/>
    </row>
    <row r="283" spans="1:44" ht="12.75" customHeight="1" x14ac:dyDescent="0.2">
      <c r="A283" s="25">
        <v>1001</v>
      </c>
      <c r="E283" s="25">
        <v>51</v>
      </c>
      <c r="K283" s="266"/>
      <c r="L283" s="5"/>
      <c r="M283" s="5"/>
      <c r="O283" s="5">
        <f>E283/D282</f>
        <v>0.96226415094339623</v>
      </c>
      <c r="P283" s="73">
        <v>53</v>
      </c>
      <c r="Q283" s="24">
        <f t="shared" si="55"/>
        <v>0.9464285714285714</v>
      </c>
      <c r="R283" s="5">
        <f t="shared" si="56"/>
        <v>5.3571428571428603E-2</v>
      </c>
      <c r="AQ283" s="3"/>
      <c r="AR283" s="3"/>
    </row>
    <row r="284" spans="1:44" ht="12.75" customHeight="1" x14ac:dyDescent="0.2">
      <c r="A284" s="25">
        <v>1002</v>
      </c>
      <c r="F284" s="25">
        <v>49</v>
      </c>
      <c r="K284" s="266"/>
      <c r="L284" s="5"/>
      <c r="M284" s="5"/>
      <c r="O284" s="5">
        <f>F284/E283</f>
        <v>0.96078431372549022</v>
      </c>
      <c r="P284" s="73">
        <v>55</v>
      </c>
      <c r="Q284" s="24">
        <f t="shared" si="55"/>
        <v>1.0377358490566038</v>
      </c>
      <c r="R284" s="5">
        <f t="shared" si="56"/>
        <v>-3.7735849056603765E-2</v>
      </c>
      <c r="AQ284" s="3"/>
      <c r="AR284" s="3"/>
    </row>
    <row r="285" spans="1:44" ht="12.75" customHeight="1" x14ac:dyDescent="0.2">
      <c r="A285" s="25">
        <v>1101</v>
      </c>
      <c r="G285" s="25">
        <v>49</v>
      </c>
      <c r="K285" s="266"/>
      <c r="L285" s="5"/>
      <c r="M285" s="5"/>
      <c r="O285" s="5">
        <f>G285/F284</f>
        <v>1</v>
      </c>
      <c r="P285" s="73">
        <v>55</v>
      </c>
      <c r="Q285" s="24">
        <f t="shared" si="55"/>
        <v>1</v>
      </c>
      <c r="R285" s="5">
        <f t="shared" si="56"/>
        <v>0</v>
      </c>
      <c r="AQ285" s="3"/>
      <c r="AR285" s="3"/>
    </row>
    <row r="286" spans="1:44" ht="12.75" customHeight="1" x14ac:dyDescent="0.2">
      <c r="A286" s="33" t="s">
        <v>72</v>
      </c>
      <c r="H286" s="25">
        <v>47</v>
      </c>
      <c r="K286" s="266"/>
      <c r="L286" s="5"/>
      <c r="M286" s="5"/>
      <c r="O286" s="5">
        <f>H286/G285</f>
        <v>0.95918367346938771</v>
      </c>
      <c r="P286" s="73">
        <v>52</v>
      </c>
      <c r="Q286" s="24">
        <f t="shared" si="55"/>
        <v>0.94545454545454544</v>
      </c>
      <c r="R286" s="5">
        <f t="shared" si="56"/>
        <v>5.4545454545454564E-2</v>
      </c>
      <c r="AQ286" s="3"/>
      <c r="AR286" s="3"/>
    </row>
    <row r="287" spans="1:44" ht="12.75" customHeight="1" x14ac:dyDescent="0.2">
      <c r="A287" s="33" t="s">
        <v>75</v>
      </c>
      <c r="I287" s="25">
        <v>47</v>
      </c>
      <c r="K287" s="266"/>
      <c r="L287" s="5"/>
      <c r="M287" s="5"/>
      <c r="O287" s="5">
        <f>I287/H286</f>
        <v>1</v>
      </c>
      <c r="P287" s="73">
        <v>53</v>
      </c>
      <c r="Q287" s="24">
        <f t="shared" si="55"/>
        <v>1.0192307692307692</v>
      </c>
      <c r="R287" s="5">
        <f t="shared" si="56"/>
        <v>-1.9230769230769162E-2</v>
      </c>
      <c r="AQ287" s="3"/>
      <c r="AR287" s="3"/>
    </row>
    <row r="288" spans="1:44" ht="12.75" customHeight="1" x14ac:dyDescent="0.2">
      <c r="A288" s="33" t="s">
        <v>77</v>
      </c>
      <c r="J288" s="25">
        <v>46</v>
      </c>
      <c r="K288" s="266">
        <v>31</v>
      </c>
      <c r="L288" s="5"/>
      <c r="M288" s="5"/>
      <c r="O288" s="5">
        <f>J288/I287</f>
        <v>0.97872340425531912</v>
      </c>
      <c r="P288" s="73">
        <v>52</v>
      </c>
      <c r="Q288" s="24">
        <f t="shared" si="55"/>
        <v>0.98113207547169812</v>
      </c>
      <c r="R288" s="5">
        <f t="shared" si="56"/>
        <v>1.8867924528301883E-2</v>
      </c>
      <c r="S288" s="25" t="s">
        <v>80</v>
      </c>
      <c r="T288" s="25">
        <v>49</v>
      </c>
      <c r="U288" s="25">
        <f>K293</f>
        <v>49</v>
      </c>
      <c r="V288" s="25" t="s">
        <v>10</v>
      </c>
      <c r="AQ288" s="3"/>
      <c r="AR288" s="3"/>
    </row>
    <row r="289" spans="1:44" ht="12.75" customHeight="1" x14ac:dyDescent="0.2">
      <c r="A289" s="33" t="s">
        <v>83</v>
      </c>
      <c r="J289" s="25">
        <v>17</v>
      </c>
      <c r="K289" s="266">
        <v>9</v>
      </c>
      <c r="L289" s="5"/>
      <c r="M289" s="5"/>
      <c r="O289" s="5"/>
      <c r="P289" s="73">
        <v>23</v>
      </c>
      <c r="Q289" s="24"/>
      <c r="R289" s="5"/>
      <c r="S289" s="25" t="s">
        <v>81</v>
      </c>
      <c r="T289" s="24">
        <f>T288/B280</f>
        <v>0.72058823529411764</v>
      </c>
      <c r="U289" s="24">
        <f>T288/U288</f>
        <v>1</v>
      </c>
      <c r="V289" s="25" t="s">
        <v>82</v>
      </c>
      <c r="AQ289" s="3"/>
      <c r="AR289" s="3"/>
    </row>
    <row r="290" spans="1:44" ht="12.75" customHeight="1" x14ac:dyDescent="0.2">
      <c r="A290" s="33" t="s">
        <v>84</v>
      </c>
      <c r="J290" s="25">
        <v>10</v>
      </c>
      <c r="K290" s="266">
        <v>4</v>
      </c>
      <c r="L290" s="5"/>
      <c r="M290" s="5"/>
      <c r="O290" s="5"/>
      <c r="P290" s="73">
        <v>12</v>
      </c>
      <c r="Q290" s="24"/>
      <c r="R290" s="5"/>
      <c r="AQ290" s="3"/>
      <c r="AR290" s="3"/>
    </row>
    <row r="291" spans="1:44" ht="12.75" customHeight="1" x14ac:dyDescent="0.2">
      <c r="A291" s="33" t="s">
        <v>87</v>
      </c>
      <c r="J291" s="25">
        <v>5</v>
      </c>
      <c r="K291" s="266">
        <v>5</v>
      </c>
      <c r="L291" s="5"/>
      <c r="M291" s="5"/>
      <c r="O291" s="5"/>
      <c r="P291" s="73">
        <v>7</v>
      </c>
      <c r="Q291" s="24"/>
      <c r="R291" s="5"/>
      <c r="AQ291" s="3"/>
      <c r="AR291" s="3"/>
    </row>
    <row r="292" spans="1:44" ht="12.75" customHeight="1" x14ac:dyDescent="0.2">
      <c r="A292" s="33" t="s">
        <v>89</v>
      </c>
      <c r="J292" s="25">
        <v>2</v>
      </c>
      <c r="K292" s="266"/>
      <c r="L292" s="5"/>
      <c r="M292" s="5"/>
      <c r="O292" s="5"/>
      <c r="P292" s="73">
        <v>2</v>
      </c>
      <c r="Q292" s="24"/>
      <c r="R292" s="5"/>
      <c r="AQ292" s="3"/>
      <c r="AR292" s="3"/>
    </row>
    <row r="293" spans="1:44" ht="12.75" customHeight="1" x14ac:dyDescent="0.2">
      <c r="A293" s="33"/>
      <c r="K293" s="267">
        <f>SUM(K288:K291)</f>
        <v>49</v>
      </c>
      <c r="L293" s="5">
        <f>K288/B280</f>
        <v>0.45588235294117646</v>
      </c>
      <c r="M293" s="5">
        <f>K293/B280</f>
        <v>0.72058823529411764</v>
      </c>
      <c r="N293" s="5">
        <f>M293-L293</f>
        <v>0.26470588235294118</v>
      </c>
      <c r="O293" s="5"/>
      <c r="P293" s="73"/>
      <c r="Q293" s="24"/>
      <c r="R293" s="5"/>
      <c r="AQ293" s="3"/>
      <c r="AR293" s="3"/>
    </row>
    <row r="294" spans="1:44" ht="12.75" customHeight="1" x14ac:dyDescent="0.2">
      <c r="L294" s="5"/>
      <c r="M294" s="5"/>
      <c r="O294" s="5"/>
      <c r="P294" s="6"/>
      <c r="Q294" s="6"/>
      <c r="R294" s="5"/>
      <c r="AQ294" s="3"/>
      <c r="AR294" s="3"/>
    </row>
    <row r="295" spans="1:44" ht="12.75" customHeight="1" x14ac:dyDescent="0.3">
      <c r="A295" s="51" t="s">
        <v>94</v>
      </c>
      <c r="L295" s="5"/>
      <c r="M295" s="5"/>
      <c r="O295" s="5"/>
      <c r="AQ295" s="3"/>
      <c r="AR295" s="3"/>
    </row>
    <row r="296" spans="1:44" ht="25.5" customHeight="1" x14ac:dyDescent="0.2">
      <c r="B296" s="324" t="s">
        <v>1</v>
      </c>
      <c r="C296" s="325"/>
      <c r="D296" s="325"/>
      <c r="E296" s="325"/>
      <c r="F296" s="325"/>
      <c r="G296" s="325"/>
      <c r="H296" s="325"/>
      <c r="I296" s="325"/>
      <c r="J296" s="325"/>
      <c r="L296" s="10" t="s">
        <v>2</v>
      </c>
      <c r="M296" s="10" t="s">
        <v>3</v>
      </c>
      <c r="N296" s="69" t="s">
        <v>4</v>
      </c>
      <c r="O296" s="10" t="s">
        <v>5</v>
      </c>
      <c r="P296" s="9" t="s">
        <v>6</v>
      </c>
      <c r="Q296" s="9" t="s">
        <v>7</v>
      </c>
      <c r="R296" s="10" t="s">
        <v>8</v>
      </c>
      <c r="AQ296" s="3"/>
      <c r="AR296" s="3"/>
    </row>
    <row r="297" spans="1:44" ht="12.75" customHeight="1" x14ac:dyDescent="0.2">
      <c r="A297" s="70" t="s">
        <v>9</v>
      </c>
      <c r="B297" s="71">
        <v>1</v>
      </c>
      <c r="C297" s="71">
        <v>2</v>
      </c>
      <c r="D297" s="71">
        <v>3</v>
      </c>
      <c r="E297" s="71">
        <v>4</v>
      </c>
      <c r="F297" s="71">
        <v>5</v>
      </c>
      <c r="G297" s="71">
        <v>6</v>
      </c>
      <c r="H297" s="71">
        <v>7</v>
      </c>
      <c r="I297" s="71">
        <v>8</v>
      </c>
      <c r="J297" s="71">
        <v>9</v>
      </c>
      <c r="K297" s="268" t="s">
        <v>10</v>
      </c>
      <c r="L297" s="5"/>
      <c r="M297" s="5"/>
      <c r="O297" s="5"/>
      <c r="P297" s="6"/>
      <c r="Q297" s="6"/>
      <c r="R297" s="5"/>
      <c r="AQ297" s="3"/>
      <c r="AR297" s="3"/>
    </row>
    <row r="298" spans="1:44" ht="12.75" customHeight="1" x14ac:dyDescent="0.2">
      <c r="A298" s="33" t="s">
        <v>52</v>
      </c>
      <c r="B298" s="25">
        <v>28</v>
      </c>
      <c r="K298" s="266"/>
      <c r="L298" s="5"/>
      <c r="M298" s="5"/>
      <c r="O298" s="5"/>
      <c r="P298" s="20">
        <f>B298</f>
        <v>28</v>
      </c>
      <c r="Q298" s="6"/>
      <c r="R298" s="5"/>
      <c r="AQ298" s="3"/>
      <c r="AR298" s="3"/>
    </row>
    <row r="299" spans="1:44" ht="12.75" customHeight="1" x14ac:dyDescent="0.2">
      <c r="A299" s="33" t="s">
        <v>53</v>
      </c>
      <c r="C299" s="25">
        <v>22</v>
      </c>
      <c r="K299" s="266"/>
      <c r="L299" s="5"/>
      <c r="M299" s="5"/>
      <c r="N299" s="5"/>
      <c r="O299" s="5">
        <f>C299/B298</f>
        <v>0.7857142857142857</v>
      </c>
      <c r="P299" s="73">
        <v>22</v>
      </c>
      <c r="Q299" s="24">
        <f t="shared" ref="Q299:Q306" si="57">P299/P298</f>
        <v>0.7857142857142857</v>
      </c>
      <c r="R299" s="5">
        <f t="shared" ref="R299:R306" si="58">100%-Q299</f>
        <v>0.2142857142857143</v>
      </c>
      <c r="AQ299" s="3"/>
      <c r="AR299" s="3"/>
    </row>
    <row r="300" spans="1:44" ht="12.75" customHeight="1" x14ac:dyDescent="0.2">
      <c r="A300" s="25">
        <v>1001</v>
      </c>
      <c r="D300" s="25">
        <v>21</v>
      </c>
      <c r="K300" s="266"/>
      <c r="L300" s="5"/>
      <c r="M300" s="5"/>
      <c r="O300" s="5">
        <f>D300/C299</f>
        <v>0.95454545454545459</v>
      </c>
      <c r="P300" s="73">
        <v>21</v>
      </c>
      <c r="Q300" s="24">
        <f t="shared" si="57"/>
        <v>0.95454545454545459</v>
      </c>
      <c r="R300" s="5">
        <f t="shared" si="58"/>
        <v>4.5454545454545414E-2</v>
      </c>
      <c r="AQ300" s="3"/>
      <c r="AR300" s="3"/>
    </row>
    <row r="301" spans="1:44" ht="12.75" customHeight="1" x14ac:dyDescent="0.2">
      <c r="A301" s="25">
        <v>1002</v>
      </c>
      <c r="E301" s="25">
        <v>21</v>
      </c>
      <c r="K301" s="266"/>
      <c r="L301" s="5"/>
      <c r="M301" s="5"/>
      <c r="O301" s="5">
        <f>E301/D300</f>
        <v>1</v>
      </c>
      <c r="P301" s="73">
        <v>21</v>
      </c>
      <c r="Q301" s="24">
        <f t="shared" si="57"/>
        <v>1</v>
      </c>
      <c r="R301" s="5">
        <f t="shared" si="58"/>
        <v>0</v>
      </c>
      <c r="AQ301" s="3"/>
      <c r="AR301" s="3"/>
    </row>
    <row r="302" spans="1:44" ht="12.75" customHeight="1" x14ac:dyDescent="0.2">
      <c r="A302" s="25">
        <v>1101</v>
      </c>
      <c r="F302" s="25">
        <v>19</v>
      </c>
      <c r="K302" s="266"/>
      <c r="L302" s="5"/>
      <c r="M302" s="5"/>
      <c r="O302" s="5">
        <f>F302/E301</f>
        <v>0.90476190476190477</v>
      </c>
      <c r="P302" s="73">
        <v>19</v>
      </c>
      <c r="Q302" s="24">
        <f t="shared" si="57"/>
        <v>0.90476190476190477</v>
      </c>
      <c r="R302" s="5">
        <f t="shared" si="58"/>
        <v>9.5238095238095233E-2</v>
      </c>
      <c r="AQ302" s="3"/>
      <c r="AR302" s="3"/>
    </row>
    <row r="303" spans="1:44" ht="12.75" customHeight="1" x14ac:dyDescent="0.2">
      <c r="A303" s="33" t="s">
        <v>72</v>
      </c>
      <c r="G303" s="25">
        <v>18</v>
      </c>
      <c r="K303" s="266"/>
      <c r="L303" s="5"/>
      <c r="M303" s="5"/>
      <c r="O303" s="5">
        <f>G303/F302</f>
        <v>0.94736842105263153</v>
      </c>
      <c r="P303" s="73">
        <v>20</v>
      </c>
      <c r="Q303" s="24">
        <f t="shared" si="57"/>
        <v>1.0526315789473684</v>
      </c>
      <c r="R303" s="5">
        <f t="shared" si="58"/>
        <v>-5.2631578947368363E-2</v>
      </c>
      <c r="AQ303" s="3"/>
      <c r="AR303" s="3"/>
    </row>
    <row r="304" spans="1:44" ht="12.75" customHeight="1" x14ac:dyDescent="0.2">
      <c r="A304" s="33" t="s">
        <v>75</v>
      </c>
      <c r="H304" s="25">
        <v>17</v>
      </c>
      <c r="K304" s="266"/>
      <c r="L304" s="5"/>
      <c r="M304" s="5"/>
      <c r="O304" s="5">
        <f>H304/G303</f>
        <v>0.94444444444444442</v>
      </c>
      <c r="P304" s="73">
        <v>20</v>
      </c>
      <c r="Q304" s="24">
        <f t="shared" si="57"/>
        <v>1</v>
      </c>
      <c r="R304" s="5">
        <f t="shared" si="58"/>
        <v>0</v>
      </c>
      <c r="AQ304" s="3"/>
      <c r="AR304" s="3"/>
    </row>
    <row r="305" spans="1:44" ht="12.75" customHeight="1" x14ac:dyDescent="0.2">
      <c r="A305" s="33" t="s">
        <v>77</v>
      </c>
      <c r="I305" s="25">
        <v>16</v>
      </c>
      <c r="K305" s="266"/>
      <c r="L305" s="5"/>
      <c r="M305" s="5"/>
      <c r="O305" s="5">
        <f>I305/H304</f>
        <v>0.94117647058823528</v>
      </c>
      <c r="P305" s="73">
        <v>20</v>
      </c>
      <c r="Q305" s="24">
        <f t="shared" si="57"/>
        <v>1</v>
      </c>
      <c r="R305" s="5">
        <f t="shared" si="58"/>
        <v>0</v>
      </c>
      <c r="AQ305" s="3"/>
      <c r="AR305" s="3"/>
    </row>
    <row r="306" spans="1:44" ht="12.75" customHeight="1" x14ac:dyDescent="0.2">
      <c r="A306" s="33" t="s">
        <v>83</v>
      </c>
      <c r="J306" s="25">
        <v>16</v>
      </c>
      <c r="K306" s="266">
        <v>13</v>
      </c>
      <c r="L306" s="5"/>
      <c r="M306" s="5"/>
      <c r="O306" s="5">
        <f>J306/I305</f>
        <v>1</v>
      </c>
      <c r="P306" s="73">
        <v>20</v>
      </c>
      <c r="Q306" s="24">
        <f t="shared" si="57"/>
        <v>1</v>
      </c>
      <c r="R306" s="5">
        <f t="shared" si="58"/>
        <v>0</v>
      </c>
      <c r="AQ306" s="3"/>
      <c r="AR306" s="3"/>
    </row>
    <row r="307" spans="1:44" ht="12.75" customHeight="1" x14ac:dyDescent="0.2">
      <c r="A307" s="33" t="s">
        <v>84</v>
      </c>
      <c r="J307" s="25">
        <v>11</v>
      </c>
      <c r="K307" s="266"/>
      <c r="L307" s="5"/>
      <c r="M307" s="5"/>
      <c r="O307" s="5"/>
      <c r="P307" s="73">
        <v>17</v>
      </c>
      <c r="Q307" s="24"/>
      <c r="R307" s="5"/>
      <c r="AQ307" s="3"/>
      <c r="AR307" s="3"/>
    </row>
    <row r="308" spans="1:44" ht="12.75" customHeight="1" x14ac:dyDescent="0.2">
      <c r="A308" s="33" t="s">
        <v>87</v>
      </c>
      <c r="J308" s="25">
        <v>5</v>
      </c>
      <c r="K308" s="266">
        <v>3</v>
      </c>
      <c r="L308" s="5"/>
      <c r="M308" s="5"/>
      <c r="O308" s="5"/>
      <c r="P308" s="73">
        <v>7</v>
      </c>
      <c r="Q308" s="24"/>
      <c r="R308" s="5"/>
      <c r="AQ308" s="3"/>
      <c r="AR308" s="3"/>
    </row>
    <row r="309" spans="1:44" ht="12.75" customHeight="1" x14ac:dyDescent="0.2">
      <c r="A309" s="33" t="s">
        <v>89</v>
      </c>
      <c r="J309" s="25">
        <v>3</v>
      </c>
      <c r="K309" s="266">
        <v>2</v>
      </c>
      <c r="L309" s="5"/>
      <c r="M309" s="5"/>
      <c r="O309" s="5"/>
      <c r="P309" s="73">
        <v>3</v>
      </c>
      <c r="Q309" s="24"/>
      <c r="R309" s="5"/>
      <c r="S309" s="124" t="s">
        <v>80</v>
      </c>
      <c r="T309" s="124">
        <v>18</v>
      </c>
      <c r="U309" s="124">
        <f>K312</f>
        <v>19</v>
      </c>
      <c r="V309" s="124" t="s">
        <v>10</v>
      </c>
      <c r="AQ309" s="3"/>
      <c r="AR309" s="3"/>
    </row>
    <row r="310" spans="1:44" ht="12.75" customHeight="1" x14ac:dyDescent="0.2">
      <c r="A310" s="33" t="s">
        <v>90</v>
      </c>
      <c r="K310" s="266">
        <v>1</v>
      </c>
      <c r="L310" s="5"/>
      <c r="M310" s="5"/>
      <c r="O310" s="5"/>
      <c r="P310" s="73"/>
      <c r="Q310" s="24"/>
      <c r="R310" s="5"/>
      <c r="S310" s="124"/>
      <c r="T310" s="124"/>
      <c r="U310" s="124"/>
      <c r="V310" s="124"/>
      <c r="AQ310" s="3"/>
      <c r="AR310" s="3"/>
    </row>
    <row r="311" spans="1:44" ht="12.75" customHeight="1" x14ac:dyDescent="0.2">
      <c r="A311" s="33"/>
      <c r="K311" s="266"/>
      <c r="L311" s="5"/>
      <c r="M311" s="5"/>
      <c r="O311" s="5"/>
      <c r="P311" s="73"/>
      <c r="Q311" s="24"/>
      <c r="R311" s="5"/>
      <c r="S311" s="124"/>
      <c r="T311" s="124"/>
      <c r="U311" s="124"/>
      <c r="V311" s="124"/>
      <c r="AQ311" s="3"/>
      <c r="AR311" s="3"/>
    </row>
    <row r="312" spans="1:44" ht="12.75" customHeight="1" x14ac:dyDescent="0.2">
      <c r="K312" s="267">
        <f>SUM(K306:K310)</f>
        <v>19</v>
      </c>
      <c r="L312" s="5">
        <f>K306/B298</f>
        <v>0.4642857142857143</v>
      </c>
      <c r="M312" s="5">
        <f>K312/B298</f>
        <v>0.6785714285714286</v>
      </c>
      <c r="N312" s="5">
        <f>M312-L312</f>
        <v>0.2142857142857143</v>
      </c>
      <c r="O312" s="5"/>
      <c r="P312" s="6"/>
      <c r="Q312" s="6"/>
      <c r="R312" s="5"/>
      <c r="S312" s="124" t="s">
        <v>81</v>
      </c>
      <c r="T312" s="125">
        <f>T309/B298</f>
        <v>0.6428571428571429</v>
      </c>
      <c r="U312" s="125">
        <f>T309/U309</f>
        <v>0.94736842105263153</v>
      </c>
      <c r="V312" s="124" t="s">
        <v>82</v>
      </c>
      <c r="AQ312" s="3"/>
      <c r="AR312" s="3"/>
    </row>
    <row r="313" spans="1:44" ht="12.75" customHeight="1" x14ac:dyDescent="0.2">
      <c r="L313" s="5"/>
      <c r="M313" s="5"/>
      <c r="N313" s="5"/>
      <c r="O313" s="5"/>
      <c r="P313" s="6"/>
      <c r="Q313" s="6"/>
      <c r="R313" s="5"/>
      <c r="S313" s="124"/>
      <c r="T313" s="125"/>
      <c r="U313" s="125"/>
      <c r="V313" s="124"/>
      <c r="AQ313" s="3"/>
      <c r="AR313" s="3"/>
    </row>
    <row r="314" spans="1:44" ht="12.75" customHeight="1" x14ac:dyDescent="0.2">
      <c r="L314" s="5"/>
      <c r="M314" s="5"/>
      <c r="N314" s="5"/>
      <c r="O314" s="5"/>
      <c r="P314" s="6"/>
      <c r="Q314" s="6"/>
      <c r="R314" s="5"/>
      <c r="S314" s="124"/>
      <c r="T314" s="125"/>
      <c r="U314" s="125"/>
      <c r="V314" s="124"/>
      <c r="AQ314" s="3"/>
      <c r="AR314" s="3"/>
    </row>
    <row r="315" spans="1:44" ht="12.75" customHeight="1" x14ac:dyDescent="0.3">
      <c r="A315" s="51" t="s">
        <v>95</v>
      </c>
      <c r="L315" s="5"/>
      <c r="M315" s="5"/>
      <c r="O315" s="5"/>
      <c r="AQ315" s="3"/>
      <c r="AR315" s="3"/>
    </row>
    <row r="316" spans="1:44" ht="25.5" customHeight="1" x14ac:dyDescent="0.2">
      <c r="B316" s="324" t="s">
        <v>1</v>
      </c>
      <c r="C316" s="325"/>
      <c r="D316" s="325"/>
      <c r="E316" s="325"/>
      <c r="F316" s="325"/>
      <c r="G316" s="325"/>
      <c r="H316" s="325"/>
      <c r="I316" s="325"/>
      <c r="J316" s="325"/>
      <c r="L316" s="10" t="s">
        <v>2</v>
      </c>
      <c r="M316" s="10" t="s">
        <v>3</v>
      </c>
      <c r="N316" s="69" t="s">
        <v>4</v>
      </c>
      <c r="O316" s="10" t="s">
        <v>5</v>
      </c>
      <c r="P316" s="9" t="s">
        <v>6</v>
      </c>
      <c r="Q316" s="9" t="s">
        <v>7</v>
      </c>
      <c r="R316" s="10" t="s">
        <v>8</v>
      </c>
      <c r="AQ316" s="3"/>
      <c r="AR316" s="3"/>
    </row>
    <row r="317" spans="1:44" ht="12.75" customHeight="1" x14ac:dyDescent="0.2">
      <c r="A317" s="70" t="s">
        <v>9</v>
      </c>
      <c r="B317" s="71">
        <v>1</v>
      </c>
      <c r="C317" s="71">
        <v>2</v>
      </c>
      <c r="D317" s="71">
        <v>3</v>
      </c>
      <c r="E317" s="71">
        <v>4</v>
      </c>
      <c r="F317" s="71">
        <v>5</v>
      </c>
      <c r="G317" s="71">
        <v>6</v>
      </c>
      <c r="H317" s="71">
        <v>7</v>
      </c>
      <c r="I317" s="71">
        <v>8</v>
      </c>
      <c r="J317" s="71">
        <v>9</v>
      </c>
      <c r="K317" s="268" t="s">
        <v>10</v>
      </c>
      <c r="L317" s="5"/>
      <c r="M317" s="5"/>
      <c r="O317" s="5"/>
      <c r="P317" s="6"/>
      <c r="Q317" s="6"/>
      <c r="R317" s="5"/>
      <c r="AQ317" s="3"/>
      <c r="AR317" s="3"/>
    </row>
    <row r="318" spans="1:44" ht="12.75" customHeight="1" x14ac:dyDescent="0.2">
      <c r="A318" s="33" t="s">
        <v>53</v>
      </c>
      <c r="B318" s="25">
        <v>60</v>
      </c>
      <c r="K318" s="266"/>
      <c r="L318" s="5"/>
      <c r="M318" s="5"/>
      <c r="O318" s="5"/>
      <c r="P318" s="20">
        <f>B318</f>
        <v>60</v>
      </c>
      <c r="Q318" s="6"/>
      <c r="R318" s="5"/>
      <c r="AQ318" s="3"/>
      <c r="AR318" s="3"/>
    </row>
    <row r="319" spans="1:44" ht="12.75" customHeight="1" x14ac:dyDescent="0.2">
      <c r="A319" s="33" t="s">
        <v>64</v>
      </c>
      <c r="C319" s="25">
        <v>55</v>
      </c>
      <c r="K319" s="266"/>
      <c r="L319" s="5"/>
      <c r="M319" s="5"/>
      <c r="N319" s="5"/>
      <c r="O319" s="5">
        <f>C319/B318</f>
        <v>0.91666666666666663</v>
      </c>
      <c r="P319" s="73">
        <v>56</v>
      </c>
      <c r="Q319" s="24">
        <f t="shared" ref="Q319:Q326" si="59">P319/P318</f>
        <v>0.93333333333333335</v>
      </c>
      <c r="R319" s="5">
        <f t="shared" ref="R319:R326" si="60">100%-Q319</f>
        <v>6.6666666666666652E-2</v>
      </c>
      <c r="AQ319" s="3"/>
      <c r="AR319" s="3"/>
    </row>
    <row r="320" spans="1:44" ht="12.75" customHeight="1" x14ac:dyDescent="0.2">
      <c r="A320" s="25">
        <v>1002</v>
      </c>
      <c r="D320" s="25">
        <v>55</v>
      </c>
      <c r="K320" s="266"/>
      <c r="L320" s="5"/>
      <c r="M320" s="5"/>
      <c r="O320" s="5">
        <f>D320/C319</f>
        <v>1</v>
      </c>
      <c r="P320" s="73">
        <v>55</v>
      </c>
      <c r="Q320" s="24">
        <f t="shared" si="59"/>
        <v>0.9821428571428571</v>
      </c>
      <c r="R320" s="5">
        <f t="shared" si="60"/>
        <v>1.7857142857142905E-2</v>
      </c>
      <c r="AQ320" s="3"/>
      <c r="AR320" s="3"/>
    </row>
    <row r="321" spans="1:44" ht="12.75" customHeight="1" x14ac:dyDescent="0.2">
      <c r="A321" s="25">
        <v>1101</v>
      </c>
      <c r="E321" s="25">
        <v>53</v>
      </c>
      <c r="K321" s="266"/>
      <c r="L321" s="5"/>
      <c r="M321" s="5"/>
      <c r="O321" s="5">
        <f>E321/D320</f>
        <v>0.96363636363636362</v>
      </c>
      <c r="P321" s="73">
        <v>55</v>
      </c>
      <c r="Q321" s="24">
        <f t="shared" si="59"/>
        <v>1</v>
      </c>
      <c r="R321" s="5">
        <f t="shared" si="60"/>
        <v>0</v>
      </c>
      <c r="AQ321" s="3"/>
      <c r="AR321" s="3"/>
    </row>
    <row r="322" spans="1:44" ht="12.75" customHeight="1" x14ac:dyDescent="0.2">
      <c r="A322" s="33" t="s">
        <v>72</v>
      </c>
      <c r="F322" s="25">
        <v>51</v>
      </c>
      <c r="K322" s="266"/>
      <c r="L322" s="5"/>
      <c r="M322" s="5"/>
      <c r="O322" s="5">
        <f>F322/E321</f>
        <v>0.96226415094339623</v>
      </c>
      <c r="P322" s="73">
        <v>55</v>
      </c>
      <c r="Q322" s="24">
        <f t="shared" si="59"/>
        <v>1</v>
      </c>
      <c r="R322" s="5">
        <f t="shared" si="60"/>
        <v>0</v>
      </c>
      <c r="AQ322" s="3"/>
      <c r="AR322" s="3"/>
    </row>
    <row r="323" spans="1:44" ht="12.75" customHeight="1" x14ac:dyDescent="0.2">
      <c r="A323" s="33" t="s">
        <v>75</v>
      </c>
      <c r="G323" s="25">
        <v>51</v>
      </c>
      <c r="K323" s="266"/>
      <c r="L323" s="5"/>
      <c r="M323" s="5"/>
      <c r="O323" s="5">
        <f>G323/F322</f>
        <v>1</v>
      </c>
      <c r="P323" s="73">
        <v>53</v>
      </c>
      <c r="Q323" s="24">
        <f t="shared" si="59"/>
        <v>0.96363636363636362</v>
      </c>
      <c r="R323" s="5">
        <f t="shared" si="60"/>
        <v>3.6363636363636376E-2</v>
      </c>
      <c r="AQ323" s="3"/>
      <c r="AR323" s="3"/>
    </row>
    <row r="324" spans="1:44" ht="12.75" customHeight="1" x14ac:dyDescent="0.2">
      <c r="A324" s="33" t="s">
        <v>77</v>
      </c>
      <c r="H324" s="25">
        <v>50</v>
      </c>
      <c r="K324" s="266"/>
      <c r="L324" s="5"/>
      <c r="M324" s="5"/>
      <c r="O324" s="5">
        <f>H324/G323</f>
        <v>0.98039215686274506</v>
      </c>
      <c r="P324" s="73">
        <v>52</v>
      </c>
      <c r="Q324" s="24">
        <f t="shared" si="59"/>
        <v>0.98113207547169812</v>
      </c>
      <c r="R324" s="5">
        <f t="shared" si="60"/>
        <v>1.8867924528301883E-2</v>
      </c>
      <c r="AQ324" s="3"/>
      <c r="AR324" s="3"/>
    </row>
    <row r="325" spans="1:44" ht="12.75" customHeight="1" x14ac:dyDescent="0.2">
      <c r="A325" s="33" t="s">
        <v>83</v>
      </c>
      <c r="I325" s="25">
        <v>46</v>
      </c>
      <c r="K325" s="266"/>
      <c r="L325" s="5"/>
      <c r="M325" s="5"/>
      <c r="O325" s="5">
        <f>I325/H324</f>
        <v>0.92</v>
      </c>
      <c r="P325" s="73">
        <v>49</v>
      </c>
      <c r="Q325" s="24">
        <f t="shared" si="59"/>
        <v>0.94230769230769229</v>
      </c>
      <c r="R325" s="5">
        <f t="shared" si="60"/>
        <v>5.7692307692307709E-2</v>
      </c>
      <c r="AQ325" s="3"/>
      <c r="AR325" s="3"/>
    </row>
    <row r="326" spans="1:44" ht="12.75" customHeight="1" x14ac:dyDescent="0.2">
      <c r="A326" s="33" t="s">
        <v>84</v>
      </c>
      <c r="J326" s="25">
        <v>43</v>
      </c>
      <c r="K326" s="266">
        <v>28</v>
      </c>
      <c r="L326" s="5"/>
      <c r="M326" s="5"/>
      <c r="O326" s="5">
        <f>J326/I325</f>
        <v>0.93478260869565222</v>
      </c>
      <c r="P326" s="73">
        <v>46</v>
      </c>
      <c r="Q326" s="24">
        <f t="shared" si="59"/>
        <v>0.93877551020408168</v>
      </c>
      <c r="R326" s="5">
        <f t="shared" si="60"/>
        <v>6.1224489795918324E-2</v>
      </c>
      <c r="AQ326" s="3"/>
      <c r="AR326" s="3"/>
    </row>
    <row r="327" spans="1:44" ht="12.75" customHeight="1" x14ac:dyDescent="0.2">
      <c r="A327" s="33" t="s">
        <v>87</v>
      </c>
      <c r="J327" s="25">
        <v>9</v>
      </c>
      <c r="K327" s="266">
        <v>12</v>
      </c>
      <c r="L327" s="5"/>
      <c r="M327" s="5"/>
      <c r="O327" s="5"/>
      <c r="P327" s="73">
        <v>18</v>
      </c>
      <c r="Q327" s="24"/>
      <c r="R327" s="5"/>
      <c r="AC327" s="76" t="s">
        <v>52</v>
      </c>
      <c r="AD327" s="25">
        <v>10</v>
      </c>
      <c r="AQ327" s="3"/>
      <c r="AR327" s="3"/>
    </row>
    <row r="328" spans="1:44" ht="12.75" customHeight="1" x14ac:dyDescent="0.2">
      <c r="A328" s="33" t="s">
        <v>89</v>
      </c>
      <c r="J328" s="25">
        <v>5</v>
      </c>
      <c r="K328" s="266">
        <v>1</v>
      </c>
      <c r="L328" s="5"/>
      <c r="M328" s="5"/>
      <c r="O328" s="5"/>
      <c r="P328" s="73">
        <v>7</v>
      </c>
      <c r="Q328" s="24"/>
      <c r="R328" s="5"/>
      <c r="S328" s="25" t="s">
        <v>80</v>
      </c>
      <c r="T328" s="25">
        <v>44</v>
      </c>
      <c r="U328" s="25">
        <f>K334</f>
        <v>46</v>
      </c>
      <c r="V328" s="25" t="s">
        <v>10</v>
      </c>
      <c r="AC328" s="76" t="s">
        <v>53</v>
      </c>
      <c r="AD328" s="25">
        <v>30</v>
      </c>
      <c r="AQ328" s="3"/>
      <c r="AR328" s="3"/>
    </row>
    <row r="329" spans="1:44" ht="12.75" customHeight="1" x14ac:dyDescent="0.2">
      <c r="A329" s="33" t="s">
        <v>90</v>
      </c>
      <c r="J329" s="25">
        <v>5</v>
      </c>
      <c r="K329" s="266">
        <v>2</v>
      </c>
      <c r="L329" s="5"/>
      <c r="M329" s="5"/>
      <c r="O329" s="5"/>
      <c r="P329" s="73">
        <v>6</v>
      </c>
      <c r="Q329" s="24"/>
      <c r="R329" s="5"/>
      <c r="S329" s="25" t="s">
        <v>81</v>
      </c>
      <c r="T329" s="24">
        <f>T328/B318</f>
        <v>0.73333333333333328</v>
      </c>
      <c r="U329" s="24">
        <f>T328/U328</f>
        <v>0.95652173913043481</v>
      </c>
      <c r="V329" s="25" t="s">
        <v>82</v>
      </c>
      <c r="AC329" s="76"/>
      <c r="AD329" s="25"/>
      <c r="AQ329" s="3"/>
      <c r="AR329" s="3"/>
    </row>
    <row r="330" spans="1:44" ht="12.75" customHeight="1" x14ac:dyDescent="0.2">
      <c r="A330" s="33" t="s">
        <v>91</v>
      </c>
      <c r="J330" s="25">
        <v>2</v>
      </c>
      <c r="K330" s="266">
        <v>1</v>
      </c>
      <c r="L330" s="5"/>
      <c r="M330" s="5"/>
      <c r="O330" s="5"/>
      <c r="P330" s="73">
        <v>3</v>
      </c>
      <c r="Q330" s="24"/>
      <c r="R330" s="5"/>
      <c r="AC330" s="76"/>
      <c r="AD330" s="25"/>
      <c r="AQ330" s="3"/>
      <c r="AR330" s="3"/>
    </row>
    <row r="331" spans="1:44" ht="12.75" customHeight="1" x14ac:dyDescent="0.2">
      <c r="A331" s="25">
        <v>1601</v>
      </c>
      <c r="K331" s="266">
        <v>1</v>
      </c>
      <c r="L331" s="5"/>
      <c r="M331" s="5"/>
      <c r="O331" s="5"/>
      <c r="P331" s="73">
        <v>1</v>
      </c>
      <c r="Q331" s="24"/>
      <c r="R331" s="5"/>
      <c r="AC331" s="76"/>
      <c r="AD331" s="25"/>
      <c r="AQ331" s="3"/>
      <c r="AR331" s="3"/>
    </row>
    <row r="332" spans="1:44" ht="12.75" customHeight="1" x14ac:dyDescent="0.2">
      <c r="A332" s="25">
        <v>1602</v>
      </c>
      <c r="K332" s="266">
        <v>1</v>
      </c>
      <c r="L332" s="5"/>
      <c r="M332" s="5"/>
      <c r="O332" s="5"/>
      <c r="P332" s="73">
        <v>1</v>
      </c>
      <c r="Q332" s="24"/>
      <c r="R332" s="5"/>
      <c r="AC332" s="76"/>
      <c r="AD332" s="25"/>
      <c r="AQ332" s="3"/>
      <c r="AR332" s="3"/>
    </row>
    <row r="333" spans="1:44" ht="12.75" customHeight="1" x14ac:dyDescent="0.2">
      <c r="A333" s="25">
        <v>1701</v>
      </c>
      <c r="K333" s="266"/>
      <c r="L333" s="5"/>
      <c r="M333" s="5"/>
      <c r="O333" s="5"/>
      <c r="P333" s="73"/>
      <c r="Q333" s="24"/>
      <c r="R333" s="5"/>
      <c r="AC333" s="76"/>
      <c r="AD333" s="25"/>
      <c r="AQ333" s="3"/>
      <c r="AR333" s="3"/>
    </row>
    <row r="334" spans="1:44" ht="12.75" customHeight="1" x14ac:dyDescent="0.2">
      <c r="K334" s="267">
        <f>SUM(K326:K332)</f>
        <v>46</v>
      </c>
      <c r="L334" s="5">
        <f>K326/B318</f>
        <v>0.46666666666666667</v>
      </c>
      <c r="M334" s="5">
        <f>K334/B318</f>
        <v>0.76666666666666672</v>
      </c>
      <c r="N334" s="5">
        <f>M334-L334</f>
        <v>0.30000000000000004</v>
      </c>
      <c r="O334" s="5"/>
      <c r="P334" s="6"/>
      <c r="Q334" s="6"/>
      <c r="R334" s="5"/>
      <c r="AC334" s="76" t="s">
        <v>64</v>
      </c>
      <c r="AD334" s="25">
        <v>9</v>
      </c>
      <c r="AQ334" s="3"/>
      <c r="AR334" s="3"/>
    </row>
    <row r="335" spans="1:44" ht="12.75" customHeight="1" x14ac:dyDescent="0.2">
      <c r="L335" s="5"/>
      <c r="M335" s="5"/>
      <c r="N335" s="5"/>
      <c r="O335" s="5"/>
      <c r="P335" s="6"/>
      <c r="Q335" s="6"/>
      <c r="R335" s="5"/>
      <c r="AC335" s="76"/>
      <c r="AD335" s="25"/>
      <c r="AQ335" s="3"/>
      <c r="AR335" s="3"/>
    </row>
    <row r="336" spans="1:44" ht="12.75" customHeight="1" x14ac:dyDescent="0.2">
      <c r="L336" s="5"/>
      <c r="M336" s="5"/>
      <c r="N336" s="5"/>
      <c r="O336" s="5"/>
      <c r="P336" s="6"/>
      <c r="Q336" s="6"/>
      <c r="R336" s="5"/>
      <c r="S336" s="5"/>
      <c r="T336" s="5"/>
      <c r="U336" s="5"/>
      <c r="V336" s="5"/>
      <c r="AC336" s="76"/>
      <c r="AD336" s="25"/>
      <c r="AQ336" s="3"/>
      <c r="AR336" s="3"/>
    </row>
    <row r="337" spans="1:44" ht="26.25" x14ac:dyDescent="0.4">
      <c r="B337" s="318" t="s">
        <v>96</v>
      </c>
      <c r="C337" s="331"/>
      <c r="D337" s="331"/>
      <c r="E337" s="331"/>
      <c r="F337" s="331"/>
      <c r="G337" s="331"/>
      <c r="H337" s="331"/>
      <c r="I337" s="331"/>
      <c r="J337" s="331"/>
      <c r="K337" s="201" t="s">
        <v>64</v>
      </c>
      <c r="L337" s="5"/>
      <c r="M337" s="5"/>
      <c r="N337" s="25"/>
      <c r="O337" s="5"/>
      <c r="P337" s="25"/>
      <c r="Q337" s="25"/>
      <c r="R337" s="25"/>
      <c r="T337" s="3"/>
      <c r="AQ337" s="3"/>
      <c r="AR337" s="3"/>
    </row>
    <row r="338" spans="1:44" ht="20.25" x14ac:dyDescent="0.2">
      <c r="A338" s="330" t="s">
        <v>9</v>
      </c>
      <c r="B338" s="311" t="s">
        <v>97</v>
      </c>
      <c r="C338" s="312"/>
      <c r="D338" s="312"/>
      <c r="E338" s="312"/>
      <c r="F338" s="312"/>
      <c r="G338" s="312"/>
      <c r="H338" s="312"/>
      <c r="I338" s="312"/>
      <c r="J338" s="313"/>
      <c r="K338" s="314" t="s">
        <v>10</v>
      </c>
      <c r="L338" s="307" t="s">
        <v>2</v>
      </c>
      <c r="M338" s="307" t="s">
        <v>3</v>
      </c>
      <c r="N338" s="316" t="s">
        <v>4</v>
      </c>
      <c r="O338" s="307" t="s">
        <v>5</v>
      </c>
      <c r="P338" s="317" t="s">
        <v>6</v>
      </c>
      <c r="Q338" s="317" t="s">
        <v>7</v>
      </c>
      <c r="R338" s="307" t="s">
        <v>8</v>
      </c>
      <c r="T338" s="3"/>
      <c r="AQ338" s="3"/>
      <c r="AR338" s="3"/>
    </row>
    <row r="339" spans="1:44" ht="15.75" x14ac:dyDescent="0.25">
      <c r="A339" s="308"/>
      <c r="B339" s="79" t="s">
        <v>98</v>
      </c>
      <c r="C339" s="79" t="s">
        <v>99</v>
      </c>
      <c r="D339" s="79" t="s">
        <v>100</v>
      </c>
      <c r="E339" s="79" t="s">
        <v>101</v>
      </c>
      <c r="F339" s="79" t="s">
        <v>102</v>
      </c>
      <c r="G339" s="79" t="s">
        <v>103</v>
      </c>
      <c r="H339" s="79" t="s">
        <v>104</v>
      </c>
      <c r="I339" s="79" t="s">
        <v>105</v>
      </c>
      <c r="J339" s="79" t="s">
        <v>106</v>
      </c>
      <c r="K339" s="315"/>
      <c r="L339" s="308"/>
      <c r="M339" s="308"/>
      <c r="N339" s="308"/>
      <c r="O339" s="308"/>
      <c r="P339" s="308"/>
      <c r="Q339" s="308"/>
      <c r="R339" s="308"/>
      <c r="T339" s="3"/>
      <c r="AQ339" s="3"/>
      <c r="AR339" s="3"/>
    </row>
    <row r="340" spans="1:44" ht="15.75" customHeight="1" x14ac:dyDescent="0.25">
      <c r="A340" s="79">
        <v>1001</v>
      </c>
      <c r="B340" s="80">
        <v>31</v>
      </c>
      <c r="C340" s="80"/>
      <c r="D340" s="80"/>
      <c r="E340" s="80"/>
      <c r="F340" s="80"/>
      <c r="G340" s="80"/>
      <c r="H340" s="80"/>
      <c r="I340" s="80"/>
      <c r="J340" s="80"/>
      <c r="K340" s="116"/>
      <c r="L340" s="232"/>
      <c r="M340" s="233"/>
      <c r="N340" s="234"/>
      <c r="O340" s="242"/>
      <c r="P340" s="85">
        <f>B340</f>
        <v>31</v>
      </c>
      <c r="Q340" s="243"/>
      <c r="R340" s="242"/>
      <c r="T340" s="3"/>
      <c r="AQ340" s="3"/>
      <c r="AR340" s="3"/>
    </row>
    <row r="341" spans="1:44" ht="15.75" customHeight="1" x14ac:dyDescent="0.25">
      <c r="A341" s="79">
        <v>1002</v>
      </c>
      <c r="B341" s="80"/>
      <c r="C341" s="80">
        <v>26</v>
      </c>
      <c r="D341" s="80"/>
      <c r="E341" s="80"/>
      <c r="F341" s="80"/>
      <c r="G341" s="80"/>
      <c r="H341" s="80"/>
      <c r="I341" s="80"/>
      <c r="J341" s="80"/>
      <c r="K341" s="116"/>
      <c r="L341" s="235"/>
      <c r="M341" s="134"/>
      <c r="N341" s="236"/>
      <c r="O341" s="90">
        <f>IF(C341=0,"",C341/B340)</f>
        <v>0.83870967741935487</v>
      </c>
      <c r="P341" s="91">
        <v>27</v>
      </c>
      <c r="Q341" s="241">
        <f t="shared" ref="Q341:Q348" si="61">IF(P341=0,"",P341/P340)</f>
        <v>0.87096774193548387</v>
      </c>
      <c r="R341" s="241">
        <f t="shared" ref="R341:R348" si="62">IF(P341=0,"",100%-Q341)</f>
        <v>0.12903225806451613</v>
      </c>
      <c r="T341" s="3"/>
      <c r="AQ341" s="3"/>
      <c r="AR341" s="3"/>
    </row>
    <row r="342" spans="1:44" ht="15.75" customHeight="1" x14ac:dyDescent="0.25">
      <c r="A342" s="79">
        <v>1101</v>
      </c>
      <c r="B342" s="80"/>
      <c r="C342" s="80"/>
      <c r="D342" s="80">
        <v>26</v>
      </c>
      <c r="E342" s="80"/>
      <c r="F342" s="80"/>
      <c r="G342" s="80"/>
      <c r="H342" s="80"/>
      <c r="I342" s="80"/>
      <c r="J342" s="80"/>
      <c r="K342" s="116"/>
      <c r="L342" s="235"/>
      <c r="M342" s="134"/>
      <c r="N342" s="236"/>
      <c r="O342" s="90">
        <f>IF(D342=0,"",D342/C341)</f>
        <v>1</v>
      </c>
      <c r="P342" s="91">
        <v>27</v>
      </c>
      <c r="Q342" s="241">
        <f t="shared" si="61"/>
        <v>1</v>
      </c>
      <c r="R342" s="241">
        <f t="shared" si="62"/>
        <v>0</v>
      </c>
      <c r="S342" s="11">
        <f>P342/P340</f>
        <v>0.87096774193548387</v>
      </c>
      <c r="T342" s="3"/>
      <c r="AQ342" s="3"/>
      <c r="AR342" s="3"/>
    </row>
    <row r="343" spans="1:44" ht="15.75" customHeight="1" x14ac:dyDescent="0.25">
      <c r="A343" s="79">
        <v>1102</v>
      </c>
      <c r="B343" s="80"/>
      <c r="C343" s="80"/>
      <c r="D343" s="80"/>
      <c r="E343" s="80">
        <v>24</v>
      </c>
      <c r="F343" s="80"/>
      <c r="G343" s="80"/>
      <c r="H343" s="80"/>
      <c r="I343" s="80"/>
      <c r="J343" s="80"/>
      <c r="K343" s="116"/>
      <c r="L343" s="235"/>
      <c r="M343" s="134"/>
      <c r="N343" s="236"/>
      <c r="O343" s="90">
        <f>IF(E343=0,"",E343/D342)</f>
        <v>0.92307692307692313</v>
      </c>
      <c r="P343" s="91">
        <v>26</v>
      </c>
      <c r="Q343" s="241">
        <f t="shared" si="61"/>
        <v>0.96296296296296291</v>
      </c>
      <c r="R343" s="241">
        <f t="shared" si="62"/>
        <v>3.703703703703709E-2</v>
      </c>
      <c r="T343" s="3"/>
      <c r="AQ343" s="3"/>
      <c r="AR343" s="3"/>
    </row>
    <row r="344" spans="1:44" ht="15.75" customHeight="1" x14ac:dyDescent="0.25">
      <c r="A344" s="79">
        <v>1201</v>
      </c>
      <c r="B344" s="80"/>
      <c r="C344" s="80"/>
      <c r="D344" s="80"/>
      <c r="E344" s="80"/>
      <c r="F344" s="80">
        <v>22</v>
      </c>
      <c r="G344" s="80"/>
      <c r="H344" s="80"/>
      <c r="I344" s="80"/>
      <c r="J344" s="80"/>
      <c r="K344" s="116"/>
      <c r="L344" s="235"/>
      <c r="M344" s="134"/>
      <c r="N344" s="236"/>
      <c r="O344" s="90">
        <f>IF(F344=0,"",F344/E343)</f>
        <v>0.91666666666666663</v>
      </c>
      <c r="P344" s="91">
        <v>26</v>
      </c>
      <c r="Q344" s="241">
        <f t="shared" si="61"/>
        <v>1</v>
      </c>
      <c r="R344" s="241">
        <f t="shared" si="62"/>
        <v>0</v>
      </c>
      <c r="T344" s="3"/>
      <c r="AQ344" s="3"/>
      <c r="AR344" s="3"/>
    </row>
    <row r="345" spans="1:44" ht="15.75" customHeight="1" x14ac:dyDescent="0.25">
      <c r="A345" s="79">
        <v>1202</v>
      </c>
      <c r="B345" s="80"/>
      <c r="C345" s="80"/>
      <c r="D345" s="80"/>
      <c r="E345" s="80"/>
      <c r="F345" s="80"/>
      <c r="G345" s="80">
        <v>22</v>
      </c>
      <c r="H345" s="80"/>
      <c r="I345" s="80"/>
      <c r="J345" s="80"/>
      <c r="K345" s="116"/>
      <c r="L345" s="235"/>
      <c r="M345" s="134"/>
      <c r="N345" s="236"/>
      <c r="O345" s="90">
        <f>IF(G345=0,"",G345/F344)</f>
        <v>1</v>
      </c>
      <c r="P345" s="91">
        <v>26</v>
      </c>
      <c r="Q345" s="241">
        <f t="shared" si="61"/>
        <v>1</v>
      </c>
      <c r="R345" s="241">
        <f t="shared" si="62"/>
        <v>0</v>
      </c>
      <c r="T345" s="3"/>
      <c r="AQ345" s="3"/>
      <c r="AR345" s="3"/>
    </row>
    <row r="346" spans="1:44" ht="15.75" customHeight="1" x14ac:dyDescent="0.25">
      <c r="A346" s="79">
        <v>1301</v>
      </c>
      <c r="B346" s="80"/>
      <c r="C346" s="80"/>
      <c r="D346" s="80"/>
      <c r="E346" s="80"/>
      <c r="F346" s="80"/>
      <c r="G346" s="80"/>
      <c r="H346" s="80">
        <v>21</v>
      </c>
      <c r="I346" s="80"/>
      <c r="J346" s="80"/>
      <c r="K346" s="116"/>
      <c r="L346" s="235"/>
      <c r="M346" s="134"/>
      <c r="N346" s="236"/>
      <c r="O346" s="90">
        <f>IF(H346=0,"",H346/G345)</f>
        <v>0.95454545454545459</v>
      </c>
      <c r="P346" s="91">
        <v>26</v>
      </c>
      <c r="Q346" s="241">
        <f t="shared" si="61"/>
        <v>1</v>
      </c>
      <c r="R346" s="241">
        <f t="shared" si="62"/>
        <v>0</v>
      </c>
      <c r="T346" s="3"/>
      <c r="AQ346" s="3"/>
      <c r="AR346" s="3"/>
    </row>
    <row r="347" spans="1:44" ht="15.75" customHeight="1" x14ac:dyDescent="0.25">
      <c r="A347" s="79">
        <v>1302</v>
      </c>
      <c r="B347" s="80"/>
      <c r="C347" s="80"/>
      <c r="D347" s="80"/>
      <c r="E347" s="80"/>
      <c r="F347" s="80"/>
      <c r="G347" s="80"/>
      <c r="H347" s="80"/>
      <c r="I347" s="80">
        <v>20</v>
      </c>
      <c r="J347" s="80"/>
      <c r="K347" s="116"/>
      <c r="L347" s="235"/>
      <c r="M347" s="134"/>
      <c r="N347" s="236"/>
      <c r="O347" s="90">
        <f>IF(I347=0,"",I347/H346)</f>
        <v>0.95238095238095233</v>
      </c>
      <c r="P347" s="91">
        <v>25</v>
      </c>
      <c r="Q347" s="241">
        <f t="shared" si="61"/>
        <v>0.96153846153846156</v>
      </c>
      <c r="R347" s="241">
        <f t="shared" si="62"/>
        <v>3.8461538461538436E-2</v>
      </c>
      <c r="T347" s="3"/>
      <c r="AQ347" s="3"/>
      <c r="AR347" s="3"/>
    </row>
    <row r="348" spans="1:44" ht="15.75" customHeight="1" x14ac:dyDescent="0.25">
      <c r="A348" s="79">
        <v>1401</v>
      </c>
      <c r="B348" s="80"/>
      <c r="C348" s="80"/>
      <c r="D348" s="80"/>
      <c r="E348" s="80"/>
      <c r="F348" s="80"/>
      <c r="G348" s="80"/>
      <c r="H348" s="80"/>
      <c r="I348" s="80"/>
      <c r="J348" s="80">
        <v>20</v>
      </c>
      <c r="K348" s="116">
        <v>16</v>
      </c>
      <c r="L348" s="235"/>
      <c r="M348" s="134"/>
      <c r="N348" s="236"/>
      <c r="O348" s="133">
        <f>IF(J348=0,"",J348/I347)</f>
        <v>1</v>
      </c>
      <c r="P348" s="91">
        <v>25</v>
      </c>
      <c r="Q348" s="133">
        <f t="shared" si="61"/>
        <v>1</v>
      </c>
      <c r="R348" s="133">
        <f t="shared" si="62"/>
        <v>0</v>
      </c>
      <c r="T348" s="3"/>
      <c r="AQ348" s="3"/>
      <c r="AR348" s="3"/>
    </row>
    <row r="349" spans="1:44" ht="15.75" customHeight="1" x14ac:dyDescent="0.25">
      <c r="A349" s="79">
        <v>1402</v>
      </c>
      <c r="B349" s="80"/>
      <c r="C349" s="80"/>
      <c r="D349" s="80"/>
      <c r="E349" s="80"/>
      <c r="F349" s="80"/>
      <c r="G349" s="80"/>
      <c r="H349" s="80"/>
      <c r="I349" s="80"/>
      <c r="J349" s="80">
        <v>6</v>
      </c>
      <c r="K349" s="116">
        <v>1</v>
      </c>
      <c r="L349" s="235"/>
      <c r="M349" s="134"/>
      <c r="N349" s="237"/>
      <c r="O349" s="193"/>
      <c r="P349" s="91">
        <v>9</v>
      </c>
      <c r="Q349" s="193"/>
      <c r="R349" s="264"/>
      <c r="T349" s="3"/>
      <c r="AQ349" s="3"/>
      <c r="AR349" s="3"/>
    </row>
    <row r="350" spans="1:44" ht="15.75" customHeight="1" x14ac:dyDescent="0.25">
      <c r="A350" s="79">
        <v>1501</v>
      </c>
      <c r="B350" s="80"/>
      <c r="C350" s="80"/>
      <c r="D350" s="80"/>
      <c r="E350" s="80"/>
      <c r="F350" s="80"/>
      <c r="G350" s="80"/>
      <c r="H350" s="80"/>
      <c r="I350" s="80"/>
      <c r="J350" s="80"/>
      <c r="K350" s="116">
        <v>4</v>
      </c>
      <c r="L350" s="235"/>
      <c r="M350" s="134"/>
      <c r="N350" s="237"/>
      <c r="O350" s="246"/>
      <c r="P350" s="96"/>
      <c r="Q350" s="247"/>
      <c r="R350" s="246"/>
      <c r="T350" s="3"/>
      <c r="AQ350" s="3"/>
      <c r="AR350" s="3"/>
    </row>
    <row r="351" spans="1:44" ht="15.75" customHeight="1" x14ac:dyDescent="0.25">
      <c r="A351" s="79">
        <v>1502</v>
      </c>
      <c r="B351" s="80"/>
      <c r="C351" s="80"/>
      <c r="D351" s="80"/>
      <c r="E351" s="80"/>
      <c r="F351" s="80"/>
      <c r="G351" s="80"/>
      <c r="H351" s="80"/>
      <c r="I351" s="80"/>
      <c r="J351" s="80">
        <v>1</v>
      </c>
      <c r="K351" s="116">
        <v>1</v>
      </c>
      <c r="L351" s="235"/>
      <c r="M351" s="134"/>
      <c r="N351" s="237"/>
      <c r="O351" s="246"/>
      <c r="P351" s="96">
        <v>2</v>
      </c>
      <c r="Q351" s="247"/>
      <c r="R351" s="246"/>
      <c r="T351" s="3"/>
      <c r="AQ351" s="3"/>
      <c r="AR351" s="3"/>
    </row>
    <row r="352" spans="1:44" ht="15.75" customHeight="1" x14ac:dyDescent="0.25">
      <c r="A352" s="79">
        <v>1601</v>
      </c>
      <c r="B352" s="80"/>
      <c r="C352" s="80"/>
      <c r="D352" s="80"/>
      <c r="E352" s="80"/>
      <c r="F352" s="80"/>
      <c r="G352" s="80"/>
      <c r="H352" s="80"/>
      <c r="I352" s="80"/>
      <c r="J352" s="80">
        <v>1</v>
      </c>
      <c r="K352" s="116"/>
      <c r="L352" s="235"/>
      <c r="M352" s="134"/>
      <c r="N352" s="237"/>
      <c r="O352" s="246"/>
      <c r="P352" s="96">
        <v>1</v>
      </c>
      <c r="Q352" s="247"/>
      <c r="R352" s="246"/>
      <c r="T352" s="3"/>
      <c r="AQ352" s="3"/>
      <c r="AR352" s="3"/>
    </row>
    <row r="353" spans="1:44" ht="15.75" customHeight="1" x14ac:dyDescent="0.25">
      <c r="A353" s="79">
        <v>1602</v>
      </c>
      <c r="B353" s="80"/>
      <c r="C353" s="80"/>
      <c r="D353" s="80"/>
      <c r="E353" s="80"/>
      <c r="F353" s="80"/>
      <c r="G353" s="80"/>
      <c r="H353" s="80"/>
      <c r="I353" s="80"/>
      <c r="J353" s="80">
        <v>1</v>
      </c>
      <c r="K353" s="116"/>
      <c r="L353" s="235"/>
      <c r="M353" s="134"/>
      <c r="N353" s="237"/>
      <c r="O353" s="248"/>
      <c r="P353" s="91">
        <v>1</v>
      </c>
      <c r="Q353" s="249"/>
      <c r="R353" s="250"/>
      <c r="T353" s="3"/>
      <c r="AQ353" s="3"/>
      <c r="AR353" s="3"/>
    </row>
    <row r="354" spans="1:44" ht="15.75" customHeight="1" x14ac:dyDescent="0.25">
      <c r="A354" s="79">
        <v>1701</v>
      </c>
      <c r="B354" s="80"/>
      <c r="C354" s="80"/>
      <c r="D354" s="80"/>
      <c r="E354" s="80"/>
      <c r="F354" s="80"/>
      <c r="G354" s="80"/>
      <c r="H354" s="80"/>
      <c r="I354" s="80"/>
      <c r="J354" s="80"/>
      <c r="K354" s="116"/>
      <c r="L354" s="235"/>
      <c r="M354" s="134"/>
      <c r="N354" s="237"/>
      <c r="O354" s="228" t="s">
        <v>80</v>
      </c>
      <c r="P354" s="102">
        <v>18</v>
      </c>
      <c r="Q354" s="103">
        <f>K357</f>
        <v>22</v>
      </c>
      <c r="R354" s="230" t="s">
        <v>10</v>
      </c>
      <c r="T354" s="3"/>
      <c r="AQ354" s="3"/>
      <c r="AR354" s="3"/>
    </row>
    <row r="355" spans="1:44" ht="15.75" customHeight="1" x14ac:dyDescent="0.25">
      <c r="A355" s="79">
        <v>1702</v>
      </c>
      <c r="B355" s="80"/>
      <c r="C355" s="80"/>
      <c r="D355" s="80"/>
      <c r="E355" s="80"/>
      <c r="F355" s="80"/>
      <c r="G355" s="80"/>
      <c r="H355" s="80"/>
      <c r="I355" s="80"/>
      <c r="J355" s="80"/>
      <c r="K355" s="116"/>
      <c r="L355" s="235"/>
      <c r="M355" s="134"/>
      <c r="N355" s="237"/>
      <c r="O355" s="229" t="s">
        <v>81</v>
      </c>
      <c r="P355" s="104">
        <f>IF(P354/B340=0,"",P354/B340)</f>
        <v>0.58064516129032262</v>
      </c>
      <c r="Q355" s="105">
        <f>IF(P354/Q354=0,"",P354/Q354)</f>
        <v>0.81818181818181823</v>
      </c>
      <c r="R355" s="231" t="s">
        <v>82</v>
      </c>
      <c r="T355" s="3"/>
      <c r="AQ355" s="3"/>
      <c r="AR355" s="3"/>
    </row>
    <row r="356" spans="1:44" ht="15.75" customHeight="1" x14ac:dyDescent="0.25">
      <c r="A356" s="79">
        <v>1801</v>
      </c>
      <c r="B356" s="226"/>
      <c r="C356" s="226"/>
      <c r="D356" s="226"/>
      <c r="E356" s="226"/>
      <c r="F356" s="226"/>
      <c r="G356" s="226"/>
      <c r="H356" s="226"/>
      <c r="I356" s="226"/>
      <c r="J356" s="226"/>
      <c r="K356" s="116"/>
      <c r="L356" s="238"/>
      <c r="M356" s="239"/>
      <c r="N356" s="240"/>
      <c r="O356" s="109"/>
      <c r="P356" s="110"/>
      <c r="Q356" s="110"/>
      <c r="R356" s="111"/>
      <c r="T356" s="3"/>
      <c r="AQ356" s="3"/>
      <c r="AR356" s="3"/>
    </row>
    <row r="357" spans="1:44" ht="18" customHeight="1" x14ac:dyDescent="0.25">
      <c r="A357" s="33"/>
      <c r="B357" s="327" t="s">
        <v>108</v>
      </c>
      <c r="C357" s="327"/>
      <c r="D357" s="327"/>
      <c r="E357" s="327"/>
      <c r="F357" s="327"/>
      <c r="G357" s="327"/>
      <c r="H357" s="327"/>
      <c r="I357" s="327"/>
      <c r="J357" s="327"/>
      <c r="K357" s="225">
        <f>SUM(K340:K353)</f>
        <v>22</v>
      </c>
      <c r="L357" s="113">
        <f>IF(K348=0,"",K348/B340)</f>
        <v>0.5161290322580645</v>
      </c>
      <c r="M357" s="113">
        <f>IF(K357=0,"",K357/B340)</f>
        <v>0.70967741935483875</v>
      </c>
      <c r="N357" s="113">
        <f>IF(K348=0,"",M357-L357)</f>
        <v>0.19354838709677424</v>
      </c>
      <c r="O357" s="5"/>
      <c r="P357" s="25"/>
      <c r="Q357" s="24"/>
      <c r="R357" s="5"/>
      <c r="T357" s="3"/>
      <c r="AQ357" s="3"/>
      <c r="AR357" s="3"/>
    </row>
    <row r="358" spans="1:44" ht="12.75" customHeight="1" x14ac:dyDescent="0.2">
      <c r="L358" s="5"/>
      <c r="M358" s="5"/>
      <c r="N358" s="5"/>
      <c r="O358" s="5"/>
      <c r="P358" s="6"/>
      <c r="Q358" s="6"/>
      <c r="R358" s="5"/>
      <c r="T358" s="3"/>
      <c r="AQ358" s="3"/>
      <c r="AR358" s="3"/>
    </row>
    <row r="359" spans="1:44" ht="12.75" customHeight="1" x14ac:dyDescent="0.2">
      <c r="L359" s="5"/>
      <c r="M359" s="5"/>
      <c r="N359" s="5"/>
      <c r="O359" s="5"/>
      <c r="P359" s="6"/>
      <c r="Q359" s="6"/>
      <c r="R359" s="5"/>
      <c r="T359" s="3"/>
      <c r="AQ359" s="3"/>
      <c r="AR359" s="3"/>
    </row>
    <row r="360" spans="1:44" ht="26.25" customHeight="1" x14ac:dyDescent="0.4">
      <c r="B360" s="318" t="s">
        <v>96</v>
      </c>
      <c r="C360" s="331"/>
      <c r="D360" s="331"/>
      <c r="E360" s="331"/>
      <c r="F360" s="331"/>
      <c r="G360" s="331"/>
      <c r="H360" s="331"/>
      <c r="I360" s="331"/>
      <c r="J360" s="331"/>
      <c r="K360" s="201" t="s">
        <v>66</v>
      </c>
      <c r="L360" s="5"/>
      <c r="M360" s="5"/>
      <c r="N360" s="25"/>
      <c r="O360" s="5"/>
      <c r="P360" s="25"/>
      <c r="Q360" s="25"/>
      <c r="R360" s="25"/>
      <c r="T360" s="3"/>
      <c r="AQ360" s="3"/>
      <c r="AR360" s="3"/>
    </row>
    <row r="361" spans="1:44" ht="20.25" customHeight="1" x14ac:dyDescent="0.2">
      <c r="A361" s="330" t="s">
        <v>9</v>
      </c>
      <c r="B361" s="311" t="s">
        <v>97</v>
      </c>
      <c r="C361" s="312"/>
      <c r="D361" s="312"/>
      <c r="E361" s="312"/>
      <c r="F361" s="312"/>
      <c r="G361" s="312"/>
      <c r="H361" s="312"/>
      <c r="I361" s="312"/>
      <c r="J361" s="313"/>
      <c r="K361" s="314" t="s">
        <v>10</v>
      </c>
      <c r="L361" s="307" t="s">
        <v>2</v>
      </c>
      <c r="M361" s="307" t="s">
        <v>3</v>
      </c>
      <c r="N361" s="316" t="s">
        <v>4</v>
      </c>
      <c r="O361" s="307" t="s">
        <v>5</v>
      </c>
      <c r="P361" s="317" t="s">
        <v>6</v>
      </c>
      <c r="Q361" s="317" t="s">
        <v>7</v>
      </c>
      <c r="R361" s="307" t="s">
        <v>8</v>
      </c>
      <c r="T361" s="3"/>
      <c r="AQ361" s="3"/>
      <c r="AR361" s="3"/>
    </row>
    <row r="362" spans="1:44" ht="15.75" customHeight="1" x14ac:dyDescent="0.25">
      <c r="A362" s="308"/>
      <c r="B362" s="79" t="s">
        <v>98</v>
      </c>
      <c r="C362" s="79" t="s">
        <v>99</v>
      </c>
      <c r="D362" s="79" t="s">
        <v>100</v>
      </c>
      <c r="E362" s="79" t="s">
        <v>101</v>
      </c>
      <c r="F362" s="79" t="s">
        <v>102</v>
      </c>
      <c r="G362" s="79" t="s">
        <v>103</v>
      </c>
      <c r="H362" s="79" t="s">
        <v>104</v>
      </c>
      <c r="I362" s="79" t="s">
        <v>105</v>
      </c>
      <c r="J362" s="79" t="s">
        <v>106</v>
      </c>
      <c r="K362" s="315"/>
      <c r="L362" s="308"/>
      <c r="M362" s="308"/>
      <c r="N362" s="308"/>
      <c r="O362" s="308"/>
      <c r="P362" s="308"/>
      <c r="Q362" s="308"/>
      <c r="R362" s="308"/>
      <c r="T362" s="3"/>
      <c r="AQ362" s="3"/>
      <c r="AR362" s="3"/>
    </row>
    <row r="363" spans="1:44" ht="15.75" customHeight="1" x14ac:dyDescent="0.25">
      <c r="A363" s="79">
        <v>1002</v>
      </c>
      <c r="B363" s="80">
        <v>61</v>
      </c>
      <c r="C363" s="80"/>
      <c r="D363" s="80"/>
      <c r="E363" s="80"/>
      <c r="F363" s="80"/>
      <c r="G363" s="80"/>
      <c r="H363" s="80"/>
      <c r="I363" s="80"/>
      <c r="J363" s="80"/>
      <c r="K363" s="116"/>
      <c r="L363" s="232"/>
      <c r="M363" s="233"/>
      <c r="N363" s="234"/>
      <c r="O363" s="242"/>
      <c r="P363" s="85">
        <f>B363</f>
        <v>61</v>
      </c>
      <c r="Q363" s="243"/>
      <c r="R363" s="242"/>
      <c r="T363" s="3"/>
      <c r="AQ363" s="3"/>
      <c r="AR363" s="3"/>
    </row>
    <row r="364" spans="1:44" ht="15.75" customHeight="1" x14ac:dyDescent="0.25">
      <c r="A364" s="79">
        <v>1101</v>
      </c>
      <c r="B364" s="80"/>
      <c r="C364" s="80">
        <v>55</v>
      </c>
      <c r="D364" s="80"/>
      <c r="E364" s="80"/>
      <c r="F364" s="80"/>
      <c r="G364" s="80"/>
      <c r="H364" s="80"/>
      <c r="I364" s="80"/>
      <c r="J364" s="80"/>
      <c r="K364" s="116"/>
      <c r="L364" s="235"/>
      <c r="M364" s="134"/>
      <c r="N364" s="236"/>
      <c r="O364" s="90">
        <f>IF(C364=0,"",C364/B363)</f>
        <v>0.90163934426229508</v>
      </c>
      <c r="P364" s="91">
        <v>55</v>
      </c>
      <c r="Q364" s="241">
        <f t="shared" ref="Q364:Q371" si="63">IF(P364=0,"",P364/P363)</f>
        <v>0.90163934426229508</v>
      </c>
      <c r="R364" s="241">
        <f t="shared" ref="R364:R371" si="64">IF(P364=0,"",100%-Q364)</f>
        <v>9.8360655737704916E-2</v>
      </c>
      <c r="T364" s="3"/>
      <c r="AQ364" s="3"/>
      <c r="AR364" s="3"/>
    </row>
    <row r="365" spans="1:44" ht="15.75" customHeight="1" x14ac:dyDescent="0.25">
      <c r="A365" s="79">
        <v>1102</v>
      </c>
      <c r="B365" s="80"/>
      <c r="C365" s="80"/>
      <c r="D365" s="80">
        <v>51</v>
      </c>
      <c r="E365" s="80"/>
      <c r="F365" s="80"/>
      <c r="G365" s="80"/>
      <c r="H365" s="80"/>
      <c r="I365" s="80"/>
      <c r="J365" s="80"/>
      <c r="K365" s="116"/>
      <c r="L365" s="235"/>
      <c r="M365" s="134"/>
      <c r="N365" s="236"/>
      <c r="O365" s="90">
        <f>IF(D365=0,"",D365/C364)</f>
        <v>0.92727272727272725</v>
      </c>
      <c r="P365" s="91">
        <v>52</v>
      </c>
      <c r="Q365" s="241">
        <f t="shared" si="63"/>
        <v>0.94545454545454544</v>
      </c>
      <c r="R365" s="241">
        <f t="shared" si="64"/>
        <v>5.4545454545454564E-2</v>
      </c>
      <c r="S365" s="11">
        <f>P365/P363</f>
        <v>0.85245901639344257</v>
      </c>
      <c r="T365" s="3"/>
      <c r="AQ365" s="3"/>
      <c r="AR365" s="3"/>
    </row>
    <row r="366" spans="1:44" ht="15.75" customHeight="1" x14ac:dyDescent="0.25">
      <c r="A366" s="79">
        <v>1201</v>
      </c>
      <c r="B366" s="80"/>
      <c r="C366" s="80"/>
      <c r="D366" s="80"/>
      <c r="E366" s="80">
        <v>51</v>
      </c>
      <c r="F366" s="80"/>
      <c r="G366" s="80"/>
      <c r="H366" s="80"/>
      <c r="I366" s="80"/>
      <c r="J366" s="80"/>
      <c r="K366" s="116"/>
      <c r="L366" s="235"/>
      <c r="M366" s="134"/>
      <c r="N366" s="236"/>
      <c r="O366" s="90">
        <f>IF(E366=0,"",E366/D365)</f>
        <v>1</v>
      </c>
      <c r="P366" s="91">
        <v>52</v>
      </c>
      <c r="Q366" s="241">
        <f t="shared" si="63"/>
        <v>1</v>
      </c>
      <c r="R366" s="241">
        <f t="shared" si="64"/>
        <v>0</v>
      </c>
      <c r="T366" s="3"/>
      <c r="AQ366" s="3"/>
      <c r="AR366" s="3"/>
    </row>
    <row r="367" spans="1:44" ht="15.75" customHeight="1" x14ac:dyDescent="0.25">
      <c r="A367" s="79">
        <v>1202</v>
      </c>
      <c r="B367" s="80"/>
      <c r="C367" s="80"/>
      <c r="D367" s="80"/>
      <c r="E367" s="80"/>
      <c r="F367" s="80">
        <v>50</v>
      </c>
      <c r="G367" s="80"/>
      <c r="H367" s="80"/>
      <c r="I367" s="80"/>
      <c r="J367" s="80"/>
      <c r="K367" s="116"/>
      <c r="L367" s="235"/>
      <c r="M367" s="134"/>
      <c r="N367" s="236"/>
      <c r="O367" s="90">
        <f>IF(F367=0,"",F367/E366)</f>
        <v>0.98039215686274506</v>
      </c>
      <c r="P367" s="91">
        <v>51</v>
      </c>
      <c r="Q367" s="241">
        <f t="shared" si="63"/>
        <v>0.98076923076923073</v>
      </c>
      <c r="R367" s="241">
        <f t="shared" si="64"/>
        <v>1.9230769230769273E-2</v>
      </c>
      <c r="T367" s="3"/>
      <c r="AQ367" s="3"/>
      <c r="AR367" s="3"/>
    </row>
    <row r="368" spans="1:44" ht="15.75" customHeight="1" x14ac:dyDescent="0.25">
      <c r="A368" s="79">
        <v>1301</v>
      </c>
      <c r="B368" s="80"/>
      <c r="C368" s="80"/>
      <c r="D368" s="80"/>
      <c r="E368" s="80"/>
      <c r="F368" s="80"/>
      <c r="G368" s="80">
        <v>49</v>
      </c>
      <c r="H368" s="80"/>
      <c r="I368" s="80"/>
      <c r="J368" s="80"/>
      <c r="K368" s="116"/>
      <c r="L368" s="235"/>
      <c r="M368" s="134"/>
      <c r="N368" s="236"/>
      <c r="O368" s="90">
        <f>IF(G368=0,"",G368/F367)</f>
        <v>0.98</v>
      </c>
      <c r="P368" s="91">
        <v>51</v>
      </c>
      <c r="Q368" s="241">
        <f t="shared" si="63"/>
        <v>1</v>
      </c>
      <c r="R368" s="241">
        <f t="shared" si="64"/>
        <v>0</v>
      </c>
      <c r="T368" s="3"/>
      <c r="AQ368" s="3"/>
      <c r="AR368" s="3"/>
    </row>
    <row r="369" spans="1:44" ht="15.75" customHeight="1" x14ac:dyDescent="0.25">
      <c r="A369" s="79">
        <v>1302</v>
      </c>
      <c r="B369" s="80"/>
      <c r="C369" s="80"/>
      <c r="D369" s="80"/>
      <c r="E369" s="80"/>
      <c r="F369" s="80"/>
      <c r="G369" s="80"/>
      <c r="H369" s="80">
        <v>46</v>
      </c>
      <c r="I369" s="80"/>
      <c r="J369" s="80"/>
      <c r="K369" s="116"/>
      <c r="L369" s="235"/>
      <c r="M369" s="134"/>
      <c r="N369" s="236"/>
      <c r="O369" s="90">
        <f>IF(H369=0,"",H369/G368)</f>
        <v>0.93877551020408168</v>
      </c>
      <c r="P369" s="91">
        <v>50</v>
      </c>
      <c r="Q369" s="241">
        <f t="shared" si="63"/>
        <v>0.98039215686274506</v>
      </c>
      <c r="R369" s="241">
        <f t="shared" si="64"/>
        <v>1.9607843137254943E-2</v>
      </c>
      <c r="T369" s="3"/>
      <c r="AQ369" s="3"/>
      <c r="AR369" s="3"/>
    </row>
    <row r="370" spans="1:44" ht="15.75" customHeight="1" x14ac:dyDescent="0.25">
      <c r="A370" s="79">
        <v>1401</v>
      </c>
      <c r="B370" s="80"/>
      <c r="C370" s="80"/>
      <c r="D370" s="80"/>
      <c r="E370" s="80"/>
      <c r="F370" s="80"/>
      <c r="G370" s="80"/>
      <c r="H370" s="80"/>
      <c r="I370" s="80">
        <v>45</v>
      </c>
      <c r="J370" s="80"/>
      <c r="K370" s="116"/>
      <c r="L370" s="235"/>
      <c r="M370" s="134"/>
      <c r="N370" s="236"/>
      <c r="O370" s="90">
        <f>IF(I370=0,"",I370/H369)</f>
        <v>0.97826086956521741</v>
      </c>
      <c r="P370" s="91">
        <v>50</v>
      </c>
      <c r="Q370" s="241">
        <f t="shared" si="63"/>
        <v>1</v>
      </c>
      <c r="R370" s="241">
        <f t="shared" si="64"/>
        <v>0</v>
      </c>
      <c r="T370" s="3"/>
      <c r="AQ370" s="3"/>
      <c r="AR370" s="3"/>
    </row>
    <row r="371" spans="1:44" ht="15.75" customHeight="1" x14ac:dyDescent="0.25">
      <c r="A371" s="79">
        <v>1402</v>
      </c>
      <c r="B371" s="80"/>
      <c r="C371" s="80"/>
      <c r="D371" s="80"/>
      <c r="E371" s="80"/>
      <c r="F371" s="80"/>
      <c r="G371" s="80"/>
      <c r="H371" s="80"/>
      <c r="I371" s="80"/>
      <c r="J371" s="80">
        <v>42</v>
      </c>
      <c r="K371" s="116">
        <v>29</v>
      </c>
      <c r="L371" s="235"/>
      <c r="M371" s="134"/>
      <c r="N371" s="236"/>
      <c r="O371" s="133">
        <f>IF(J371=0,"",J371/I370)</f>
        <v>0.93333333333333335</v>
      </c>
      <c r="P371" s="91">
        <v>48</v>
      </c>
      <c r="Q371" s="133">
        <f t="shared" si="63"/>
        <v>0.96</v>
      </c>
      <c r="R371" s="133">
        <f t="shared" si="64"/>
        <v>4.0000000000000036E-2</v>
      </c>
      <c r="T371" s="3"/>
      <c r="AQ371" s="3"/>
      <c r="AR371" s="3"/>
    </row>
    <row r="372" spans="1:44" ht="15.75" customHeight="1" x14ac:dyDescent="0.25">
      <c r="A372" s="79">
        <v>1501</v>
      </c>
      <c r="B372" s="80"/>
      <c r="C372" s="80"/>
      <c r="D372" s="80"/>
      <c r="E372" s="80"/>
      <c r="F372" s="80"/>
      <c r="G372" s="80"/>
      <c r="H372" s="80"/>
      <c r="I372" s="80"/>
      <c r="J372" s="80">
        <v>8</v>
      </c>
      <c r="K372" s="116">
        <v>6</v>
      </c>
      <c r="L372" s="235"/>
      <c r="M372" s="134"/>
      <c r="N372" s="237"/>
      <c r="O372" s="193"/>
      <c r="P372" s="91">
        <v>16</v>
      </c>
      <c r="Q372" s="193"/>
      <c r="R372" s="264"/>
      <c r="T372" s="3"/>
      <c r="AQ372" s="3"/>
      <c r="AR372" s="3"/>
    </row>
    <row r="373" spans="1:44" ht="15.75" customHeight="1" x14ac:dyDescent="0.25">
      <c r="A373" s="79">
        <v>1502</v>
      </c>
      <c r="B373" s="80"/>
      <c r="C373" s="80"/>
      <c r="D373" s="80"/>
      <c r="E373" s="80"/>
      <c r="F373" s="80"/>
      <c r="G373" s="80"/>
      <c r="H373" s="80"/>
      <c r="I373" s="80"/>
      <c r="J373" s="80">
        <v>4</v>
      </c>
      <c r="K373" s="116">
        <v>2</v>
      </c>
      <c r="L373" s="235"/>
      <c r="M373" s="134"/>
      <c r="N373" s="237"/>
      <c r="O373" s="246"/>
      <c r="P373" s="96">
        <v>5</v>
      </c>
      <c r="Q373" s="247"/>
      <c r="R373" s="246"/>
      <c r="T373" s="3"/>
      <c r="AQ373" s="3"/>
      <c r="AR373" s="3"/>
    </row>
    <row r="374" spans="1:44" ht="15.75" customHeight="1" x14ac:dyDescent="0.25">
      <c r="A374" s="79">
        <v>1601</v>
      </c>
      <c r="B374" s="80"/>
      <c r="C374" s="80"/>
      <c r="D374" s="80"/>
      <c r="E374" s="80"/>
      <c r="F374" s="80"/>
      <c r="G374" s="80"/>
      <c r="H374" s="80"/>
      <c r="I374" s="80"/>
      <c r="J374" s="80">
        <v>4</v>
      </c>
      <c r="K374" s="116">
        <v>2</v>
      </c>
      <c r="L374" s="235"/>
      <c r="M374" s="134"/>
      <c r="N374" s="237"/>
      <c r="O374" s="246"/>
      <c r="P374" s="96">
        <v>4</v>
      </c>
      <c r="Q374" s="247"/>
      <c r="R374" s="246"/>
      <c r="T374" s="3"/>
      <c r="AQ374" s="3"/>
      <c r="AR374" s="3"/>
    </row>
    <row r="375" spans="1:44" ht="15.75" customHeight="1" x14ac:dyDescent="0.25">
      <c r="A375" s="79">
        <v>1602</v>
      </c>
      <c r="B375" s="80"/>
      <c r="C375" s="80"/>
      <c r="D375" s="80"/>
      <c r="E375" s="80"/>
      <c r="F375" s="80"/>
      <c r="G375" s="80"/>
      <c r="H375" s="80"/>
      <c r="I375" s="80"/>
      <c r="J375" s="80">
        <v>1</v>
      </c>
      <c r="K375" s="116">
        <v>1</v>
      </c>
      <c r="L375" s="235"/>
      <c r="M375" s="134"/>
      <c r="N375" s="237"/>
      <c r="O375" s="246"/>
      <c r="P375" s="96">
        <v>4</v>
      </c>
      <c r="Q375" s="247"/>
      <c r="R375" s="246"/>
      <c r="T375" s="3"/>
      <c r="AQ375" s="3"/>
      <c r="AR375" s="3"/>
    </row>
    <row r="376" spans="1:44" ht="15.75" customHeight="1" x14ac:dyDescent="0.25">
      <c r="A376" s="79">
        <v>1701</v>
      </c>
      <c r="B376" s="80"/>
      <c r="C376" s="80"/>
      <c r="D376" s="80"/>
      <c r="E376" s="80"/>
      <c r="F376" s="80"/>
      <c r="G376" s="80"/>
      <c r="H376" s="80"/>
      <c r="I376" s="80"/>
      <c r="J376" s="80">
        <v>4</v>
      </c>
      <c r="K376" s="116">
        <v>3</v>
      </c>
      <c r="L376" s="235"/>
      <c r="M376" s="134"/>
      <c r="N376" s="237"/>
      <c r="O376" s="248"/>
      <c r="P376" s="91">
        <v>4</v>
      </c>
      <c r="Q376" s="249"/>
      <c r="R376" s="250"/>
      <c r="T376" s="3"/>
      <c r="AQ376" s="3"/>
      <c r="AR376" s="3"/>
    </row>
    <row r="377" spans="1:44" ht="15.75" customHeight="1" x14ac:dyDescent="0.25">
      <c r="A377" s="79">
        <v>1702</v>
      </c>
      <c r="B377" s="80"/>
      <c r="C377" s="80"/>
      <c r="D377" s="80"/>
      <c r="E377" s="80"/>
      <c r="F377" s="80"/>
      <c r="G377" s="80"/>
      <c r="H377" s="80"/>
      <c r="I377" s="80"/>
      <c r="J377" s="80"/>
      <c r="K377" s="116"/>
      <c r="L377" s="235"/>
      <c r="M377" s="134"/>
      <c r="N377" s="237"/>
      <c r="O377" s="228" t="s">
        <v>80</v>
      </c>
      <c r="P377" s="102">
        <v>42</v>
      </c>
      <c r="Q377" s="103">
        <f>K380</f>
        <v>43</v>
      </c>
      <c r="R377" s="230" t="s">
        <v>10</v>
      </c>
      <c r="T377" s="3"/>
      <c r="AQ377" s="3"/>
      <c r="AR377" s="3"/>
    </row>
    <row r="378" spans="1:44" ht="15.75" customHeight="1" x14ac:dyDescent="0.25">
      <c r="A378" s="79">
        <v>1801</v>
      </c>
      <c r="B378" s="80"/>
      <c r="C378" s="80"/>
      <c r="D378" s="80"/>
      <c r="E378" s="80"/>
      <c r="F378" s="80"/>
      <c r="G378" s="80"/>
      <c r="H378" s="80"/>
      <c r="I378" s="80"/>
      <c r="J378" s="80"/>
      <c r="K378" s="116"/>
      <c r="L378" s="235"/>
      <c r="M378" s="134"/>
      <c r="N378" s="237"/>
      <c r="O378" s="229" t="s">
        <v>81</v>
      </c>
      <c r="P378" s="104">
        <f>IF(P377/B363=0,"",P377/B363)</f>
        <v>0.68852459016393441</v>
      </c>
      <c r="Q378" s="105">
        <f>IF(P377/Q377=0,"",P377/Q377)</f>
        <v>0.97674418604651159</v>
      </c>
      <c r="R378" s="231" t="s">
        <v>82</v>
      </c>
      <c r="T378" s="3"/>
      <c r="AQ378" s="3"/>
      <c r="AR378" s="3"/>
    </row>
    <row r="379" spans="1:44" ht="15.75" customHeight="1" x14ac:dyDescent="0.25">
      <c r="A379" s="79">
        <v>1802</v>
      </c>
      <c r="B379" s="80"/>
      <c r="C379" s="80"/>
      <c r="D379" s="80"/>
      <c r="E379" s="80"/>
      <c r="F379" s="80"/>
      <c r="G379" s="80"/>
      <c r="H379" s="80"/>
      <c r="I379" s="80"/>
      <c r="J379" s="80"/>
      <c r="K379" s="116"/>
      <c r="L379" s="238"/>
      <c r="M379" s="239"/>
      <c r="N379" s="240"/>
      <c r="O379" s="109"/>
      <c r="P379" s="110"/>
      <c r="Q379" s="110"/>
      <c r="R379" s="111"/>
      <c r="T379" s="3"/>
      <c r="AQ379" s="3"/>
      <c r="AR379" s="3"/>
    </row>
    <row r="380" spans="1:44" ht="18" customHeight="1" x14ac:dyDescent="0.25">
      <c r="A380" s="33"/>
      <c r="B380" s="327" t="s">
        <v>108</v>
      </c>
      <c r="C380" s="327"/>
      <c r="D380" s="327"/>
      <c r="E380" s="327"/>
      <c r="F380" s="327"/>
      <c r="G380" s="327"/>
      <c r="H380" s="327"/>
      <c r="I380" s="327"/>
      <c r="J380" s="327"/>
      <c r="K380" s="112">
        <f>SUM(K363:K376)</f>
        <v>43</v>
      </c>
      <c r="L380" s="113">
        <f>IF(K371=0,"",K371/B363)</f>
        <v>0.47540983606557374</v>
      </c>
      <c r="M380" s="113">
        <f>IF(K380=0,"",K380/B363)</f>
        <v>0.70491803278688525</v>
      </c>
      <c r="N380" s="113">
        <f>IF(K371=0,"",M380-L380)</f>
        <v>0.22950819672131151</v>
      </c>
      <c r="O380" s="5"/>
      <c r="P380" s="25"/>
      <c r="Q380" s="24"/>
      <c r="R380" s="5"/>
      <c r="T380" s="3"/>
      <c r="AQ380" s="3"/>
      <c r="AR380" s="3"/>
    </row>
    <row r="381" spans="1:44" ht="12.75" x14ac:dyDescent="0.2">
      <c r="L381" s="5"/>
      <c r="M381" s="5"/>
      <c r="N381" s="5"/>
      <c r="O381" s="5"/>
      <c r="P381" s="6"/>
      <c r="Q381" s="6"/>
      <c r="R381" s="5"/>
      <c r="T381" s="3"/>
      <c r="AQ381" s="3"/>
      <c r="AR381" s="3"/>
    </row>
    <row r="382" spans="1:44" ht="12.75" x14ac:dyDescent="0.2">
      <c r="L382" s="5"/>
      <c r="M382" s="5"/>
      <c r="N382" s="5"/>
      <c r="O382" s="5"/>
      <c r="P382" s="6"/>
      <c r="Q382" s="6"/>
      <c r="R382" s="5"/>
      <c r="AQ382" s="3"/>
      <c r="AR382" s="3"/>
    </row>
    <row r="383" spans="1:44" ht="26.25" customHeight="1" x14ac:dyDescent="0.4">
      <c r="B383" s="318" t="s">
        <v>96</v>
      </c>
      <c r="C383" s="331"/>
      <c r="D383" s="331"/>
      <c r="E383" s="331"/>
      <c r="F383" s="331"/>
      <c r="G383" s="331"/>
      <c r="H383" s="331"/>
      <c r="I383" s="331"/>
      <c r="J383" s="331"/>
      <c r="K383" s="201" t="s">
        <v>71</v>
      </c>
      <c r="L383" s="5"/>
      <c r="M383" s="5"/>
      <c r="N383" s="25"/>
      <c r="O383" s="5"/>
      <c r="P383" s="25"/>
      <c r="Q383" s="25"/>
      <c r="R383" s="25"/>
      <c r="AQ383" s="3"/>
      <c r="AR383" s="3"/>
    </row>
    <row r="384" spans="1:44" ht="20.25" customHeight="1" x14ac:dyDescent="0.2">
      <c r="A384" s="330" t="s">
        <v>9</v>
      </c>
      <c r="B384" s="311" t="s">
        <v>97</v>
      </c>
      <c r="C384" s="312"/>
      <c r="D384" s="312"/>
      <c r="E384" s="312"/>
      <c r="F384" s="312"/>
      <c r="G384" s="312"/>
      <c r="H384" s="312"/>
      <c r="I384" s="312"/>
      <c r="J384" s="313"/>
      <c r="K384" s="314" t="s">
        <v>10</v>
      </c>
      <c r="L384" s="307" t="s">
        <v>2</v>
      </c>
      <c r="M384" s="307" t="s">
        <v>3</v>
      </c>
      <c r="N384" s="316" t="s">
        <v>4</v>
      </c>
      <c r="O384" s="307" t="s">
        <v>5</v>
      </c>
      <c r="P384" s="317" t="s">
        <v>6</v>
      </c>
      <c r="Q384" s="317" t="s">
        <v>7</v>
      </c>
      <c r="R384" s="307" t="s">
        <v>8</v>
      </c>
      <c r="AQ384" s="3"/>
      <c r="AR384" s="3"/>
    </row>
    <row r="385" spans="1:44" ht="15.75" customHeight="1" x14ac:dyDescent="0.25">
      <c r="A385" s="308"/>
      <c r="B385" s="79" t="s">
        <v>98</v>
      </c>
      <c r="C385" s="79" t="s">
        <v>99</v>
      </c>
      <c r="D385" s="79" t="s">
        <v>100</v>
      </c>
      <c r="E385" s="79" t="s">
        <v>101</v>
      </c>
      <c r="F385" s="79" t="s">
        <v>102</v>
      </c>
      <c r="G385" s="79" t="s">
        <v>103</v>
      </c>
      <c r="H385" s="79" t="s">
        <v>104</v>
      </c>
      <c r="I385" s="79" t="s">
        <v>105</v>
      </c>
      <c r="J385" s="79" t="s">
        <v>106</v>
      </c>
      <c r="K385" s="315"/>
      <c r="L385" s="308"/>
      <c r="M385" s="308"/>
      <c r="N385" s="308"/>
      <c r="O385" s="308"/>
      <c r="P385" s="308"/>
      <c r="Q385" s="308"/>
      <c r="R385" s="308"/>
      <c r="AQ385" s="3"/>
      <c r="AR385" s="3"/>
    </row>
    <row r="386" spans="1:44" ht="15.75" customHeight="1" x14ac:dyDescent="0.25">
      <c r="A386" s="79">
        <v>1101</v>
      </c>
      <c r="B386" s="80">
        <v>62</v>
      </c>
      <c r="C386" s="80"/>
      <c r="D386" s="80"/>
      <c r="E386" s="80"/>
      <c r="F386" s="80"/>
      <c r="G386" s="80"/>
      <c r="H386" s="80"/>
      <c r="I386" s="80"/>
      <c r="J386" s="80"/>
      <c r="K386" s="116"/>
      <c r="L386" s="232"/>
      <c r="M386" s="233"/>
      <c r="N386" s="234"/>
      <c r="O386" s="242"/>
      <c r="P386" s="85">
        <f>B386</f>
        <v>62</v>
      </c>
      <c r="Q386" s="243"/>
      <c r="R386" s="242"/>
      <c r="AQ386" s="3"/>
      <c r="AR386" s="3"/>
    </row>
    <row r="387" spans="1:44" ht="15.75" customHeight="1" x14ac:dyDescent="0.25">
      <c r="A387" s="79">
        <v>1102</v>
      </c>
      <c r="B387" s="80"/>
      <c r="C387" s="80">
        <v>53</v>
      </c>
      <c r="D387" s="80"/>
      <c r="E387" s="80"/>
      <c r="F387" s="80"/>
      <c r="G387" s="80"/>
      <c r="H387" s="80"/>
      <c r="I387" s="80"/>
      <c r="J387" s="80"/>
      <c r="K387" s="116"/>
      <c r="L387" s="235"/>
      <c r="M387" s="134"/>
      <c r="N387" s="236"/>
      <c r="O387" s="90">
        <f>IF(C387=0,"",C387/B386)</f>
        <v>0.85483870967741937</v>
      </c>
      <c r="P387" s="91">
        <v>53</v>
      </c>
      <c r="Q387" s="241">
        <f t="shared" ref="Q387:Q394" si="65">IF(P387=0,"",P387/P386)</f>
        <v>0.85483870967741937</v>
      </c>
      <c r="R387" s="241">
        <f t="shared" ref="R387:R394" si="66">IF(P387=0,"",100%-Q387)</f>
        <v>0.14516129032258063</v>
      </c>
      <c r="AQ387" s="3"/>
      <c r="AR387" s="3"/>
    </row>
    <row r="388" spans="1:44" ht="15.75" customHeight="1" x14ac:dyDescent="0.25">
      <c r="A388" s="79">
        <v>1201</v>
      </c>
      <c r="B388" s="80"/>
      <c r="C388" s="80"/>
      <c r="D388" s="80">
        <v>50</v>
      </c>
      <c r="E388" s="80"/>
      <c r="F388" s="80"/>
      <c r="G388" s="80"/>
      <c r="H388" s="80"/>
      <c r="I388" s="80"/>
      <c r="J388" s="80"/>
      <c r="K388" s="116"/>
      <c r="L388" s="235"/>
      <c r="M388" s="134"/>
      <c r="N388" s="236"/>
      <c r="O388" s="90">
        <f>IF(D388=0,"",D388/C387)</f>
        <v>0.94339622641509435</v>
      </c>
      <c r="P388" s="91">
        <v>51</v>
      </c>
      <c r="Q388" s="241">
        <f t="shared" si="65"/>
        <v>0.96226415094339623</v>
      </c>
      <c r="R388" s="241">
        <f t="shared" si="66"/>
        <v>3.7735849056603765E-2</v>
      </c>
      <c r="S388" s="11">
        <f>P388/P386</f>
        <v>0.82258064516129037</v>
      </c>
      <c r="AQ388" s="3"/>
      <c r="AR388" s="3"/>
    </row>
    <row r="389" spans="1:44" ht="15.75" customHeight="1" x14ac:dyDescent="0.25">
      <c r="A389" s="79">
        <v>1202</v>
      </c>
      <c r="B389" s="80"/>
      <c r="C389" s="80"/>
      <c r="D389" s="80"/>
      <c r="E389" s="80">
        <v>50</v>
      </c>
      <c r="F389" s="80"/>
      <c r="G389" s="80"/>
      <c r="H389" s="80"/>
      <c r="I389" s="80"/>
      <c r="J389" s="80"/>
      <c r="K389" s="116"/>
      <c r="L389" s="235"/>
      <c r="M389" s="134"/>
      <c r="N389" s="236"/>
      <c r="O389" s="90">
        <f>IF(E389=0,"",E389/D388)</f>
        <v>1</v>
      </c>
      <c r="P389" s="91">
        <v>51</v>
      </c>
      <c r="Q389" s="241">
        <f t="shared" si="65"/>
        <v>1</v>
      </c>
      <c r="R389" s="241">
        <f t="shared" si="66"/>
        <v>0</v>
      </c>
      <c r="AQ389" s="3"/>
      <c r="AR389" s="3"/>
    </row>
    <row r="390" spans="1:44" ht="15.75" customHeight="1" x14ac:dyDescent="0.25">
      <c r="A390" s="79">
        <v>1301</v>
      </c>
      <c r="B390" s="80"/>
      <c r="C390" s="80"/>
      <c r="D390" s="80"/>
      <c r="E390" s="80"/>
      <c r="F390" s="80">
        <v>48</v>
      </c>
      <c r="G390" s="80"/>
      <c r="H390" s="80"/>
      <c r="I390" s="80"/>
      <c r="J390" s="80"/>
      <c r="K390" s="116"/>
      <c r="L390" s="235"/>
      <c r="M390" s="134"/>
      <c r="N390" s="236"/>
      <c r="O390" s="90">
        <f>IF(F390=0,"",F390/E389)</f>
        <v>0.96</v>
      </c>
      <c r="P390" s="91">
        <v>51</v>
      </c>
      <c r="Q390" s="241">
        <f t="shared" si="65"/>
        <v>1</v>
      </c>
      <c r="R390" s="241">
        <f t="shared" si="66"/>
        <v>0</v>
      </c>
      <c r="AQ390" s="3"/>
      <c r="AR390" s="3"/>
    </row>
    <row r="391" spans="1:44" ht="15.75" customHeight="1" x14ac:dyDescent="0.25">
      <c r="A391" s="79">
        <v>1302</v>
      </c>
      <c r="B391" s="80"/>
      <c r="C391" s="80"/>
      <c r="D391" s="80"/>
      <c r="E391" s="80"/>
      <c r="F391" s="80"/>
      <c r="G391" s="80">
        <v>44</v>
      </c>
      <c r="H391" s="80"/>
      <c r="I391" s="80"/>
      <c r="J391" s="80"/>
      <c r="K391" s="116"/>
      <c r="L391" s="235"/>
      <c r="M391" s="134"/>
      <c r="N391" s="236"/>
      <c r="O391" s="90">
        <f>IF(G391=0,"",G391/F390)</f>
        <v>0.91666666666666663</v>
      </c>
      <c r="P391" s="91">
        <v>50</v>
      </c>
      <c r="Q391" s="241">
        <f t="shared" si="65"/>
        <v>0.98039215686274506</v>
      </c>
      <c r="R391" s="241">
        <f t="shared" si="66"/>
        <v>1.9607843137254943E-2</v>
      </c>
      <c r="AQ391" s="3"/>
      <c r="AR391" s="3"/>
    </row>
    <row r="392" spans="1:44" ht="15.75" customHeight="1" x14ac:dyDescent="0.25">
      <c r="A392" s="79">
        <v>1401</v>
      </c>
      <c r="B392" s="80"/>
      <c r="C392" s="80"/>
      <c r="D392" s="80"/>
      <c r="E392" s="80"/>
      <c r="F392" s="80"/>
      <c r="G392" s="80"/>
      <c r="H392" s="80">
        <v>40</v>
      </c>
      <c r="I392" s="80"/>
      <c r="J392" s="80"/>
      <c r="K392" s="116"/>
      <c r="L392" s="235"/>
      <c r="M392" s="134"/>
      <c r="N392" s="236"/>
      <c r="O392" s="90">
        <f>IF(H392=0,"",H392/G391)</f>
        <v>0.90909090909090906</v>
      </c>
      <c r="P392" s="91">
        <v>48</v>
      </c>
      <c r="Q392" s="241">
        <f t="shared" si="65"/>
        <v>0.96</v>
      </c>
      <c r="R392" s="241">
        <f t="shared" si="66"/>
        <v>4.0000000000000036E-2</v>
      </c>
      <c r="AQ392" s="3"/>
      <c r="AR392" s="3"/>
    </row>
    <row r="393" spans="1:44" ht="15.75" customHeight="1" x14ac:dyDescent="0.25">
      <c r="A393" s="79">
        <v>1402</v>
      </c>
      <c r="B393" s="80"/>
      <c r="C393" s="80"/>
      <c r="D393" s="80"/>
      <c r="E393" s="80"/>
      <c r="F393" s="80"/>
      <c r="G393" s="80"/>
      <c r="H393" s="80"/>
      <c r="I393" s="80">
        <v>40</v>
      </c>
      <c r="J393" s="80"/>
      <c r="K393" s="116">
        <v>3</v>
      </c>
      <c r="L393" s="235"/>
      <c r="M393" s="134"/>
      <c r="N393" s="236"/>
      <c r="O393" s="90">
        <f>IF(I393=0,"",I393/H392)</f>
        <v>1</v>
      </c>
      <c r="P393" s="91">
        <v>48</v>
      </c>
      <c r="Q393" s="241">
        <f t="shared" si="65"/>
        <v>1</v>
      </c>
      <c r="R393" s="241">
        <f t="shared" si="66"/>
        <v>0</v>
      </c>
      <c r="AQ393" s="3"/>
      <c r="AR393" s="3"/>
    </row>
    <row r="394" spans="1:44" ht="15.75" customHeight="1" x14ac:dyDescent="0.25">
      <c r="A394" s="79">
        <v>1501</v>
      </c>
      <c r="B394" s="80"/>
      <c r="C394" s="80"/>
      <c r="D394" s="80"/>
      <c r="E394" s="80"/>
      <c r="F394" s="80"/>
      <c r="G394" s="80"/>
      <c r="H394" s="80"/>
      <c r="I394" s="80"/>
      <c r="J394" s="80">
        <v>39</v>
      </c>
      <c r="K394" s="116">
        <v>32</v>
      </c>
      <c r="L394" s="235"/>
      <c r="M394" s="134"/>
      <c r="N394" s="236"/>
      <c r="O394" s="133">
        <f>IF(J394=0,"",J394/I393)</f>
        <v>0.97499999999999998</v>
      </c>
      <c r="P394" s="91">
        <v>44</v>
      </c>
      <c r="Q394" s="133">
        <f t="shared" si="65"/>
        <v>0.91666666666666663</v>
      </c>
      <c r="R394" s="133">
        <f t="shared" si="66"/>
        <v>8.333333333333337E-2</v>
      </c>
      <c r="AQ394" s="3"/>
      <c r="AR394" s="3"/>
    </row>
    <row r="395" spans="1:44" ht="15.75" customHeight="1" x14ac:dyDescent="0.25">
      <c r="A395" s="79">
        <v>1502</v>
      </c>
      <c r="B395" s="80"/>
      <c r="C395" s="80"/>
      <c r="D395" s="80"/>
      <c r="E395" s="80"/>
      <c r="F395" s="80"/>
      <c r="G395" s="80"/>
      <c r="H395" s="80"/>
      <c r="I395" s="80"/>
      <c r="J395" s="80">
        <v>12</v>
      </c>
      <c r="K395" s="116">
        <v>7</v>
      </c>
      <c r="L395" s="235"/>
      <c r="M395" s="134"/>
      <c r="N395" s="237"/>
      <c r="O395" s="193"/>
      <c r="P395" s="91">
        <v>15</v>
      </c>
      <c r="Q395" s="193"/>
      <c r="R395" s="264"/>
      <c r="AQ395" s="3"/>
      <c r="AR395" s="3"/>
    </row>
    <row r="396" spans="1:44" ht="15.75" customHeight="1" x14ac:dyDescent="0.25">
      <c r="A396" s="79">
        <v>1601</v>
      </c>
      <c r="B396" s="80"/>
      <c r="C396" s="80"/>
      <c r="D396" s="80"/>
      <c r="E396" s="80"/>
      <c r="F396" s="80"/>
      <c r="G396" s="80"/>
      <c r="H396" s="80"/>
      <c r="I396" s="80"/>
      <c r="J396" s="80">
        <v>2</v>
      </c>
      <c r="K396" s="116">
        <v>3</v>
      </c>
      <c r="L396" s="235"/>
      <c r="M396" s="134"/>
      <c r="N396" s="237"/>
      <c r="O396" s="246"/>
      <c r="P396" s="96">
        <v>6</v>
      </c>
      <c r="Q396" s="247"/>
      <c r="R396" s="246"/>
      <c r="AQ396" s="3"/>
      <c r="AR396" s="3"/>
    </row>
    <row r="397" spans="1:44" ht="15.75" customHeight="1" x14ac:dyDescent="0.25">
      <c r="A397" s="79">
        <v>1602</v>
      </c>
      <c r="B397" s="80"/>
      <c r="C397" s="80"/>
      <c r="D397" s="80"/>
      <c r="E397" s="80"/>
      <c r="F397" s="80"/>
      <c r="G397" s="80"/>
      <c r="H397" s="80"/>
      <c r="I397" s="80"/>
      <c r="J397" s="80">
        <v>1</v>
      </c>
      <c r="K397" s="116">
        <v>1</v>
      </c>
      <c r="L397" s="235"/>
      <c r="M397" s="134"/>
      <c r="N397" s="237"/>
      <c r="O397" s="246"/>
      <c r="P397" s="96">
        <v>1</v>
      </c>
      <c r="Q397" s="247"/>
      <c r="R397" s="246"/>
      <c r="AQ397" s="3"/>
      <c r="AR397" s="3"/>
    </row>
    <row r="398" spans="1:44" ht="15.75" customHeight="1" x14ac:dyDescent="0.25">
      <c r="A398" s="79">
        <v>1701</v>
      </c>
      <c r="B398" s="80"/>
      <c r="C398" s="80"/>
      <c r="D398" s="80"/>
      <c r="E398" s="80"/>
      <c r="F398" s="80"/>
      <c r="G398" s="80"/>
      <c r="H398" s="80"/>
      <c r="I398" s="80"/>
      <c r="J398" s="80"/>
      <c r="K398" s="116"/>
      <c r="L398" s="235"/>
      <c r="M398" s="134"/>
      <c r="N398" s="237"/>
      <c r="O398" s="246"/>
      <c r="P398" s="96"/>
      <c r="Q398" s="247"/>
      <c r="R398" s="246"/>
      <c r="AQ398" s="3"/>
      <c r="AR398" s="3"/>
    </row>
    <row r="399" spans="1:44" ht="15.75" customHeight="1" x14ac:dyDescent="0.25">
      <c r="A399" s="79">
        <v>1702</v>
      </c>
      <c r="B399" s="80"/>
      <c r="C399" s="80"/>
      <c r="D399" s="80"/>
      <c r="E399" s="80"/>
      <c r="F399" s="80"/>
      <c r="G399" s="80"/>
      <c r="H399" s="80"/>
      <c r="I399" s="80"/>
      <c r="J399" s="80"/>
      <c r="K399" s="116"/>
      <c r="L399" s="235"/>
      <c r="M399" s="134"/>
      <c r="N399" s="237"/>
      <c r="O399" s="248"/>
      <c r="P399" s="251"/>
      <c r="Q399" s="249"/>
      <c r="R399" s="250"/>
      <c r="AQ399" s="3"/>
      <c r="AR399" s="3"/>
    </row>
    <row r="400" spans="1:44" ht="15.75" customHeight="1" x14ac:dyDescent="0.25">
      <c r="A400" s="79">
        <v>1801</v>
      </c>
      <c r="B400" s="80"/>
      <c r="C400" s="80"/>
      <c r="D400" s="80"/>
      <c r="E400" s="80"/>
      <c r="F400" s="80"/>
      <c r="G400" s="80"/>
      <c r="H400" s="80"/>
      <c r="I400" s="80"/>
      <c r="J400" s="80"/>
      <c r="K400" s="116"/>
      <c r="L400" s="235"/>
      <c r="M400" s="134"/>
      <c r="N400" s="237"/>
      <c r="O400" s="228" t="s">
        <v>80</v>
      </c>
      <c r="P400" s="102">
        <v>43</v>
      </c>
      <c r="Q400" s="103">
        <f>K403</f>
        <v>46</v>
      </c>
      <c r="R400" s="230" t="s">
        <v>10</v>
      </c>
      <c r="AQ400" s="3"/>
      <c r="AR400" s="3"/>
    </row>
    <row r="401" spans="1:44" ht="15.75" customHeight="1" x14ac:dyDescent="0.25">
      <c r="A401" s="79">
        <v>1802</v>
      </c>
      <c r="B401" s="80"/>
      <c r="C401" s="80"/>
      <c r="D401" s="80"/>
      <c r="E401" s="80"/>
      <c r="F401" s="80"/>
      <c r="G401" s="80"/>
      <c r="H401" s="80"/>
      <c r="I401" s="80"/>
      <c r="J401" s="80"/>
      <c r="K401" s="116"/>
      <c r="L401" s="235"/>
      <c r="M401" s="134"/>
      <c r="N401" s="237"/>
      <c r="O401" s="229" t="s">
        <v>81</v>
      </c>
      <c r="P401" s="104">
        <f>IF(P400/B386=0,"",P400/B386)</f>
        <v>0.69354838709677424</v>
      </c>
      <c r="Q401" s="105">
        <f>IF(P400/Q400=0,"",P400/Q400)</f>
        <v>0.93478260869565222</v>
      </c>
      <c r="R401" s="231" t="s">
        <v>82</v>
      </c>
      <c r="AQ401" s="3"/>
      <c r="AR401" s="3"/>
    </row>
    <row r="402" spans="1:44" ht="15.75" customHeight="1" x14ac:dyDescent="0.25">
      <c r="A402" s="79">
        <v>1901</v>
      </c>
      <c r="B402" s="80"/>
      <c r="C402" s="80"/>
      <c r="D402" s="80"/>
      <c r="E402" s="80"/>
      <c r="F402" s="80"/>
      <c r="G402" s="80"/>
      <c r="H402" s="80"/>
      <c r="I402" s="80"/>
      <c r="J402" s="80"/>
      <c r="K402" s="116"/>
      <c r="L402" s="238"/>
      <c r="M402" s="239"/>
      <c r="N402" s="240"/>
      <c r="O402" s="109"/>
      <c r="P402" s="110"/>
      <c r="Q402" s="110"/>
      <c r="R402" s="111"/>
      <c r="AQ402" s="3"/>
      <c r="AR402" s="3"/>
    </row>
    <row r="403" spans="1:44" ht="18" customHeight="1" x14ac:dyDescent="0.25">
      <c r="A403" s="33"/>
      <c r="B403" s="327" t="s">
        <v>108</v>
      </c>
      <c r="C403" s="327"/>
      <c r="D403" s="327"/>
      <c r="E403" s="327"/>
      <c r="F403" s="327"/>
      <c r="G403" s="327"/>
      <c r="H403" s="327"/>
      <c r="I403" s="327"/>
      <c r="J403" s="327"/>
      <c r="K403" s="112">
        <f>SUM(K386:K399)</f>
        <v>46</v>
      </c>
      <c r="L403" s="113">
        <f>IF(SUM(K393:K394)=0,"",SUM(K393:K394)/B386)</f>
        <v>0.56451612903225812</v>
      </c>
      <c r="M403" s="113">
        <f>IF(K403=0,"",K403/B386)</f>
        <v>0.74193548387096775</v>
      </c>
      <c r="N403" s="113">
        <f>IF(K394=0,"",M403-L403)</f>
        <v>0.17741935483870963</v>
      </c>
      <c r="O403" s="5"/>
      <c r="P403" s="25"/>
      <c r="Q403" s="24"/>
      <c r="R403" s="5"/>
      <c r="AQ403" s="3"/>
      <c r="AR403" s="3"/>
    </row>
    <row r="404" spans="1:44" ht="12.75" customHeight="1" x14ac:dyDescent="0.2">
      <c r="L404" s="5"/>
      <c r="M404" s="5"/>
      <c r="N404" s="5"/>
      <c r="O404" s="5"/>
      <c r="P404" s="6"/>
      <c r="Q404" s="6"/>
      <c r="R404" s="5"/>
      <c r="AQ404" s="3"/>
      <c r="AR404" s="3"/>
    </row>
    <row r="405" spans="1:44" ht="12.75" customHeight="1" x14ac:dyDescent="0.2">
      <c r="L405" s="5"/>
      <c r="M405" s="5"/>
      <c r="N405" s="5"/>
      <c r="O405" s="5"/>
      <c r="P405" s="6"/>
      <c r="Q405" s="6"/>
      <c r="R405" s="5"/>
      <c r="AQ405" s="3"/>
      <c r="AR405" s="3"/>
    </row>
    <row r="406" spans="1:44" ht="26.25" customHeight="1" x14ac:dyDescent="0.4">
      <c r="B406" s="318" t="s">
        <v>96</v>
      </c>
      <c r="C406" s="331"/>
      <c r="D406" s="331"/>
      <c r="E406" s="331"/>
      <c r="F406" s="331"/>
      <c r="G406" s="331"/>
      <c r="H406" s="331"/>
      <c r="I406" s="331"/>
      <c r="J406" s="331"/>
      <c r="K406" s="201" t="s">
        <v>72</v>
      </c>
      <c r="L406" s="5"/>
      <c r="M406" s="5"/>
      <c r="N406" s="25"/>
      <c r="O406" s="5"/>
      <c r="P406" s="25"/>
      <c r="Q406" s="25"/>
      <c r="R406" s="25"/>
      <c r="AQ406" s="3"/>
      <c r="AR406" s="3"/>
    </row>
    <row r="407" spans="1:44" ht="20.25" customHeight="1" x14ac:dyDescent="0.2">
      <c r="A407" s="330" t="s">
        <v>9</v>
      </c>
      <c r="B407" s="311" t="s">
        <v>97</v>
      </c>
      <c r="C407" s="312"/>
      <c r="D407" s="312"/>
      <c r="E407" s="312"/>
      <c r="F407" s="312"/>
      <c r="G407" s="312"/>
      <c r="H407" s="312"/>
      <c r="I407" s="312"/>
      <c r="J407" s="313"/>
      <c r="K407" s="314" t="s">
        <v>10</v>
      </c>
      <c r="L407" s="307" t="s">
        <v>2</v>
      </c>
      <c r="M407" s="307" t="s">
        <v>3</v>
      </c>
      <c r="N407" s="316" t="s">
        <v>4</v>
      </c>
      <c r="O407" s="307" t="s">
        <v>5</v>
      </c>
      <c r="P407" s="317" t="s">
        <v>6</v>
      </c>
      <c r="Q407" s="317" t="s">
        <v>7</v>
      </c>
      <c r="R407" s="307" t="s">
        <v>8</v>
      </c>
      <c r="AQ407" s="3"/>
      <c r="AR407" s="3"/>
    </row>
    <row r="408" spans="1:44" ht="15.75" customHeight="1" x14ac:dyDescent="0.25">
      <c r="A408" s="308"/>
      <c r="B408" s="79" t="s">
        <v>98</v>
      </c>
      <c r="C408" s="79" t="s">
        <v>99</v>
      </c>
      <c r="D408" s="79" t="s">
        <v>100</v>
      </c>
      <c r="E408" s="79" t="s">
        <v>101</v>
      </c>
      <c r="F408" s="79" t="s">
        <v>102</v>
      </c>
      <c r="G408" s="79" t="s">
        <v>103</v>
      </c>
      <c r="H408" s="79" t="s">
        <v>104</v>
      </c>
      <c r="I408" s="79" t="s">
        <v>105</v>
      </c>
      <c r="J408" s="79" t="s">
        <v>106</v>
      </c>
      <c r="K408" s="315"/>
      <c r="L408" s="308"/>
      <c r="M408" s="308"/>
      <c r="N408" s="308"/>
      <c r="O408" s="308"/>
      <c r="P408" s="308"/>
      <c r="Q408" s="308"/>
      <c r="R408" s="308"/>
      <c r="AQ408" s="3"/>
      <c r="AR408" s="3"/>
    </row>
    <row r="409" spans="1:44" ht="15.75" customHeight="1" x14ac:dyDescent="0.25">
      <c r="A409" s="79">
        <v>1102</v>
      </c>
      <c r="B409" s="80">
        <v>54</v>
      </c>
      <c r="C409" s="80"/>
      <c r="D409" s="80"/>
      <c r="E409" s="80"/>
      <c r="F409" s="80"/>
      <c r="G409" s="80"/>
      <c r="H409" s="80"/>
      <c r="I409" s="80"/>
      <c r="J409" s="80"/>
      <c r="K409" s="116"/>
      <c r="L409" s="232"/>
      <c r="M409" s="233"/>
      <c r="N409" s="234"/>
      <c r="O409" s="242"/>
      <c r="P409" s="85">
        <f>B409</f>
        <v>54</v>
      </c>
      <c r="Q409" s="243"/>
      <c r="R409" s="242"/>
      <c r="AQ409" s="3"/>
      <c r="AR409" s="3"/>
    </row>
    <row r="410" spans="1:44" ht="15.75" customHeight="1" x14ac:dyDescent="0.25">
      <c r="A410" s="79">
        <v>1201</v>
      </c>
      <c r="B410" s="80"/>
      <c r="C410" s="80">
        <v>51</v>
      </c>
      <c r="D410" s="80"/>
      <c r="E410" s="80"/>
      <c r="F410" s="80"/>
      <c r="G410" s="80"/>
      <c r="H410" s="80"/>
      <c r="I410" s="80"/>
      <c r="J410" s="80"/>
      <c r="K410" s="116"/>
      <c r="L410" s="235"/>
      <c r="M410" s="134"/>
      <c r="N410" s="236"/>
      <c r="O410" s="90">
        <f>IF(C410=0,"",C410/B409)</f>
        <v>0.94444444444444442</v>
      </c>
      <c r="P410" s="91">
        <v>51</v>
      </c>
      <c r="Q410" s="241">
        <f t="shared" ref="Q410:Q417" si="67">IF(P410=0,"",P410/P409)</f>
        <v>0.94444444444444442</v>
      </c>
      <c r="R410" s="241">
        <f t="shared" ref="R410:R417" si="68">IF(P410=0,"",100%-Q410)</f>
        <v>5.555555555555558E-2</v>
      </c>
      <c r="AQ410" s="3"/>
      <c r="AR410" s="3"/>
    </row>
    <row r="411" spans="1:44" ht="15.75" customHeight="1" x14ac:dyDescent="0.25">
      <c r="A411" s="79">
        <v>1202</v>
      </c>
      <c r="B411" s="80"/>
      <c r="C411" s="80"/>
      <c r="D411" s="80">
        <v>45</v>
      </c>
      <c r="E411" s="80"/>
      <c r="F411" s="80"/>
      <c r="G411" s="80"/>
      <c r="H411" s="80"/>
      <c r="I411" s="80"/>
      <c r="J411" s="80"/>
      <c r="K411" s="116"/>
      <c r="L411" s="235"/>
      <c r="M411" s="134"/>
      <c r="N411" s="236"/>
      <c r="O411" s="90">
        <f>IF(D411=0,"",D411/C410)</f>
        <v>0.88235294117647056</v>
      </c>
      <c r="P411" s="91">
        <v>49</v>
      </c>
      <c r="Q411" s="241">
        <f t="shared" si="67"/>
        <v>0.96078431372549022</v>
      </c>
      <c r="R411" s="241">
        <f t="shared" si="68"/>
        <v>3.9215686274509776E-2</v>
      </c>
      <c r="S411" s="11">
        <f>P411/P409</f>
        <v>0.90740740740740744</v>
      </c>
      <c r="AQ411" s="3"/>
      <c r="AR411" s="3"/>
    </row>
    <row r="412" spans="1:44" ht="15.75" customHeight="1" x14ac:dyDescent="0.25">
      <c r="A412" s="79">
        <v>1301</v>
      </c>
      <c r="B412" s="80"/>
      <c r="C412" s="80"/>
      <c r="D412" s="80"/>
      <c r="E412" s="80">
        <v>39</v>
      </c>
      <c r="F412" s="80"/>
      <c r="G412" s="80"/>
      <c r="H412" s="80"/>
      <c r="I412" s="80"/>
      <c r="J412" s="80"/>
      <c r="K412" s="116"/>
      <c r="L412" s="235"/>
      <c r="M412" s="134"/>
      <c r="N412" s="236"/>
      <c r="O412" s="90">
        <f>IF(E412=0,"",E412/D411)</f>
        <v>0.8666666666666667</v>
      </c>
      <c r="P412" s="91">
        <v>44</v>
      </c>
      <c r="Q412" s="241">
        <f t="shared" si="67"/>
        <v>0.89795918367346939</v>
      </c>
      <c r="R412" s="241">
        <f t="shared" si="68"/>
        <v>0.10204081632653061</v>
      </c>
      <c r="AQ412" s="3"/>
      <c r="AR412" s="3"/>
    </row>
    <row r="413" spans="1:44" ht="15.75" customHeight="1" x14ac:dyDescent="0.25">
      <c r="A413" s="79">
        <v>1302</v>
      </c>
      <c r="B413" s="80"/>
      <c r="C413" s="80"/>
      <c r="D413" s="80"/>
      <c r="E413" s="80"/>
      <c r="F413" s="80">
        <v>39</v>
      </c>
      <c r="G413" s="80"/>
      <c r="H413" s="80"/>
      <c r="I413" s="80"/>
      <c r="J413" s="80"/>
      <c r="K413" s="116"/>
      <c r="L413" s="235"/>
      <c r="M413" s="134"/>
      <c r="N413" s="236"/>
      <c r="O413" s="90">
        <f>IF(F413=0,"",F413/E412)</f>
        <v>1</v>
      </c>
      <c r="P413" s="91">
        <v>44</v>
      </c>
      <c r="Q413" s="241">
        <f t="shared" si="67"/>
        <v>1</v>
      </c>
      <c r="R413" s="241">
        <f t="shared" si="68"/>
        <v>0</v>
      </c>
      <c r="AQ413" s="3"/>
      <c r="AR413" s="3"/>
    </row>
    <row r="414" spans="1:44" ht="15.75" customHeight="1" x14ac:dyDescent="0.25">
      <c r="A414" s="79">
        <v>1401</v>
      </c>
      <c r="B414" s="80"/>
      <c r="C414" s="80"/>
      <c r="D414" s="80"/>
      <c r="E414" s="80"/>
      <c r="F414" s="80"/>
      <c r="G414" s="80">
        <v>39</v>
      </c>
      <c r="H414" s="80"/>
      <c r="I414" s="80"/>
      <c r="J414" s="80"/>
      <c r="K414" s="116"/>
      <c r="L414" s="235"/>
      <c r="M414" s="134"/>
      <c r="N414" s="236"/>
      <c r="O414" s="90">
        <f>IF(G414=0,"",G414/F413)</f>
        <v>1</v>
      </c>
      <c r="P414" s="91">
        <v>44</v>
      </c>
      <c r="Q414" s="241">
        <f t="shared" si="67"/>
        <v>1</v>
      </c>
      <c r="R414" s="241">
        <f t="shared" si="68"/>
        <v>0</v>
      </c>
      <c r="AQ414" s="3"/>
      <c r="AR414" s="3"/>
    </row>
    <row r="415" spans="1:44" ht="15.75" customHeight="1" x14ac:dyDescent="0.25">
      <c r="A415" s="79">
        <v>1402</v>
      </c>
      <c r="B415" s="80"/>
      <c r="C415" s="80"/>
      <c r="D415" s="80"/>
      <c r="E415" s="80"/>
      <c r="F415" s="80"/>
      <c r="G415" s="80"/>
      <c r="H415" s="80">
        <v>37</v>
      </c>
      <c r="I415" s="80"/>
      <c r="J415" s="80"/>
      <c r="K415" s="116"/>
      <c r="L415" s="235"/>
      <c r="M415" s="134"/>
      <c r="N415" s="236"/>
      <c r="O415" s="90">
        <f>IF(H415=0,"",H415/G414)</f>
        <v>0.94871794871794868</v>
      </c>
      <c r="P415" s="91">
        <v>44</v>
      </c>
      <c r="Q415" s="241">
        <f t="shared" si="67"/>
        <v>1</v>
      </c>
      <c r="R415" s="241">
        <f t="shared" si="68"/>
        <v>0</v>
      </c>
      <c r="AQ415" s="3"/>
      <c r="AR415" s="3"/>
    </row>
    <row r="416" spans="1:44" ht="15.75" customHeight="1" x14ac:dyDescent="0.25">
      <c r="A416" s="79">
        <v>1501</v>
      </c>
      <c r="B416" s="80"/>
      <c r="C416" s="80"/>
      <c r="D416" s="80"/>
      <c r="E416" s="80"/>
      <c r="F416" s="80"/>
      <c r="G416" s="80"/>
      <c r="H416" s="80"/>
      <c r="I416" s="80">
        <v>37</v>
      </c>
      <c r="J416" s="80"/>
      <c r="K416" s="116">
        <v>1</v>
      </c>
      <c r="L416" s="235"/>
      <c r="M416" s="134"/>
      <c r="N416" s="236"/>
      <c r="O416" s="90">
        <f>IF(I416=0,"",I416/H415)</f>
        <v>1</v>
      </c>
      <c r="P416" s="91">
        <v>44</v>
      </c>
      <c r="Q416" s="241">
        <f t="shared" si="67"/>
        <v>1</v>
      </c>
      <c r="R416" s="241">
        <f t="shared" si="68"/>
        <v>0</v>
      </c>
      <c r="AQ416" s="3"/>
      <c r="AR416" s="3"/>
    </row>
    <row r="417" spans="1:44" ht="15.75" customHeight="1" x14ac:dyDescent="0.25">
      <c r="A417" s="79">
        <v>1502</v>
      </c>
      <c r="B417" s="80"/>
      <c r="C417" s="80"/>
      <c r="D417" s="80"/>
      <c r="E417" s="80"/>
      <c r="F417" s="80"/>
      <c r="G417" s="80"/>
      <c r="H417" s="80"/>
      <c r="I417" s="80"/>
      <c r="J417" s="80">
        <v>34</v>
      </c>
      <c r="K417" s="116">
        <v>21</v>
      </c>
      <c r="L417" s="235"/>
      <c r="M417" s="134"/>
      <c r="N417" s="236"/>
      <c r="O417" s="133">
        <f>IF(J417=0,"",J417/I416)</f>
        <v>0.91891891891891897</v>
      </c>
      <c r="P417" s="91">
        <v>40</v>
      </c>
      <c r="Q417" s="133">
        <f t="shared" si="67"/>
        <v>0.90909090909090906</v>
      </c>
      <c r="R417" s="133">
        <f t="shared" si="68"/>
        <v>9.0909090909090939E-2</v>
      </c>
      <c r="AQ417" s="3"/>
      <c r="AR417" s="3"/>
    </row>
    <row r="418" spans="1:44" ht="15.75" customHeight="1" x14ac:dyDescent="0.25">
      <c r="A418" s="79">
        <v>1601</v>
      </c>
      <c r="B418" s="80"/>
      <c r="C418" s="80"/>
      <c r="D418" s="80"/>
      <c r="E418" s="80"/>
      <c r="F418" s="80"/>
      <c r="G418" s="80"/>
      <c r="H418" s="80"/>
      <c r="I418" s="80"/>
      <c r="J418" s="80">
        <v>13</v>
      </c>
      <c r="K418" s="116">
        <v>12</v>
      </c>
      <c r="L418" s="235"/>
      <c r="M418" s="134"/>
      <c r="N418" s="237"/>
      <c r="O418" s="193"/>
      <c r="P418" s="91">
        <v>19</v>
      </c>
      <c r="Q418" s="193"/>
      <c r="R418" s="264"/>
      <c r="AQ418" s="3"/>
      <c r="AR418" s="3"/>
    </row>
    <row r="419" spans="1:44" ht="15.75" customHeight="1" x14ac:dyDescent="0.25">
      <c r="A419" s="79">
        <v>1602</v>
      </c>
      <c r="B419" s="80"/>
      <c r="C419" s="80"/>
      <c r="D419" s="80"/>
      <c r="E419" s="80"/>
      <c r="F419" s="80"/>
      <c r="G419" s="80"/>
      <c r="H419" s="80"/>
      <c r="I419" s="80"/>
      <c r="J419" s="80">
        <v>3</v>
      </c>
      <c r="K419" s="116">
        <v>4</v>
      </c>
      <c r="L419" s="235"/>
      <c r="M419" s="134"/>
      <c r="N419" s="237"/>
      <c r="O419" s="246"/>
      <c r="P419" s="96">
        <v>6</v>
      </c>
      <c r="Q419" s="247"/>
      <c r="R419" s="246"/>
      <c r="AQ419" s="3"/>
      <c r="AR419" s="3"/>
    </row>
    <row r="420" spans="1:44" ht="15.75" customHeight="1" x14ac:dyDescent="0.25">
      <c r="A420" s="79">
        <v>1701</v>
      </c>
      <c r="B420" s="80"/>
      <c r="C420" s="80"/>
      <c r="D420" s="80"/>
      <c r="E420" s="80"/>
      <c r="F420" s="80"/>
      <c r="G420" s="80"/>
      <c r="H420" s="80"/>
      <c r="I420" s="80"/>
      <c r="J420" s="80">
        <v>1</v>
      </c>
      <c r="K420" s="116">
        <v>3</v>
      </c>
      <c r="L420" s="235"/>
      <c r="M420" s="134"/>
      <c r="N420" s="237"/>
      <c r="O420" s="246"/>
      <c r="P420" s="96">
        <v>3</v>
      </c>
      <c r="Q420" s="247"/>
      <c r="R420" s="246"/>
      <c r="AQ420" s="3"/>
      <c r="AR420" s="3"/>
    </row>
    <row r="421" spans="1:44" ht="15.75" customHeight="1" x14ac:dyDescent="0.25">
      <c r="A421" s="79">
        <v>1702</v>
      </c>
      <c r="B421" s="80"/>
      <c r="C421" s="80"/>
      <c r="D421" s="80"/>
      <c r="E421" s="80"/>
      <c r="F421" s="80"/>
      <c r="G421" s="80"/>
      <c r="H421" s="80"/>
      <c r="I421" s="80"/>
      <c r="J421" s="80"/>
      <c r="K421" s="116"/>
      <c r="L421" s="235"/>
      <c r="M421" s="134"/>
      <c r="N421" s="237"/>
      <c r="O421" s="246"/>
      <c r="P421" s="96"/>
      <c r="Q421" s="247"/>
      <c r="R421" s="246"/>
      <c r="AQ421" s="3"/>
      <c r="AR421" s="3"/>
    </row>
    <row r="422" spans="1:44" ht="15.75" customHeight="1" x14ac:dyDescent="0.25">
      <c r="A422" s="79">
        <v>1801</v>
      </c>
      <c r="B422" s="80"/>
      <c r="C422" s="80"/>
      <c r="D422" s="80"/>
      <c r="E422" s="80"/>
      <c r="F422" s="80"/>
      <c r="G422" s="80"/>
      <c r="H422" s="80"/>
      <c r="I422" s="80"/>
      <c r="J422" s="80"/>
      <c r="K422" s="116"/>
      <c r="L422" s="235"/>
      <c r="M422" s="134"/>
      <c r="N422" s="237"/>
      <c r="O422" s="248"/>
      <c r="P422" s="251"/>
      <c r="Q422" s="249"/>
      <c r="R422" s="250"/>
      <c r="AQ422" s="3"/>
      <c r="AR422" s="3"/>
    </row>
    <row r="423" spans="1:44" ht="15.75" customHeight="1" x14ac:dyDescent="0.25">
      <c r="A423" s="79">
        <v>1802</v>
      </c>
      <c r="B423" s="80"/>
      <c r="C423" s="80"/>
      <c r="D423" s="80"/>
      <c r="E423" s="80"/>
      <c r="F423" s="80"/>
      <c r="G423" s="80"/>
      <c r="H423" s="80"/>
      <c r="I423" s="80"/>
      <c r="J423" s="80"/>
      <c r="K423" s="116"/>
      <c r="L423" s="235"/>
      <c r="M423" s="134"/>
      <c r="N423" s="237"/>
      <c r="O423" s="228" t="s">
        <v>80</v>
      </c>
      <c r="P423" s="102">
        <v>39</v>
      </c>
      <c r="Q423" s="103">
        <f>K426</f>
        <v>41</v>
      </c>
      <c r="R423" s="230" t="s">
        <v>10</v>
      </c>
      <c r="AQ423" s="3"/>
      <c r="AR423" s="3"/>
    </row>
    <row r="424" spans="1:44" ht="15.75" customHeight="1" x14ac:dyDescent="0.25">
      <c r="A424" s="79">
        <v>1901</v>
      </c>
      <c r="B424" s="80"/>
      <c r="C424" s="80"/>
      <c r="D424" s="80"/>
      <c r="E424" s="80"/>
      <c r="F424" s="80"/>
      <c r="G424" s="80"/>
      <c r="H424" s="80"/>
      <c r="I424" s="80"/>
      <c r="J424" s="80"/>
      <c r="K424" s="116"/>
      <c r="L424" s="235"/>
      <c r="M424" s="134"/>
      <c r="N424" s="237"/>
      <c r="O424" s="229" t="s">
        <v>81</v>
      </c>
      <c r="P424" s="104">
        <f>IF(P423/B409=0,"",P423/B409)</f>
        <v>0.72222222222222221</v>
      </c>
      <c r="Q424" s="105">
        <f>IF(P423/Q423=0,"",P423/Q423)</f>
        <v>0.95121951219512191</v>
      </c>
      <c r="R424" s="231" t="s">
        <v>82</v>
      </c>
      <c r="AQ424" s="3"/>
      <c r="AR424" s="3"/>
    </row>
    <row r="425" spans="1:44" ht="15.75" customHeight="1" x14ac:dyDescent="0.25">
      <c r="A425" s="79">
        <v>1902</v>
      </c>
      <c r="B425" s="80"/>
      <c r="C425" s="80"/>
      <c r="D425" s="80"/>
      <c r="E425" s="80"/>
      <c r="F425" s="80"/>
      <c r="G425" s="80"/>
      <c r="H425" s="80"/>
      <c r="I425" s="80"/>
      <c r="J425" s="80"/>
      <c r="K425" s="116"/>
      <c r="L425" s="238"/>
      <c r="M425" s="239"/>
      <c r="N425" s="240"/>
      <c r="O425" s="109"/>
      <c r="P425" s="110"/>
      <c r="Q425" s="110"/>
      <c r="R425" s="111"/>
      <c r="AQ425" s="3"/>
      <c r="AR425" s="3"/>
    </row>
    <row r="426" spans="1:44" ht="18" customHeight="1" x14ac:dyDescent="0.25">
      <c r="A426" s="33"/>
      <c r="B426" s="327" t="s">
        <v>108</v>
      </c>
      <c r="C426" s="327"/>
      <c r="D426" s="327"/>
      <c r="E426" s="327"/>
      <c r="F426" s="327"/>
      <c r="G426" s="327"/>
      <c r="H426" s="327"/>
      <c r="I426" s="327"/>
      <c r="J426" s="327"/>
      <c r="K426" s="112">
        <f>SUM(K409:K422)</f>
        <v>41</v>
      </c>
      <c r="L426" s="113">
        <f>IF(SUM(K416:K417)=0,"",SUM(K416:K417)/B409)</f>
        <v>0.40740740740740738</v>
      </c>
      <c r="M426" s="113">
        <f>IF(K426=0,"",K426/B409)</f>
        <v>0.7592592592592593</v>
      </c>
      <c r="N426" s="113">
        <f>IF(K417=0,"",M426-L426)</f>
        <v>0.35185185185185192</v>
      </c>
      <c r="O426" s="5"/>
      <c r="P426" s="25"/>
      <c r="Q426" s="24"/>
      <c r="R426" s="5"/>
      <c r="AQ426" s="3"/>
      <c r="AR426" s="3"/>
    </row>
    <row r="427" spans="1:44" ht="12.75" customHeight="1" x14ac:dyDescent="0.2">
      <c r="L427" s="5"/>
      <c r="M427" s="5"/>
      <c r="N427" s="5"/>
      <c r="O427" s="5"/>
      <c r="P427" s="6"/>
      <c r="Q427" s="6"/>
      <c r="R427" s="5"/>
      <c r="AQ427" s="3"/>
      <c r="AR427" s="3"/>
    </row>
    <row r="428" spans="1:44" ht="12.75" customHeight="1" x14ac:dyDescent="0.2">
      <c r="L428" s="5"/>
      <c r="M428" s="5"/>
      <c r="N428" s="5"/>
      <c r="O428" s="5"/>
      <c r="P428" s="6"/>
      <c r="Q428" s="6"/>
      <c r="R428" s="5"/>
      <c r="AQ428" s="3"/>
      <c r="AR428" s="3"/>
    </row>
    <row r="429" spans="1:44" ht="26.25" customHeight="1" x14ac:dyDescent="0.4">
      <c r="B429" s="318" t="s">
        <v>96</v>
      </c>
      <c r="C429" s="331"/>
      <c r="D429" s="331"/>
      <c r="E429" s="331"/>
      <c r="F429" s="331"/>
      <c r="G429" s="331"/>
      <c r="H429" s="331"/>
      <c r="I429" s="331"/>
      <c r="J429" s="331"/>
      <c r="K429" s="201" t="s">
        <v>75</v>
      </c>
      <c r="L429" s="5"/>
      <c r="M429" s="5"/>
      <c r="N429" s="25"/>
      <c r="O429" s="5"/>
      <c r="P429" s="25"/>
      <c r="Q429" s="25"/>
      <c r="R429" s="25"/>
      <c r="AQ429" s="3"/>
      <c r="AR429" s="3"/>
    </row>
    <row r="430" spans="1:44" ht="20.25" customHeight="1" x14ac:dyDescent="0.2">
      <c r="A430" s="330" t="s">
        <v>9</v>
      </c>
      <c r="B430" s="311" t="s">
        <v>97</v>
      </c>
      <c r="C430" s="312"/>
      <c r="D430" s="312"/>
      <c r="E430" s="312"/>
      <c r="F430" s="312"/>
      <c r="G430" s="312"/>
      <c r="H430" s="312"/>
      <c r="I430" s="312"/>
      <c r="J430" s="313"/>
      <c r="K430" s="314" t="s">
        <v>10</v>
      </c>
      <c r="L430" s="307" t="s">
        <v>2</v>
      </c>
      <c r="M430" s="307" t="s">
        <v>3</v>
      </c>
      <c r="N430" s="316" t="s">
        <v>4</v>
      </c>
      <c r="O430" s="307" t="s">
        <v>5</v>
      </c>
      <c r="P430" s="317" t="s">
        <v>6</v>
      </c>
      <c r="Q430" s="317" t="s">
        <v>7</v>
      </c>
      <c r="R430" s="307" t="s">
        <v>8</v>
      </c>
      <c r="AQ430" s="3"/>
      <c r="AR430" s="3"/>
    </row>
    <row r="431" spans="1:44" ht="15.75" customHeight="1" x14ac:dyDescent="0.25">
      <c r="A431" s="308"/>
      <c r="B431" s="79" t="s">
        <v>98</v>
      </c>
      <c r="C431" s="79" t="s">
        <v>99</v>
      </c>
      <c r="D431" s="79" t="s">
        <v>100</v>
      </c>
      <c r="E431" s="79" t="s">
        <v>101</v>
      </c>
      <c r="F431" s="79" t="s">
        <v>102</v>
      </c>
      <c r="G431" s="79" t="s">
        <v>103</v>
      </c>
      <c r="H431" s="79" t="s">
        <v>104</v>
      </c>
      <c r="I431" s="79" t="s">
        <v>105</v>
      </c>
      <c r="J431" s="79" t="s">
        <v>106</v>
      </c>
      <c r="K431" s="315"/>
      <c r="L431" s="308"/>
      <c r="M431" s="308"/>
      <c r="N431" s="308"/>
      <c r="O431" s="308"/>
      <c r="P431" s="308"/>
      <c r="Q431" s="308"/>
      <c r="R431" s="308"/>
      <c r="AQ431" s="3"/>
      <c r="AR431" s="3"/>
    </row>
    <row r="432" spans="1:44" ht="15.75" customHeight="1" x14ac:dyDescent="0.25">
      <c r="A432" s="79">
        <v>1201</v>
      </c>
      <c r="B432" s="80">
        <v>60</v>
      </c>
      <c r="C432" s="80"/>
      <c r="D432" s="80"/>
      <c r="E432" s="80"/>
      <c r="F432" s="80"/>
      <c r="G432" s="80"/>
      <c r="H432" s="80"/>
      <c r="I432" s="80"/>
      <c r="J432" s="80"/>
      <c r="K432" s="116"/>
      <c r="L432" s="232"/>
      <c r="M432" s="233"/>
      <c r="N432" s="234"/>
      <c r="O432" s="242"/>
      <c r="P432" s="85">
        <f>B432</f>
        <v>60</v>
      </c>
      <c r="Q432" s="243"/>
      <c r="R432" s="242"/>
      <c r="AQ432" s="3"/>
      <c r="AR432" s="3"/>
    </row>
    <row r="433" spans="1:44" ht="15.75" customHeight="1" x14ac:dyDescent="0.25">
      <c r="A433" s="79">
        <v>1202</v>
      </c>
      <c r="B433" s="80"/>
      <c r="C433" s="80">
        <v>59</v>
      </c>
      <c r="D433" s="80"/>
      <c r="E433" s="80"/>
      <c r="F433" s="80"/>
      <c r="G433" s="80"/>
      <c r="H433" s="80"/>
      <c r="I433" s="80"/>
      <c r="J433" s="80"/>
      <c r="K433" s="116"/>
      <c r="L433" s="235"/>
      <c r="M433" s="134"/>
      <c r="N433" s="236"/>
      <c r="O433" s="90">
        <f>IF(C433=0,"",C433/B432)</f>
        <v>0.98333333333333328</v>
      </c>
      <c r="P433" s="91">
        <v>59</v>
      </c>
      <c r="Q433" s="241">
        <f t="shared" ref="Q433:Q440" si="69">IF(P433=0,"",P433/P432)</f>
        <v>0.98333333333333328</v>
      </c>
      <c r="R433" s="241">
        <f t="shared" ref="R433:R440" si="70">IF(P433=0,"",100%-Q433)</f>
        <v>1.6666666666666718E-2</v>
      </c>
      <c r="AQ433" s="3"/>
      <c r="AR433" s="3"/>
    </row>
    <row r="434" spans="1:44" ht="15.75" customHeight="1" x14ac:dyDescent="0.25">
      <c r="A434" s="79">
        <v>1301</v>
      </c>
      <c r="B434" s="80"/>
      <c r="C434" s="80"/>
      <c r="D434" s="80">
        <v>56</v>
      </c>
      <c r="E434" s="80"/>
      <c r="F434" s="80"/>
      <c r="G434" s="80"/>
      <c r="H434" s="80"/>
      <c r="I434" s="80"/>
      <c r="J434" s="80"/>
      <c r="K434" s="116"/>
      <c r="L434" s="235"/>
      <c r="M434" s="134"/>
      <c r="N434" s="236"/>
      <c r="O434" s="90">
        <f>IF(D434=0,"",D434/C433)</f>
        <v>0.94915254237288138</v>
      </c>
      <c r="P434" s="91">
        <v>57</v>
      </c>
      <c r="Q434" s="241">
        <f t="shared" si="69"/>
        <v>0.96610169491525422</v>
      </c>
      <c r="R434" s="241">
        <f t="shared" si="70"/>
        <v>3.3898305084745783E-2</v>
      </c>
      <c r="S434" s="11">
        <f>P434/P432</f>
        <v>0.95</v>
      </c>
      <c r="AQ434" s="3"/>
      <c r="AR434" s="3"/>
    </row>
    <row r="435" spans="1:44" ht="15.75" customHeight="1" x14ac:dyDescent="0.25">
      <c r="A435" s="79">
        <v>1302</v>
      </c>
      <c r="B435" s="80"/>
      <c r="C435" s="80"/>
      <c r="D435" s="80"/>
      <c r="E435" s="80">
        <v>54</v>
      </c>
      <c r="F435" s="80"/>
      <c r="G435" s="80"/>
      <c r="H435" s="80"/>
      <c r="I435" s="80"/>
      <c r="J435" s="80"/>
      <c r="K435" s="116"/>
      <c r="L435" s="235"/>
      <c r="M435" s="134"/>
      <c r="N435" s="236"/>
      <c r="O435" s="90">
        <f>IF(E435=0,"",E435/D434)</f>
        <v>0.9642857142857143</v>
      </c>
      <c r="P435" s="91">
        <v>56</v>
      </c>
      <c r="Q435" s="241">
        <f t="shared" si="69"/>
        <v>0.98245614035087714</v>
      </c>
      <c r="R435" s="241">
        <f t="shared" si="70"/>
        <v>1.7543859649122862E-2</v>
      </c>
      <c r="AQ435" s="3"/>
      <c r="AR435" s="3"/>
    </row>
    <row r="436" spans="1:44" ht="15.75" customHeight="1" x14ac:dyDescent="0.25">
      <c r="A436" s="79">
        <v>1401</v>
      </c>
      <c r="B436" s="80"/>
      <c r="C436" s="80"/>
      <c r="D436" s="80"/>
      <c r="E436" s="80"/>
      <c r="F436" s="80">
        <v>54</v>
      </c>
      <c r="G436" s="80"/>
      <c r="H436" s="80"/>
      <c r="I436" s="80"/>
      <c r="J436" s="80"/>
      <c r="K436" s="116"/>
      <c r="L436" s="235"/>
      <c r="M436" s="134"/>
      <c r="N436" s="236"/>
      <c r="O436" s="90">
        <f>IF(F436=0,"",F436/E435)</f>
        <v>1</v>
      </c>
      <c r="P436" s="91">
        <v>56</v>
      </c>
      <c r="Q436" s="241">
        <f t="shared" si="69"/>
        <v>1</v>
      </c>
      <c r="R436" s="241">
        <f t="shared" si="70"/>
        <v>0</v>
      </c>
      <c r="AQ436" s="3"/>
      <c r="AR436" s="3"/>
    </row>
    <row r="437" spans="1:44" ht="15.75" customHeight="1" x14ac:dyDescent="0.25">
      <c r="A437" s="79">
        <v>1402</v>
      </c>
      <c r="B437" s="80"/>
      <c r="C437" s="80"/>
      <c r="D437" s="80"/>
      <c r="E437" s="80"/>
      <c r="F437" s="80"/>
      <c r="G437" s="80">
        <v>54</v>
      </c>
      <c r="H437" s="80"/>
      <c r="I437" s="80"/>
      <c r="J437" s="80"/>
      <c r="K437" s="116"/>
      <c r="L437" s="235"/>
      <c r="M437" s="134"/>
      <c r="N437" s="236"/>
      <c r="O437" s="90">
        <f>IF(G437=0,"",G437/F436)</f>
        <v>1</v>
      </c>
      <c r="P437" s="91">
        <v>56</v>
      </c>
      <c r="Q437" s="241">
        <f t="shared" si="69"/>
        <v>1</v>
      </c>
      <c r="R437" s="241">
        <f t="shared" si="70"/>
        <v>0</v>
      </c>
      <c r="AQ437" s="3"/>
      <c r="AR437" s="3"/>
    </row>
    <row r="438" spans="1:44" ht="15.75" customHeight="1" x14ac:dyDescent="0.25">
      <c r="A438" s="79">
        <v>1501</v>
      </c>
      <c r="B438" s="80"/>
      <c r="C438" s="80"/>
      <c r="D438" s="80"/>
      <c r="E438" s="80"/>
      <c r="F438" s="80"/>
      <c r="G438" s="80"/>
      <c r="H438" s="80">
        <v>54</v>
      </c>
      <c r="I438" s="80"/>
      <c r="J438" s="80"/>
      <c r="K438" s="116"/>
      <c r="L438" s="235"/>
      <c r="M438" s="134"/>
      <c r="N438" s="236"/>
      <c r="O438" s="90">
        <f>IF(H438=0,"",H438/G437)</f>
        <v>1</v>
      </c>
      <c r="P438" s="91">
        <v>56</v>
      </c>
      <c r="Q438" s="241">
        <f t="shared" si="69"/>
        <v>1</v>
      </c>
      <c r="R438" s="241">
        <f t="shared" si="70"/>
        <v>0</v>
      </c>
      <c r="AQ438" s="3"/>
      <c r="AR438" s="3"/>
    </row>
    <row r="439" spans="1:44" ht="15.75" customHeight="1" x14ac:dyDescent="0.25">
      <c r="A439" s="79">
        <v>1502</v>
      </c>
      <c r="B439" s="80"/>
      <c r="C439" s="80"/>
      <c r="D439" s="80"/>
      <c r="E439" s="80"/>
      <c r="F439" s="80"/>
      <c r="G439" s="80"/>
      <c r="H439" s="80"/>
      <c r="I439" s="80">
        <v>53</v>
      </c>
      <c r="J439" s="80"/>
      <c r="K439" s="116"/>
      <c r="L439" s="235"/>
      <c r="M439" s="134"/>
      <c r="N439" s="236"/>
      <c r="O439" s="90">
        <f>IF(I439=0,"",I439/H438)</f>
        <v>0.98148148148148151</v>
      </c>
      <c r="P439" s="91">
        <v>56</v>
      </c>
      <c r="Q439" s="241">
        <f t="shared" si="69"/>
        <v>1</v>
      </c>
      <c r="R439" s="241">
        <f t="shared" si="70"/>
        <v>0</v>
      </c>
      <c r="AQ439" s="3"/>
      <c r="AR439" s="3"/>
    </row>
    <row r="440" spans="1:44" ht="15.75" customHeight="1" x14ac:dyDescent="0.25">
      <c r="A440" s="79">
        <v>1601</v>
      </c>
      <c r="B440" s="80"/>
      <c r="C440" s="80"/>
      <c r="D440" s="80"/>
      <c r="E440" s="80"/>
      <c r="F440" s="80"/>
      <c r="G440" s="80"/>
      <c r="H440" s="80"/>
      <c r="I440" s="80"/>
      <c r="J440" s="80">
        <v>51</v>
      </c>
      <c r="K440" s="116">
        <v>36</v>
      </c>
      <c r="L440" s="235"/>
      <c r="M440" s="134"/>
      <c r="N440" s="236"/>
      <c r="O440" s="133">
        <f>IF(J440=0,"",J440/I439)</f>
        <v>0.96226415094339623</v>
      </c>
      <c r="P440" s="91">
        <v>56</v>
      </c>
      <c r="Q440" s="133">
        <f t="shared" si="69"/>
        <v>1</v>
      </c>
      <c r="R440" s="133">
        <f t="shared" si="70"/>
        <v>0</v>
      </c>
      <c r="AQ440" s="3"/>
      <c r="AR440" s="3"/>
    </row>
    <row r="441" spans="1:44" ht="15.75" customHeight="1" x14ac:dyDescent="0.25">
      <c r="A441" s="79">
        <v>1602</v>
      </c>
      <c r="B441" s="80"/>
      <c r="C441" s="80"/>
      <c r="D441" s="80"/>
      <c r="E441" s="80"/>
      <c r="F441" s="80"/>
      <c r="G441" s="80"/>
      <c r="H441" s="80"/>
      <c r="I441" s="80"/>
      <c r="J441" s="80">
        <v>8</v>
      </c>
      <c r="K441" s="116">
        <v>15</v>
      </c>
      <c r="L441" s="235"/>
      <c r="M441" s="134"/>
      <c r="N441" s="237"/>
      <c r="O441" s="193"/>
      <c r="P441" s="91">
        <v>19</v>
      </c>
      <c r="Q441" s="193"/>
      <c r="R441" s="264"/>
      <c r="AQ441" s="3"/>
      <c r="AR441" s="3"/>
    </row>
    <row r="442" spans="1:44" ht="15.75" customHeight="1" x14ac:dyDescent="0.25">
      <c r="A442" s="79">
        <v>1701</v>
      </c>
      <c r="B442" s="80"/>
      <c r="C442" s="80"/>
      <c r="D442" s="80"/>
      <c r="E442" s="80"/>
      <c r="F442" s="80"/>
      <c r="G442" s="80"/>
      <c r="H442" s="80"/>
      <c r="I442" s="80"/>
      <c r="J442" s="80">
        <v>2</v>
      </c>
      <c r="K442" s="116"/>
      <c r="L442" s="235"/>
      <c r="M442" s="134"/>
      <c r="N442" s="237"/>
      <c r="O442" s="246"/>
      <c r="P442" s="96">
        <v>3</v>
      </c>
      <c r="Q442" s="247"/>
      <c r="R442" s="246"/>
      <c r="AQ442" s="3"/>
      <c r="AR442" s="3"/>
    </row>
    <row r="443" spans="1:44" ht="15.75" customHeight="1" x14ac:dyDescent="0.25">
      <c r="A443" s="79">
        <v>1702</v>
      </c>
      <c r="B443" s="80"/>
      <c r="C443" s="80"/>
      <c r="D443" s="80"/>
      <c r="E443" s="80"/>
      <c r="F443" s="80"/>
      <c r="G443" s="80"/>
      <c r="H443" s="80"/>
      <c r="I443" s="80"/>
      <c r="J443" s="80">
        <v>2</v>
      </c>
      <c r="K443" s="116">
        <v>3</v>
      </c>
      <c r="L443" s="235"/>
      <c r="M443" s="134"/>
      <c r="N443" s="237"/>
      <c r="O443" s="246"/>
      <c r="P443" s="96">
        <v>3</v>
      </c>
      <c r="Q443" s="247"/>
      <c r="R443" s="246"/>
      <c r="AQ443" s="3"/>
      <c r="AR443" s="3"/>
    </row>
    <row r="444" spans="1:44" ht="15.75" customHeight="1" x14ac:dyDescent="0.25">
      <c r="A444" s="79">
        <v>1801</v>
      </c>
      <c r="B444" s="80"/>
      <c r="C444" s="80"/>
      <c r="D444" s="80"/>
      <c r="E444" s="80"/>
      <c r="F444" s="80"/>
      <c r="G444" s="80"/>
      <c r="H444" s="80"/>
      <c r="I444" s="80"/>
      <c r="J444" s="80"/>
      <c r="K444" s="116"/>
      <c r="L444" s="235"/>
      <c r="M444" s="134"/>
      <c r="N444" s="237"/>
      <c r="O444" s="246"/>
      <c r="P444" s="96"/>
      <c r="Q444" s="247"/>
      <c r="R444" s="246"/>
      <c r="AQ444" s="3"/>
      <c r="AR444" s="3"/>
    </row>
    <row r="445" spans="1:44" ht="15.75" customHeight="1" x14ac:dyDescent="0.25">
      <c r="A445" s="79">
        <v>1802</v>
      </c>
      <c r="B445" s="80"/>
      <c r="C445" s="80"/>
      <c r="D445" s="80"/>
      <c r="E445" s="80"/>
      <c r="F445" s="80"/>
      <c r="G445" s="80"/>
      <c r="H445" s="80"/>
      <c r="I445" s="80"/>
      <c r="J445" s="80"/>
      <c r="K445" s="116"/>
      <c r="L445" s="235"/>
      <c r="M445" s="134"/>
      <c r="N445" s="237"/>
      <c r="O445" s="248"/>
      <c r="P445" s="251"/>
      <c r="Q445" s="249"/>
      <c r="R445" s="250"/>
      <c r="AQ445" s="3"/>
      <c r="AR445" s="3"/>
    </row>
    <row r="446" spans="1:44" ht="15.75" customHeight="1" x14ac:dyDescent="0.25">
      <c r="A446" s="79">
        <v>1901</v>
      </c>
      <c r="B446" s="80"/>
      <c r="C446" s="80"/>
      <c r="D446" s="80"/>
      <c r="E446" s="80"/>
      <c r="F446" s="80"/>
      <c r="G446" s="80"/>
      <c r="H446" s="80"/>
      <c r="I446" s="80"/>
      <c r="J446" s="80"/>
      <c r="K446" s="116"/>
      <c r="L446" s="235"/>
      <c r="M446" s="134"/>
      <c r="N446" s="237"/>
      <c r="O446" s="228" t="s">
        <v>80</v>
      </c>
      <c r="P446" s="102">
        <v>54</v>
      </c>
      <c r="Q446" s="103">
        <f>K449</f>
        <v>54</v>
      </c>
      <c r="R446" s="230" t="s">
        <v>10</v>
      </c>
      <c r="AQ446" s="3"/>
      <c r="AR446" s="3"/>
    </row>
    <row r="447" spans="1:44" ht="15.75" customHeight="1" x14ac:dyDescent="0.25">
      <c r="A447" s="79">
        <v>1902</v>
      </c>
      <c r="B447" s="80"/>
      <c r="C447" s="80"/>
      <c r="D447" s="80"/>
      <c r="E447" s="80"/>
      <c r="F447" s="80"/>
      <c r="G447" s="80"/>
      <c r="H447" s="80"/>
      <c r="I447" s="80"/>
      <c r="J447" s="80"/>
      <c r="K447" s="116"/>
      <c r="L447" s="235"/>
      <c r="M447" s="134"/>
      <c r="N447" s="237"/>
      <c r="O447" s="229" t="s">
        <v>81</v>
      </c>
      <c r="P447" s="104">
        <f>IF(P446/B432=0,"",P446/B432)</f>
        <v>0.9</v>
      </c>
      <c r="Q447" s="105">
        <f>IF(P446/Q446=0,"",P446/Q446)</f>
        <v>1</v>
      </c>
      <c r="R447" s="231" t="s">
        <v>82</v>
      </c>
      <c r="AQ447" s="3"/>
      <c r="AR447" s="3"/>
    </row>
    <row r="448" spans="1:44" ht="15.75" customHeight="1" x14ac:dyDescent="0.25">
      <c r="A448" s="79">
        <v>2001</v>
      </c>
      <c r="B448" s="80"/>
      <c r="C448" s="80"/>
      <c r="D448" s="80"/>
      <c r="E448" s="80"/>
      <c r="F448" s="80"/>
      <c r="G448" s="80"/>
      <c r="H448" s="80"/>
      <c r="I448" s="80"/>
      <c r="J448" s="80"/>
      <c r="K448" s="116"/>
      <c r="L448" s="238"/>
      <c r="M448" s="239"/>
      <c r="N448" s="240"/>
      <c r="O448" s="109"/>
      <c r="P448" s="110"/>
      <c r="Q448" s="110"/>
      <c r="R448" s="111"/>
      <c r="AQ448" s="3"/>
      <c r="AR448" s="3"/>
    </row>
    <row r="449" spans="1:44" ht="18" customHeight="1" x14ac:dyDescent="0.25">
      <c r="A449" s="33"/>
      <c r="B449" s="327" t="s">
        <v>108</v>
      </c>
      <c r="C449" s="327"/>
      <c r="D449" s="327"/>
      <c r="E449" s="327"/>
      <c r="F449" s="327"/>
      <c r="G449" s="327"/>
      <c r="H449" s="327"/>
      <c r="I449" s="327"/>
      <c r="J449" s="327"/>
      <c r="K449" s="112">
        <f>SUM(K432:K445)</f>
        <v>54</v>
      </c>
      <c r="L449" s="113">
        <f>IF(K440=0,"",K440/B432)</f>
        <v>0.6</v>
      </c>
      <c r="M449" s="113">
        <f>IF(K449=0,"",K449/B432)</f>
        <v>0.9</v>
      </c>
      <c r="N449" s="113">
        <f>IF(K440=0,"",M449-L449)</f>
        <v>0.30000000000000004</v>
      </c>
      <c r="O449" s="5"/>
      <c r="P449" s="25"/>
      <c r="Q449" s="24"/>
      <c r="R449" s="5"/>
      <c r="AQ449" s="3"/>
      <c r="AR449" s="3"/>
    </row>
    <row r="450" spans="1:44" ht="12.75" x14ac:dyDescent="0.2">
      <c r="L450" s="5"/>
      <c r="M450" s="5"/>
      <c r="N450" s="5"/>
      <c r="O450" s="5"/>
      <c r="P450" s="6"/>
      <c r="Q450" s="6"/>
      <c r="R450" s="5"/>
      <c r="AQ450" s="3"/>
      <c r="AR450" s="3"/>
    </row>
    <row r="451" spans="1:44" ht="12.75" x14ac:dyDescent="0.2">
      <c r="L451" s="5"/>
      <c r="M451" s="5"/>
      <c r="N451" s="5"/>
      <c r="O451" s="5"/>
      <c r="P451" s="6"/>
      <c r="Q451" s="6"/>
      <c r="R451" s="5"/>
      <c r="AQ451" s="3"/>
      <c r="AR451" s="3"/>
    </row>
    <row r="452" spans="1:44" ht="26.25" customHeight="1" x14ac:dyDescent="0.4">
      <c r="B452" s="318" t="s">
        <v>96</v>
      </c>
      <c r="C452" s="331"/>
      <c r="D452" s="331"/>
      <c r="E452" s="331"/>
      <c r="F452" s="331"/>
      <c r="G452" s="331"/>
      <c r="H452" s="331"/>
      <c r="I452" s="331"/>
      <c r="J452" s="331"/>
      <c r="K452" s="201" t="s">
        <v>77</v>
      </c>
      <c r="L452" s="5"/>
      <c r="M452" s="5"/>
      <c r="N452" s="25"/>
      <c r="O452" s="5"/>
      <c r="P452" s="25"/>
      <c r="Q452" s="25"/>
      <c r="R452" s="25"/>
      <c r="AQ452" s="3"/>
      <c r="AR452" s="3"/>
    </row>
    <row r="453" spans="1:44" ht="20.25" customHeight="1" x14ac:dyDescent="0.2">
      <c r="A453" s="330" t="s">
        <v>9</v>
      </c>
      <c r="B453" s="311" t="s">
        <v>97</v>
      </c>
      <c r="C453" s="312"/>
      <c r="D453" s="312"/>
      <c r="E453" s="312"/>
      <c r="F453" s="312"/>
      <c r="G453" s="312"/>
      <c r="H453" s="312"/>
      <c r="I453" s="312"/>
      <c r="J453" s="313"/>
      <c r="K453" s="314" t="s">
        <v>10</v>
      </c>
      <c r="L453" s="307" t="s">
        <v>2</v>
      </c>
      <c r="M453" s="307" t="s">
        <v>3</v>
      </c>
      <c r="N453" s="316" t="s">
        <v>4</v>
      </c>
      <c r="O453" s="307" t="s">
        <v>5</v>
      </c>
      <c r="P453" s="317" t="s">
        <v>6</v>
      </c>
      <c r="Q453" s="317" t="s">
        <v>7</v>
      </c>
      <c r="R453" s="307" t="s">
        <v>8</v>
      </c>
      <c r="AQ453" s="3"/>
      <c r="AR453" s="3"/>
    </row>
    <row r="454" spans="1:44" ht="15.75" customHeight="1" x14ac:dyDescent="0.25">
      <c r="A454" s="308"/>
      <c r="B454" s="79" t="s">
        <v>98</v>
      </c>
      <c r="C454" s="79" t="s">
        <v>99</v>
      </c>
      <c r="D454" s="79" t="s">
        <v>100</v>
      </c>
      <c r="E454" s="79" t="s">
        <v>101</v>
      </c>
      <c r="F454" s="79" t="s">
        <v>102</v>
      </c>
      <c r="G454" s="79" t="s">
        <v>103</v>
      </c>
      <c r="H454" s="79" t="s">
        <v>104</v>
      </c>
      <c r="I454" s="79" t="s">
        <v>105</v>
      </c>
      <c r="J454" s="79" t="s">
        <v>106</v>
      </c>
      <c r="K454" s="315"/>
      <c r="L454" s="308"/>
      <c r="M454" s="308"/>
      <c r="N454" s="308"/>
      <c r="O454" s="308"/>
      <c r="P454" s="308"/>
      <c r="Q454" s="308"/>
      <c r="R454" s="308"/>
      <c r="AQ454" s="3"/>
      <c r="AR454" s="3"/>
    </row>
    <row r="455" spans="1:44" ht="15.75" customHeight="1" x14ac:dyDescent="0.25">
      <c r="A455" s="79">
        <v>1202</v>
      </c>
      <c r="B455" s="80">
        <v>65</v>
      </c>
      <c r="C455" s="80"/>
      <c r="D455" s="80"/>
      <c r="E455" s="80"/>
      <c r="F455" s="80"/>
      <c r="G455" s="80"/>
      <c r="H455" s="80"/>
      <c r="I455" s="80"/>
      <c r="J455" s="80"/>
      <c r="K455" s="116"/>
      <c r="L455" s="232"/>
      <c r="M455" s="233"/>
      <c r="N455" s="234"/>
      <c r="O455" s="242"/>
      <c r="P455" s="85">
        <f>B455</f>
        <v>65</v>
      </c>
      <c r="Q455" s="243"/>
      <c r="R455" s="242"/>
      <c r="AQ455" s="3"/>
      <c r="AR455" s="3"/>
    </row>
    <row r="456" spans="1:44" ht="15.75" customHeight="1" x14ac:dyDescent="0.25">
      <c r="A456" s="79">
        <v>1301</v>
      </c>
      <c r="B456" s="80"/>
      <c r="C456" s="80">
        <v>57</v>
      </c>
      <c r="D456" s="80"/>
      <c r="E456" s="80"/>
      <c r="F456" s="80"/>
      <c r="G456" s="80"/>
      <c r="H456" s="80"/>
      <c r="I456" s="80"/>
      <c r="J456" s="80"/>
      <c r="K456" s="116"/>
      <c r="L456" s="235"/>
      <c r="M456" s="134"/>
      <c r="N456" s="236"/>
      <c r="O456" s="90">
        <f>IF(C456=0,"",C456/B455)</f>
        <v>0.87692307692307692</v>
      </c>
      <c r="P456" s="91">
        <v>57</v>
      </c>
      <c r="Q456" s="241">
        <f t="shared" ref="Q456:Q463" si="71">IF(P456=0,"",P456/P455)</f>
        <v>0.87692307692307692</v>
      </c>
      <c r="R456" s="241">
        <f t="shared" ref="R456:R463" si="72">IF(P456=0,"",100%-Q456)</f>
        <v>0.12307692307692308</v>
      </c>
      <c r="AQ456" s="3"/>
      <c r="AR456" s="3"/>
    </row>
    <row r="457" spans="1:44" ht="15.75" customHeight="1" x14ac:dyDescent="0.25">
      <c r="A457" s="79">
        <v>1302</v>
      </c>
      <c r="B457" s="80"/>
      <c r="C457" s="80"/>
      <c r="D457" s="80">
        <v>52</v>
      </c>
      <c r="E457" s="80"/>
      <c r="F457" s="80"/>
      <c r="G457" s="80"/>
      <c r="H457" s="80"/>
      <c r="I457" s="80"/>
      <c r="J457" s="80"/>
      <c r="K457" s="116"/>
      <c r="L457" s="235"/>
      <c r="M457" s="134"/>
      <c r="N457" s="236"/>
      <c r="O457" s="90">
        <f>IF(D457=0,"",D457/C456)</f>
        <v>0.91228070175438591</v>
      </c>
      <c r="P457" s="91">
        <v>53</v>
      </c>
      <c r="Q457" s="241">
        <f t="shared" si="71"/>
        <v>0.92982456140350878</v>
      </c>
      <c r="R457" s="241">
        <f t="shared" si="72"/>
        <v>7.0175438596491224E-2</v>
      </c>
      <c r="S457" s="11">
        <f>P457/P455</f>
        <v>0.81538461538461537</v>
      </c>
      <c r="AQ457" s="3"/>
      <c r="AR457" s="3"/>
    </row>
    <row r="458" spans="1:44" ht="15.75" customHeight="1" x14ac:dyDescent="0.25">
      <c r="A458" s="79">
        <v>1401</v>
      </c>
      <c r="B458" s="80"/>
      <c r="C458" s="80"/>
      <c r="D458" s="80"/>
      <c r="E458" s="80">
        <v>52</v>
      </c>
      <c r="F458" s="80"/>
      <c r="G458" s="80"/>
      <c r="H458" s="80"/>
      <c r="I458" s="80"/>
      <c r="J458" s="80"/>
      <c r="K458" s="116"/>
      <c r="L458" s="235"/>
      <c r="M458" s="134"/>
      <c r="N458" s="236"/>
      <c r="O458" s="90">
        <f>IF(E458=0,"",E458/D457)</f>
        <v>1</v>
      </c>
      <c r="P458" s="91">
        <v>53</v>
      </c>
      <c r="Q458" s="241">
        <f t="shared" si="71"/>
        <v>1</v>
      </c>
      <c r="R458" s="241">
        <f t="shared" si="72"/>
        <v>0</v>
      </c>
      <c r="AQ458" s="3"/>
      <c r="AR458" s="3"/>
    </row>
    <row r="459" spans="1:44" ht="15.75" customHeight="1" x14ac:dyDescent="0.25">
      <c r="A459" s="79">
        <v>1402</v>
      </c>
      <c r="B459" s="80"/>
      <c r="C459" s="80"/>
      <c r="D459" s="80"/>
      <c r="E459" s="80"/>
      <c r="F459" s="80">
        <v>49</v>
      </c>
      <c r="G459" s="80"/>
      <c r="H459" s="80"/>
      <c r="I459" s="80"/>
      <c r="J459" s="80"/>
      <c r="K459" s="116"/>
      <c r="L459" s="235"/>
      <c r="M459" s="134"/>
      <c r="N459" s="236"/>
      <c r="O459" s="90">
        <f>IF(F459=0,"",F459/E458)</f>
        <v>0.94230769230769229</v>
      </c>
      <c r="P459" s="91">
        <v>52</v>
      </c>
      <c r="Q459" s="241">
        <f t="shared" si="71"/>
        <v>0.98113207547169812</v>
      </c>
      <c r="R459" s="241">
        <f t="shared" si="72"/>
        <v>1.8867924528301883E-2</v>
      </c>
      <c r="AQ459" s="3"/>
      <c r="AR459" s="3"/>
    </row>
    <row r="460" spans="1:44" ht="15.75" customHeight="1" x14ac:dyDescent="0.25">
      <c r="A460" s="79">
        <v>1501</v>
      </c>
      <c r="B460" s="80"/>
      <c r="C460" s="80"/>
      <c r="D460" s="80"/>
      <c r="E460" s="80"/>
      <c r="F460" s="80"/>
      <c r="G460" s="80">
        <v>45</v>
      </c>
      <c r="H460" s="80"/>
      <c r="I460" s="80"/>
      <c r="J460" s="80"/>
      <c r="K460" s="116"/>
      <c r="L460" s="235"/>
      <c r="M460" s="134"/>
      <c r="N460" s="236"/>
      <c r="O460" s="90">
        <f>IF(G460=0,"",G460/F459)</f>
        <v>0.91836734693877553</v>
      </c>
      <c r="P460" s="91">
        <v>52</v>
      </c>
      <c r="Q460" s="241">
        <f t="shared" si="71"/>
        <v>1</v>
      </c>
      <c r="R460" s="241">
        <f t="shared" si="72"/>
        <v>0</v>
      </c>
      <c r="AQ460" s="3"/>
      <c r="AR460" s="3"/>
    </row>
    <row r="461" spans="1:44" ht="15.75" customHeight="1" x14ac:dyDescent="0.25">
      <c r="A461" s="79">
        <v>1502</v>
      </c>
      <c r="B461" s="80"/>
      <c r="C461" s="80"/>
      <c r="D461" s="80"/>
      <c r="E461" s="80"/>
      <c r="F461" s="80"/>
      <c r="G461" s="80"/>
      <c r="H461" s="80">
        <v>45</v>
      </c>
      <c r="I461" s="80"/>
      <c r="J461" s="80"/>
      <c r="K461" s="116"/>
      <c r="L461" s="235"/>
      <c r="M461" s="134"/>
      <c r="N461" s="236"/>
      <c r="O461" s="90">
        <f>IF(H461=0,"",H461/G460)</f>
        <v>1</v>
      </c>
      <c r="P461" s="91">
        <v>52</v>
      </c>
      <c r="Q461" s="241">
        <f t="shared" si="71"/>
        <v>1</v>
      </c>
      <c r="R461" s="241">
        <f t="shared" si="72"/>
        <v>0</v>
      </c>
      <c r="AQ461" s="3"/>
      <c r="AR461" s="3"/>
    </row>
    <row r="462" spans="1:44" ht="15.75" customHeight="1" x14ac:dyDescent="0.25">
      <c r="A462" s="79">
        <v>1601</v>
      </c>
      <c r="B462" s="80"/>
      <c r="C462" s="80"/>
      <c r="D462" s="80"/>
      <c r="E462" s="80"/>
      <c r="F462" s="80"/>
      <c r="G462" s="80"/>
      <c r="H462" s="80"/>
      <c r="I462" s="80">
        <v>42</v>
      </c>
      <c r="J462" s="80"/>
      <c r="K462" s="116"/>
      <c r="L462" s="235"/>
      <c r="M462" s="134"/>
      <c r="N462" s="236"/>
      <c r="O462" s="90">
        <f>IF(I462=0,"",I462/H461)</f>
        <v>0.93333333333333335</v>
      </c>
      <c r="P462" s="91">
        <v>52</v>
      </c>
      <c r="Q462" s="241">
        <f t="shared" si="71"/>
        <v>1</v>
      </c>
      <c r="R462" s="241">
        <f t="shared" si="72"/>
        <v>0</v>
      </c>
      <c r="AQ462" s="3"/>
      <c r="AR462" s="3"/>
    </row>
    <row r="463" spans="1:44" ht="15.75" customHeight="1" x14ac:dyDescent="0.25">
      <c r="A463" s="79">
        <v>1602</v>
      </c>
      <c r="B463" s="80"/>
      <c r="C463" s="80"/>
      <c r="D463" s="80"/>
      <c r="E463" s="80"/>
      <c r="F463" s="80"/>
      <c r="G463" s="80"/>
      <c r="H463" s="80"/>
      <c r="I463" s="80"/>
      <c r="J463" s="80">
        <v>42</v>
      </c>
      <c r="K463" s="116">
        <v>32</v>
      </c>
      <c r="L463" s="235"/>
      <c r="M463" s="134"/>
      <c r="N463" s="236"/>
      <c r="O463" s="133">
        <f>IF(J463=0,"",J463/I462)</f>
        <v>1</v>
      </c>
      <c r="P463" s="91">
        <v>50</v>
      </c>
      <c r="Q463" s="133">
        <f t="shared" si="71"/>
        <v>0.96153846153846156</v>
      </c>
      <c r="R463" s="133">
        <f t="shared" si="72"/>
        <v>3.8461538461538436E-2</v>
      </c>
      <c r="AQ463" s="3"/>
      <c r="AR463" s="3"/>
    </row>
    <row r="464" spans="1:44" ht="15.75" customHeight="1" x14ac:dyDescent="0.25">
      <c r="A464" s="79">
        <v>1701</v>
      </c>
      <c r="B464" s="80"/>
      <c r="C464" s="80"/>
      <c r="D464" s="80"/>
      <c r="E464" s="80"/>
      <c r="F464" s="80"/>
      <c r="G464" s="80"/>
      <c r="H464" s="80"/>
      <c r="I464" s="80"/>
      <c r="J464" s="80">
        <v>7</v>
      </c>
      <c r="K464" s="116">
        <v>3</v>
      </c>
      <c r="L464" s="235"/>
      <c r="M464" s="134"/>
      <c r="N464" s="237"/>
      <c r="O464" s="193"/>
      <c r="P464" s="91">
        <v>13</v>
      </c>
      <c r="Q464" s="193"/>
      <c r="R464" s="264"/>
      <c r="AQ464" s="3"/>
      <c r="AR464" s="3"/>
    </row>
    <row r="465" spans="1:44" ht="15.75" customHeight="1" x14ac:dyDescent="0.25">
      <c r="A465" s="79">
        <v>1702</v>
      </c>
      <c r="B465" s="80"/>
      <c r="C465" s="80"/>
      <c r="D465" s="80"/>
      <c r="E465" s="80"/>
      <c r="F465" s="80"/>
      <c r="G465" s="80"/>
      <c r="H465" s="80"/>
      <c r="I465" s="80"/>
      <c r="J465" s="80">
        <v>6</v>
      </c>
      <c r="K465" s="116">
        <v>4</v>
      </c>
      <c r="L465" s="235"/>
      <c r="M465" s="134"/>
      <c r="N465" s="237"/>
      <c r="O465" s="246"/>
      <c r="P465" s="96">
        <v>9</v>
      </c>
      <c r="Q465" s="247"/>
      <c r="R465" s="246"/>
      <c r="AQ465" s="3"/>
      <c r="AR465" s="3"/>
    </row>
    <row r="466" spans="1:44" ht="15.75" customHeight="1" x14ac:dyDescent="0.25">
      <c r="A466" s="79">
        <v>1801</v>
      </c>
      <c r="B466" s="80"/>
      <c r="C466" s="80"/>
      <c r="D466" s="80"/>
      <c r="E466" s="80"/>
      <c r="F466" s="80"/>
      <c r="G466" s="80"/>
      <c r="H466" s="80"/>
      <c r="I466" s="80"/>
      <c r="J466" s="80">
        <v>5</v>
      </c>
      <c r="K466" s="116">
        <v>2</v>
      </c>
      <c r="L466" s="235"/>
      <c r="M466" s="134"/>
      <c r="N466" s="237"/>
      <c r="O466" s="246"/>
      <c r="P466" s="254">
        <v>5</v>
      </c>
      <c r="Q466" s="247"/>
      <c r="R466" s="246"/>
      <c r="AQ466" s="3"/>
      <c r="AR466" s="3"/>
    </row>
    <row r="467" spans="1:44" ht="15.75" customHeight="1" x14ac:dyDescent="0.25">
      <c r="A467" s="79">
        <v>1802</v>
      </c>
      <c r="B467" s="80"/>
      <c r="C467" s="80"/>
      <c r="D467" s="80"/>
      <c r="E467" s="80"/>
      <c r="F467" s="80"/>
      <c r="G467" s="80"/>
      <c r="H467" s="80"/>
      <c r="I467" s="80"/>
      <c r="J467" s="80">
        <v>1</v>
      </c>
      <c r="K467" s="116"/>
      <c r="L467" s="235"/>
      <c r="M467" s="134"/>
      <c r="N467" s="237"/>
      <c r="O467" s="252"/>
      <c r="P467" s="192">
        <v>1</v>
      </c>
      <c r="Q467" s="253"/>
      <c r="R467" s="246"/>
      <c r="AQ467" s="3"/>
      <c r="AR467" s="3"/>
    </row>
    <row r="468" spans="1:44" ht="15.75" customHeight="1" x14ac:dyDescent="0.25">
      <c r="A468" s="79">
        <v>1901</v>
      </c>
      <c r="B468" s="80"/>
      <c r="C468" s="80"/>
      <c r="D468" s="80"/>
      <c r="E468" s="80"/>
      <c r="F468" s="80"/>
      <c r="G468" s="80"/>
      <c r="H468" s="80"/>
      <c r="I468" s="80"/>
      <c r="J468" s="80">
        <v>1</v>
      </c>
      <c r="K468" s="116"/>
      <c r="L468" s="235"/>
      <c r="M468" s="134"/>
      <c r="N468" s="237"/>
      <c r="O468" s="248"/>
      <c r="P468" s="192">
        <v>1</v>
      </c>
      <c r="Q468" s="249"/>
      <c r="R468" s="250"/>
      <c r="AQ468" s="3"/>
      <c r="AR468" s="3"/>
    </row>
    <row r="469" spans="1:44" ht="15.75" customHeight="1" x14ac:dyDescent="0.25">
      <c r="A469" s="79">
        <v>1902</v>
      </c>
      <c r="B469" s="80"/>
      <c r="C469" s="80"/>
      <c r="D469" s="80"/>
      <c r="E469" s="80"/>
      <c r="F469" s="80"/>
      <c r="G469" s="80"/>
      <c r="H469" s="80"/>
      <c r="I469" s="80"/>
      <c r="J469" s="80"/>
      <c r="K469" s="116"/>
      <c r="L469" s="235"/>
      <c r="M469" s="134"/>
      <c r="N469" s="237"/>
      <c r="O469" s="228" t="s">
        <v>80</v>
      </c>
      <c r="P469" s="255">
        <v>41</v>
      </c>
      <c r="Q469" s="103">
        <f>K472</f>
        <v>41</v>
      </c>
      <c r="R469" s="230" t="s">
        <v>10</v>
      </c>
      <c r="AQ469" s="3"/>
      <c r="AR469" s="3"/>
    </row>
    <row r="470" spans="1:44" ht="15.75" customHeight="1" x14ac:dyDescent="0.25">
      <c r="A470" s="79">
        <v>2001</v>
      </c>
      <c r="B470" s="80"/>
      <c r="C470" s="80"/>
      <c r="D470" s="80"/>
      <c r="E470" s="80"/>
      <c r="F470" s="80"/>
      <c r="G470" s="80"/>
      <c r="H470" s="80"/>
      <c r="I470" s="80"/>
      <c r="J470" s="80"/>
      <c r="K470" s="116"/>
      <c r="L470" s="235"/>
      <c r="M470" s="134"/>
      <c r="N470" s="237"/>
      <c r="O470" s="229" t="s">
        <v>81</v>
      </c>
      <c r="P470" s="104">
        <f>IF(P469/B455=0,"",P469/B455)</f>
        <v>0.63076923076923075</v>
      </c>
      <c r="Q470" s="105">
        <f>IF(P469/Q469=0,"",P469/Q469)</f>
        <v>1</v>
      </c>
      <c r="R470" s="231" t="s">
        <v>82</v>
      </c>
      <c r="AQ470" s="3"/>
      <c r="AR470" s="3"/>
    </row>
    <row r="471" spans="1:44" ht="15.75" customHeight="1" x14ac:dyDescent="0.25">
      <c r="A471" s="79">
        <v>2002</v>
      </c>
      <c r="B471" s="80"/>
      <c r="C471" s="80"/>
      <c r="D471" s="80"/>
      <c r="E471" s="80"/>
      <c r="F471" s="80"/>
      <c r="G471" s="80"/>
      <c r="H471" s="80"/>
      <c r="I471" s="80"/>
      <c r="J471" s="80"/>
      <c r="K471" s="116"/>
      <c r="L471" s="238"/>
      <c r="M471" s="239"/>
      <c r="N471" s="240"/>
      <c r="O471" s="109"/>
      <c r="P471" s="110"/>
      <c r="Q471" s="110"/>
      <c r="R471" s="111"/>
      <c r="AQ471" s="3"/>
      <c r="AR471" s="3"/>
    </row>
    <row r="472" spans="1:44" ht="18" customHeight="1" x14ac:dyDescent="0.25">
      <c r="A472" s="33"/>
      <c r="B472" s="327" t="s">
        <v>108</v>
      </c>
      <c r="C472" s="327"/>
      <c r="D472" s="327"/>
      <c r="E472" s="327"/>
      <c r="F472" s="327"/>
      <c r="G472" s="327"/>
      <c r="H472" s="327"/>
      <c r="I472" s="327"/>
      <c r="J472" s="327"/>
      <c r="K472" s="112">
        <f>SUM(K455:K468)</f>
        <v>41</v>
      </c>
      <c r="L472" s="113">
        <f>IF(K463=0,"",K463/B455)</f>
        <v>0.49230769230769234</v>
      </c>
      <c r="M472" s="113">
        <f>IF(K472=0,"",K472/B455)</f>
        <v>0.63076923076923075</v>
      </c>
      <c r="N472" s="113">
        <f>IF(K463=0,"",M472-L472)</f>
        <v>0.13846153846153841</v>
      </c>
      <c r="O472" s="5"/>
      <c r="P472" s="25"/>
      <c r="Q472" s="24"/>
      <c r="R472" s="5"/>
      <c r="AQ472" s="3"/>
      <c r="AR472" s="3"/>
    </row>
    <row r="473" spans="1:44" ht="12.75" customHeight="1" x14ac:dyDescent="0.2">
      <c r="L473" s="5"/>
      <c r="M473" s="5"/>
      <c r="N473" s="5"/>
      <c r="O473" s="5"/>
      <c r="P473" s="6"/>
      <c r="Q473" s="6"/>
      <c r="R473" s="5"/>
      <c r="AQ473" s="3"/>
      <c r="AR473" s="3"/>
    </row>
    <row r="474" spans="1:44" ht="12.75" customHeight="1" x14ac:dyDescent="0.2">
      <c r="L474" s="5"/>
      <c r="M474" s="5"/>
      <c r="O474" s="5"/>
      <c r="P474" s="6"/>
      <c r="Q474" s="6"/>
      <c r="R474" s="5"/>
      <c r="AQ474" s="3"/>
      <c r="AR474" s="3"/>
    </row>
    <row r="475" spans="1:44" ht="26.25" customHeight="1" x14ac:dyDescent="0.4">
      <c r="B475" s="318" t="s">
        <v>96</v>
      </c>
      <c r="C475" s="331"/>
      <c r="D475" s="331"/>
      <c r="E475" s="331"/>
      <c r="F475" s="331"/>
      <c r="G475" s="331"/>
      <c r="H475" s="331"/>
      <c r="I475" s="331"/>
      <c r="J475" s="331"/>
      <c r="K475" s="201" t="s">
        <v>83</v>
      </c>
      <c r="L475" s="5"/>
      <c r="M475" s="5"/>
      <c r="N475" s="25"/>
      <c r="O475" s="5"/>
      <c r="P475" s="25"/>
      <c r="Q475" s="25"/>
      <c r="R475" s="25"/>
      <c r="AQ475" s="3"/>
      <c r="AR475" s="3"/>
    </row>
    <row r="476" spans="1:44" ht="20.25" customHeight="1" x14ac:dyDescent="0.2">
      <c r="A476" s="330" t="s">
        <v>9</v>
      </c>
      <c r="B476" s="311" t="s">
        <v>97</v>
      </c>
      <c r="C476" s="312"/>
      <c r="D476" s="312"/>
      <c r="E476" s="312"/>
      <c r="F476" s="312"/>
      <c r="G476" s="312"/>
      <c r="H476" s="312"/>
      <c r="I476" s="312"/>
      <c r="J476" s="313"/>
      <c r="K476" s="314" t="s">
        <v>10</v>
      </c>
      <c r="L476" s="307" t="s">
        <v>2</v>
      </c>
      <c r="M476" s="307" t="s">
        <v>3</v>
      </c>
      <c r="N476" s="316" t="s">
        <v>4</v>
      </c>
      <c r="O476" s="307" t="s">
        <v>5</v>
      </c>
      <c r="P476" s="317" t="s">
        <v>6</v>
      </c>
      <c r="Q476" s="317" t="s">
        <v>7</v>
      </c>
      <c r="R476" s="307" t="s">
        <v>8</v>
      </c>
      <c r="AQ476" s="3"/>
      <c r="AR476" s="3"/>
    </row>
    <row r="477" spans="1:44" ht="15.75" customHeight="1" x14ac:dyDescent="0.25">
      <c r="A477" s="308"/>
      <c r="B477" s="79" t="s">
        <v>98</v>
      </c>
      <c r="C477" s="79" t="s">
        <v>99</v>
      </c>
      <c r="D477" s="79" t="s">
        <v>100</v>
      </c>
      <c r="E477" s="79" t="s">
        <v>101</v>
      </c>
      <c r="F477" s="79" t="s">
        <v>102</v>
      </c>
      <c r="G477" s="79" t="s">
        <v>103</v>
      </c>
      <c r="H477" s="79" t="s">
        <v>104</v>
      </c>
      <c r="I477" s="79" t="s">
        <v>105</v>
      </c>
      <c r="J477" s="79" t="s">
        <v>106</v>
      </c>
      <c r="K477" s="315"/>
      <c r="L477" s="308"/>
      <c r="M477" s="308"/>
      <c r="N477" s="308"/>
      <c r="O477" s="308"/>
      <c r="P477" s="308"/>
      <c r="Q477" s="308"/>
      <c r="R477" s="308"/>
      <c r="AQ477" s="3"/>
      <c r="AR477" s="3"/>
    </row>
    <row r="478" spans="1:44" ht="15.75" customHeight="1" x14ac:dyDescent="0.25">
      <c r="A478" s="79">
        <v>1301</v>
      </c>
      <c r="B478" s="80">
        <v>61</v>
      </c>
      <c r="C478" s="80"/>
      <c r="D478" s="80"/>
      <c r="E478" s="80"/>
      <c r="F478" s="80"/>
      <c r="G478" s="80"/>
      <c r="H478" s="80"/>
      <c r="I478" s="80"/>
      <c r="J478" s="80"/>
      <c r="K478" s="116"/>
      <c r="L478" s="232"/>
      <c r="M478" s="233"/>
      <c r="N478" s="234"/>
      <c r="O478" s="242"/>
      <c r="P478" s="85">
        <f>B478</f>
        <v>61</v>
      </c>
      <c r="Q478" s="243"/>
      <c r="R478" s="242"/>
      <c r="AQ478" s="3"/>
      <c r="AR478" s="3"/>
    </row>
    <row r="479" spans="1:44" ht="15.75" customHeight="1" x14ac:dyDescent="0.25">
      <c r="A479" s="79">
        <v>1302</v>
      </c>
      <c r="B479" s="80"/>
      <c r="C479" s="80">
        <v>57</v>
      </c>
      <c r="D479" s="80"/>
      <c r="E479" s="80"/>
      <c r="F479" s="80"/>
      <c r="G479" s="80"/>
      <c r="H479" s="80"/>
      <c r="I479" s="80"/>
      <c r="J479" s="80"/>
      <c r="K479" s="116"/>
      <c r="L479" s="235"/>
      <c r="M479" s="134"/>
      <c r="N479" s="236"/>
      <c r="O479" s="90">
        <f>IF(C479=0,"",C479/B478)</f>
        <v>0.93442622950819676</v>
      </c>
      <c r="P479" s="91">
        <v>57</v>
      </c>
      <c r="Q479" s="241">
        <f t="shared" ref="Q479:Q486" si="73">IF(P479=0,"",P479/P478)</f>
        <v>0.93442622950819676</v>
      </c>
      <c r="R479" s="241">
        <f t="shared" ref="R479:R486" si="74">IF(P479=0,"",100%-Q479)</f>
        <v>6.557377049180324E-2</v>
      </c>
      <c r="AQ479" s="3"/>
      <c r="AR479" s="3"/>
    </row>
    <row r="480" spans="1:44" ht="15.75" customHeight="1" x14ac:dyDescent="0.25">
      <c r="A480" s="79">
        <v>1401</v>
      </c>
      <c r="B480" s="80"/>
      <c r="C480" s="80"/>
      <c r="D480" s="80">
        <v>54</v>
      </c>
      <c r="E480" s="80"/>
      <c r="F480" s="80"/>
      <c r="G480" s="80"/>
      <c r="H480" s="80"/>
      <c r="I480" s="80"/>
      <c r="J480" s="80"/>
      <c r="K480" s="116"/>
      <c r="L480" s="235"/>
      <c r="M480" s="134"/>
      <c r="N480" s="236"/>
      <c r="O480" s="90">
        <f>IF(D480=0,"",D480/C479)</f>
        <v>0.94736842105263153</v>
      </c>
      <c r="P480" s="91">
        <v>54</v>
      </c>
      <c r="Q480" s="241">
        <f t="shared" si="73"/>
        <v>0.94736842105263153</v>
      </c>
      <c r="R480" s="241">
        <f t="shared" si="74"/>
        <v>5.2631578947368474E-2</v>
      </c>
      <c r="S480" s="11">
        <f>P480/P478</f>
        <v>0.88524590163934425</v>
      </c>
      <c r="AQ480" s="3"/>
      <c r="AR480" s="3"/>
    </row>
    <row r="481" spans="1:44" ht="15.75" customHeight="1" x14ac:dyDescent="0.25">
      <c r="A481" s="79">
        <v>1402</v>
      </c>
      <c r="B481" s="80"/>
      <c r="C481" s="80"/>
      <c r="D481" s="80"/>
      <c r="E481" s="80">
        <v>54</v>
      </c>
      <c r="F481" s="80"/>
      <c r="G481" s="80"/>
      <c r="H481" s="80"/>
      <c r="I481" s="80"/>
      <c r="J481" s="80"/>
      <c r="K481" s="116"/>
      <c r="L481" s="235"/>
      <c r="M481" s="134"/>
      <c r="N481" s="236"/>
      <c r="O481" s="90">
        <f>IF(E481=0,"",E481/D480)</f>
        <v>1</v>
      </c>
      <c r="P481" s="91">
        <v>54</v>
      </c>
      <c r="Q481" s="241">
        <f t="shared" si="73"/>
        <v>1</v>
      </c>
      <c r="R481" s="241">
        <f t="shared" si="74"/>
        <v>0</v>
      </c>
      <c r="AQ481" s="3"/>
      <c r="AR481" s="3"/>
    </row>
    <row r="482" spans="1:44" ht="15.75" customHeight="1" x14ac:dyDescent="0.25">
      <c r="A482" s="79">
        <v>1501</v>
      </c>
      <c r="B482" s="80"/>
      <c r="C482" s="80"/>
      <c r="D482" s="80"/>
      <c r="E482" s="80"/>
      <c r="F482" s="80">
        <v>50</v>
      </c>
      <c r="G482" s="80"/>
      <c r="H482" s="80"/>
      <c r="I482" s="80"/>
      <c r="J482" s="80"/>
      <c r="K482" s="116"/>
      <c r="L482" s="235"/>
      <c r="M482" s="134"/>
      <c r="N482" s="236"/>
      <c r="O482" s="90">
        <f>IF(F482=0,"",F482/E481)</f>
        <v>0.92592592592592593</v>
      </c>
      <c r="P482" s="91">
        <v>53</v>
      </c>
      <c r="Q482" s="241">
        <f t="shared" si="73"/>
        <v>0.98148148148148151</v>
      </c>
      <c r="R482" s="241">
        <f t="shared" si="74"/>
        <v>1.851851851851849E-2</v>
      </c>
      <c r="AQ482" s="3"/>
      <c r="AR482" s="3"/>
    </row>
    <row r="483" spans="1:44" ht="15.75" customHeight="1" x14ac:dyDescent="0.25">
      <c r="A483" s="79">
        <v>1502</v>
      </c>
      <c r="B483" s="80"/>
      <c r="C483" s="80"/>
      <c r="D483" s="80"/>
      <c r="E483" s="80"/>
      <c r="F483" s="80"/>
      <c r="G483" s="80">
        <v>50</v>
      </c>
      <c r="H483" s="80"/>
      <c r="I483" s="80"/>
      <c r="J483" s="80"/>
      <c r="K483" s="116"/>
      <c r="L483" s="235"/>
      <c r="M483" s="134"/>
      <c r="N483" s="236"/>
      <c r="O483" s="90">
        <f>IF(G483=0,"",G483/F482)</f>
        <v>1</v>
      </c>
      <c r="P483" s="91">
        <v>53</v>
      </c>
      <c r="Q483" s="241">
        <f t="shared" si="73"/>
        <v>1</v>
      </c>
      <c r="R483" s="241">
        <f t="shared" si="74"/>
        <v>0</v>
      </c>
      <c r="AQ483" s="3"/>
      <c r="AR483" s="3"/>
    </row>
    <row r="484" spans="1:44" ht="15.75" customHeight="1" x14ac:dyDescent="0.25">
      <c r="A484" s="79">
        <v>1601</v>
      </c>
      <c r="B484" s="80"/>
      <c r="C484" s="80"/>
      <c r="D484" s="80"/>
      <c r="E484" s="80"/>
      <c r="F484" s="80"/>
      <c r="G484" s="80"/>
      <c r="H484" s="80">
        <v>50</v>
      </c>
      <c r="I484" s="80"/>
      <c r="J484" s="80"/>
      <c r="K484" s="116"/>
      <c r="L484" s="235"/>
      <c r="M484" s="134"/>
      <c r="N484" s="236"/>
      <c r="O484" s="90">
        <f>IF(H484=0,"",H484/G483)</f>
        <v>1</v>
      </c>
      <c r="P484" s="91">
        <v>53</v>
      </c>
      <c r="Q484" s="241">
        <f t="shared" si="73"/>
        <v>1</v>
      </c>
      <c r="R484" s="241">
        <f t="shared" si="74"/>
        <v>0</v>
      </c>
      <c r="AQ484" s="3"/>
      <c r="AR484" s="3"/>
    </row>
    <row r="485" spans="1:44" ht="15.75" customHeight="1" x14ac:dyDescent="0.25">
      <c r="A485" s="79">
        <v>1602</v>
      </c>
      <c r="B485" s="80"/>
      <c r="C485" s="80"/>
      <c r="D485" s="80"/>
      <c r="E485" s="80"/>
      <c r="F485" s="80"/>
      <c r="G485" s="80"/>
      <c r="H485" s="80"/>
      <c r="I485" s="80">
        <v>49</v>
      </c>
      <c r="J485" s="80"/>
      <c r="K485" s="116"/>
      <c r="L485" s="235"/>
      <c r="M485" s="134"/>
      <c r="N485" s="236"/>
      <c r="O485" s="90">
        <f>IF(I485=0,"",I485/H484)</f>
        <v>0.98</v>
      </c>
      <c r="P485" s="91">
        <v>52</v>
      </c>
      <c r="Q485" s="241">
        <f t="shared" si="73"/>
        <v>0.98113207547169812</v>
      </c>
      <c r="R485" s="241">
        <f t="shared" si="74"/>
        <v>1.8867924528301883E-2</v>
      </c>
      <c r="AQ485" s="3"/>
      <c r="AR485" s="3"/>
    </row>
    <row r="486" spans="1:44" ht="15.75" customHeight="1" x14ac:dyDescent="0.25">
      <c r="A486" s="79">
        <v>1701</v>
      </c>
      <c r="B486" s="80"/>
      <c r="C486" s="80"/>
      <c r="D486" s="80"/>
      <c r="E486" s="80"/>
      <c r="F486" s="80"/>
      <c r="G486" s="80"/>
      <c r="H486" s="80"/>
      <c r="I486" s="80"/>
      <c r="J486" s="80">
        <v>48</v>
      </c>
      <c r="K486" s="116">
        <v>43</v>
      </c>
      <c r="L486" s="235"/>
      <c r="M486" s="134"/>
      <c r="N486" s="236"/>
      <c r="O486" s="133">
        <f>IF(J486=0,"",J486/I485)</f>
        <v>0.97959183673469385</v>
      </c>
      <c r="P486" s="91">
        <v>52</v>
      </c>
      <c r="Q486" s="133">
        <f t="shared" si="73"/>
        <v>1</v>
      </c>
      <c r="R486" s="133">
        <f t="shared" si="74"/>
        <v>0</v>
      </c>
      <c r="AQ486" s="3"/>
      <c r="AR486" s="3"/>
    </row>
    <row r="487" spans="1:44" ht="15.75" customHeight="1" x14ac:dyDescent="0.25">
      <c r="A487" s="79">
        <v>1702</v>
      </c>
      <c r="B487" s="80"/>
      <c r="C487" s="80"/>
      <c r="D487" s="80"/>
      <c r="E487" s="80"/>
      <c r="F487" s="80"/>
      <c r="G487" s="80"/>
      <c r="H487" s="80"/>
      <c r="I487" s="80"/>
      <c r="J487" s="80">
        <v>5</v>
      </c>
      <c r="K487" s="116">
        <v>4</v>
      </c>
      <c r="L487" s="235"/>
      <c r="M487" s="134"/>
      <c r="N487" s="237"/>
      <c r="O487" s="193"/>
      <c r="P487" s="91">
        <v>9</v>
      </c>
      <c r="Q487" s="193"/>
      <c r="R487" s="264"/>
      <c r="AQ487" s="3"/>
      <c r="AR487" s="3"/>
    </row>
    <row r="488" spans="1:44" ht="15.75" customHeight="1" x14ac:dyDescent="0.25">
      <c r="A488" s="79">
        <v>1801</v>
      </c>
      <c r="B488" s="80"/>
      <c r="C488" s="80"/>
      <c r="D488" s="80"/>
      <c r="E488" s="80"/>
      <c r="F488" s="80"/>
      <c r="G488" s="80"/>
      <c r="H488" s="80"/>
      <c r="I488" s="80"/>
      <c r="J488" s="80">
        <v>3</v>
      </c>
      <c r="K488" s="116">
        <v>1</v>
      </c>
      <c r="L488" s="235"/>
      <c r="M488" s="134"/>
      <c r="N488" s="237"/>
      <c r="O488" s="246"/>
      <c r="P488" s="96">
        <v>6</v>
      </c>
      <c r="Q488" s="247"/>
      <c r="R488" s="246"/>
      <c r="AQ488" s="3"/>
      <c r="AR488" s="3"/>
    </row>
    <row r="489" spans="1:44" ht="15.75" customHeight="1" x14ac:dyDescent="0.25">
      <c r="A489" s="79">
        <v>1802</v>
      </c>
      <c r="B489" s="80"/>
      <c r="C489" s="80"/>
      <c r="D489" s="80"/>
      <c r="E489" s="80"/>
      <c r="F489" s="80"/>
      <c r="G489" s="80"/>
      <c r="H489" s="80"/>
      <c r="I489" s="80"/>
      <c r="J489" s="80">
        <v>2</v>
      </c>
      <c r="K489" s="116"/>
      <c r="L489" s="235"/>
      <c r="M489" s="134"/>
      <c r="N489" s="237"/>
      <c r="O489" s="246"/>
      <c r="P489" s="254">
        <v>2</v>
      </c>
      <c r="Q489" s="247"/>
      <c r="R489" s="246"/>
      <c r="AQ489" s="3"/>
      <c r="AR489" s="3"/>
    </row>
    <row r="490" spans="1:44" ht="15.75" customHeight="1" x14ac:dyDescent="0.25">
      <c r="A490" s="79">
        <v>1901</v>
      </c>
      <c r="B490" s="80"/>
      <c r="C490" s="80"/>
      <c r="D490" s="80"/>
      <c r="E490" s="80"/>
      <c r="F490" s="80"/>
      <c r="G490" s="80"/>
      <c r="H490" s="80"/>
      <c r="I490" s="80"/>
      <c r="J490" s="80">
        <v>2</v>
      </c>
      <c r="K490" s="116"/>
      <c r="L490" s="235"/>
      <c r="M490" s="134"/>
      <c r="N490" s="237"/>
      <c r="O490" s="252"/>
      <c r="P490" s="192">
        <v>2</v>
      </c>
      <c r="Q490" s="253"/>
      <c r="R490" s="246"/>
      <c r="AQ490" s="3"/>
      <c r="AR490" s="3"/>
    </row>
    <row r="491" spans="1:44" ht="15.75" customHeight="1" x14ac:dyDescent="0.25">
      <c r="A491" s="79">
        <v>1902</v>
      </c>
      <c r="B491" s="80"/>
      <c r="C491" s="80"/>
      <c r="D491" s="80"/>
      <c r="E491" s="80"/>
      <c r="F491" s="80"/>
      <c r="G491" s="80"/>
      <c r="H491" s="80"/>
      <c r="I491" s="80"/>
      <c r="J491" s="80">
        <v>2</v>
      </c>
      <c r="K491" s="116">
        <v>1</v>
      </c>
      <c r="L491" s="235"/>
      <c r="M491" s="134"/>
      <c r="N491" s="237"/>
      <c r="O491" s="248"/>
      <c r="P491" s="192">
        <v>2</v>
      </c>
      <c r="Q491" s="249"/>
      <c r="R491" s="250"/>
      <c r="AQ491" s="3"/>
      <c r="AR491" s="3"/>
    </row>
    <row r="492" spans="1:44" ht="15.75" customHeight="1" x14ac:dyDescent="0.25">
      <c r="A492" s="79">
        <v>2001</v>
      </c>
      <c r="B492" s="80"/>
      <c r="C492" s="80"/>
      <c r="D492" s="80"/>
      <c r="E492" s="80"/>
      <c r="F492" s="80"/>
      <c r="G492" s="80"/>
      <c r="H492" s="80"/>
      <c r="I492" s="80"/>
      <c r="J492" s="80"/>
      <c r="K492" s="116"/>
      <c r="L492" s="235"/>
      <c r="M492" s="134"/>
      <c r="N492" s="237"/>
      <c r="O492" s="228" t="s">
        <v>80</v>
      </c>
      <c r="P492" s="255">
        <v>47</v>
      </c>
      <c r="Q492" s="103">
        <f>K495</f>
        <v>49</v>
      </c>
      <c r="R492" s="230" t="s">
        <v>10</v>
      </c>
      <c r="AQ492" s="3"/>
      <c r="AR492" s="3"/>
    </row>
    <row r="493" spans="1:44" ht="15.75" customHeight="1" x14ac:dyDescent="0.25">
      <c r="A493" s="79">
        <v>2002</v>
      </c>
      <c r="B493" s="80"/>
      <c r="C493" s="80"/>
      <c r="D493" s="80"/>
      <c r="E493" s="80"/>
      <c r="F493" s="80"/>
      <c r="G493" s="80"/>
      <c r="H493" s="80"/>
      <c r="I493" s="80"/>
      <c r="J493" s="80"/>
      <c r="K493" s="116"/>
      <c r="L493" s="235"/>
      <c r="M493" s="134"/>
      <c r="N493" s="237"/>
      <c r="O493" s="229" t="s">
        <v>81</v>
      </c>
      <c r="P493" s="104">
        <f>IF(P492/B478=0,"",P492/B478)</f>
        <v>0.77049180327868849</v>
      </c>
      <c r="Q493" s="105">
        <f>IF(P492/Q492=0,"",P492/Q492)</f>
        <v>0.95918367346938771</v>
      </c>
      <c r="R493" s="231" t="s">
        <v>82</v>
      </c>
      <c r="AQ493" s="3"/>
      <c r="AR493" s="3"/>
    </row>
    <row r="494" spans="1:44" ht="15.75" customHeight="1" x14ac:dyDescent="0.25">
      <c r="A494" s="79">
        <v>2101</v>
      </c>
      <c r="B494" s="80"/>
      <c r="C494" s="80"/>
      <c r="D494" s="80"/>
      <c r="E494" s="80"/>
      <c r="F494" s="80"/>
      <c r="G494" s="80"/>
      <c r="H494" s="80"/>
      <c r="I494" s="80"/>
      <c r="J494" s="80"/>
      <c r="K494" s="116"/>
      <c r="L494" s="238"/>
      <c r="M494" s="239"/>
      <c r="N494" s="240"/>
      <c r="O494" s="109"/>
      <c r="P494" s="110"/>
      <c r="Q494" s="110"/>
      <c r="R494" s="111"/>
      <c r="AQ494" s="3"/>
      <c r="AR494" s="3"/>
    </row>
    <row r="495" spans="1:44" ht="18" customHeight="1" x14ac:dyDescent="0.25">
      <c r="A495" s="33"/>
      <c r="B495" s="327" t="s">
        <v>108</v>
      </c>
      <c r="C495" s="327"/>
      <c r="D495" s="327"/>
      <c r="E495" s="327"/>
      <c r="F495" s="327"/>
      <c r="G495" s="327"/>
      <c r="H495" s="327"/>
      <c r="I495" s="327"/>
      <c r="J495" s="327"/>
      <c r="K495" s="112">
        <f>SUM(K478:K491)</f>
        <v>49</v>
      </c>
      <c r="L495" s="113">
        <f>IF(K486=0,"",K486/B478)</f>
        <v>0.70491803278688525</v>
      </c>
      <c r="M495" s="113">
        <f>IF(K495=0,"",K495/B478)</f>
        <v>0.80327868852459017</v>
      </c>
      <c r="N495" s="113">
        <f>IF(K486=0,"",M495-L495)</f>
        <v>9.8360655737704916E-2</v>
      </c>
      <c r="O495" s="5"/>
      <c r="P495" s="25"/>
      <c r="Q495" s="24"/>
      <c r="R495" s="5"/>
      <c r="AQ495" s="3"/>
      <c r="AR495" s="3"/>
    </row>
    <row r="496" spans="1:44" ht="12.75" customHeight="1" x14ac:dyDescent="0.2">
      <c r="L496" s="5"/>
      <c r="M496" s="5"/>
      <c r="O496" s="5"/>
      <c r="P496" s="6"/>
      <c r="Q496" s="6"/>
      <c r="R496" s="5"/>
      <c r="AQ496" s="3"/>
      <c r="AR496" s="3"/>
    </row>
    <row r="497" spans="1:44" ht="12.75" customHeight="1" x14ac:dyDescent="0.2">
      <c r="L497" s="5"/>
      <c r="M497" s="5"/>
      <c r="O497" s="5"/>
      <c r="P497" s="6"/>
      <c r="Q497" s="6"/>
      <c r="R497" s="5"/>
      <c r="AQ497" s="3"/>
      <c r="AR497" s="3"/>
    </row>
    <row r="498" spans="1:44" ht="26.25" customHeight="1" x14ac:dyDescent="0.4">
      <c r="B498" s="318" t="s">
        <v>96</v>
      </c>
      <c r="C498" s="331"/>
      <c r="D498" s="331"/>
      <c r="E498" s="331"/>
      <c r="F498" s="331"/>
      <c r="G498" s="331"/>
      <c r="H498" s="331"/>
      <c r="I498" s="331"/>
      <c r="J498" s="331"/>
      <c r="K498" s="201" t="s">
        <v>84</v>
      </c>
      <c r="L498" s="5"/>
      <c r="M498" s="5"/>
      <c r="N498" s="25"/>
      <c r="O498" s="5"/>
      <c r="P498" s="25"/>
      <c r="Q498" s="25"/>
      <c r="R498" s="25"/>
      <c r="AQ498" s="3"/>
      <c r="AR498" s="3"/>
    </row>
    <row r="499" spans="1:44" ht="20.25" customHeight="1" x14ac:dyDescent="0.2">
      <c r="A499" s="330" t="s">
        <v>9</v>
      </c>
      <c r="B499" s="311" t="s">
        <v>97</v>
      </c>
      <c r="C499" s="312"/>
      <c r="D499" s="312"/>
      <c r="E499" s="312"/>
      <c r="F499" s="312"/>
      <c r="G499" s="312"/>
      <c r="H499" s="312"/>
      <c r="I499" s="312"/>
      <c r="J499" s="313"/>
      <c r="K499" s="314" t="s">
        <v>10</v>
      </c>
      <c r="L499" s="307" t="s">
        <v>2</v>
      </c>
      <c r="M499" s="307" t="s">
        <v>3</v>
      </c>
      <c r="N499" s="316" t="s">
        <v>4</v>
      </c>
      <c r="O499" s="307" t="s">
        <v>5</v>
      </c>
      <c r="P499" s="317" t="s">
        <v>6</v>
      </c>
      <c r="Q499" s="317" t="s">
        <v>7</v>
      </c>
      <c r="R499" s="307" t="s">
        <v>8</v>
      </c>
      <c r="AQ499" s="3"/>
      <c r="AR499" s="3"/>
    </row>
    <row r="500" spans="1:44" ht="15.75" customHeight="1" x14ac:dyDescent="0.25">
      <c r="A500" s="308"/>
      <c r="B500" s="79" t="s">
        <v>98</v>
      </c>
      <c r="C500" s="79" t="s">
        <v>99</v>
      </c>
      <c r="D500" s="79" t="s">
        <v>100</v>
      </c>
      <c r="E500" s="79" t="s">
        <v>101</v>
      </c>
      <c r="F500" s="79" t="s">
        <v>102</v>
      </c>
      <c r="G500" s="79" t="s">
        <v>103</v>
      </c>
      <c r="H500" s="79" t="s">
        <v>104</v>
      </c>
      <c r="I500" s="79" t="s">
        <v>105</v>
      </c>
      <c r="J500" s="79" t="s">
        <v>106</v>
      </c>
      <c r="K500" s="315"/>
      <c r="L500" s="308"/>
      <c r="M500" s="308"/>
      <c r="N500" s="308"/>
      <c r="O500" s="308"/>
      <c r="P500" s="308"/>
      <c r="Q500" s="308"/>
      <c r="R500" s="308"/>
      <c r="AQ500" s="3"/>
      <c r="AR500" s="3"/>
    </row>
    <row r="501" spans="1:44" ht="15.75" customHeight="1" x14ac:dyDescent="0.25">
      <c r="A501" s="79" t="s">
        <v>84</v>
      </c>
      <c r="B501" s="80">
        <v>78</v>
      </c>
      <c r="C501" s="80"/>
      <c r="D501" s="80"/>
      <c r="E501" s="80"/>
      <c r="F501" s="80"/>
      <c r="G501" s="80"/>
      <c r="H501" s="80"/>
      <c r="I501" s="80"/>
      <c r="J501" s="80"/>
      <c r="K501" s="116"/>
      <c r="L501" s="232"/>
      <c r="M501" s="233"/>
      <c r="N501" s="234"/>
      <c r="O501" s="242"/>
      <c r="P501" s="85">
        <f>B501</f>
        <v>78</v>
      </c>
      <c r="Q501" s="243"/>
      <c r="R501" s="242"/>
      <c r="AQ501" s="3"/>
      <c r="AR501" s="3"/>
    </row>
    <row r="502" spans="1:44" ht="15.75" customHeight="1" x14ac:dyDescent="0.25">
      <c r="A502" s="79" t="s">
        <v>87</v>
      </c>
      <c r="B502" s="80"/>
      <c r="C502" s="80">
        <v>72</v>
      </c>
      <c r="D502" s="80"/>
      <c r="E502" s="80"/>
      <c r="F502" s="80"/>
      <c r="G502" s="80"/>
      <c r="H502" s="80"/>
      <c r="I502" s="80"/>
      <c r="J502" s="80"/>
      <c r="K502" s="116"/>
      <c r="L502" s="235"/>
      <c r="M502" s="134"/>
      <c r="N502" s="236"/>
      <c r="O502" s="90">
        <f>IF(C502=0,"",C502/B501)</f>
        <v>0.92307692307692313</v>
      </c>
      <c r="P502" s="91">
        <v>72</v>
      </c>
      <c r="Q502" s="241">
        <f t="shared" ref="Q502:Q509" si="75">IF(P502=0,"",P502/P501)</f>
        <v>0.92307692307692313</v>
      </c>
      <c r="R502" s="241">
        <f t="shared" ref="R502:R509" si="76">IF(P502=0,"",100%-Q502)</f>
        <v>7.6923076923076872E-2</v>
      </c>
      <c r="AQ502" s="3"/>
      <c r="AR502" s="3"/>
    </row>
    <row r="503" spans="1:44" ht="15.75" customHeight="1" x14ac:dyDescent="0.25">
      <c r="A503" s="79">
        <v>1402</v>
      </c>
      <c r="B503" s="80"/>
      <c r="C503" s="80"/>
      <c r="D503" s="80">
        <v>67</v>
      </c>
      <c r="E503" s="80"/>
      <c r="F503" s="80"/>
      <c r="G503" s="80"/>
      <c r="H503" s="80"/>
      <c r="I503" s="80"/>
      <c r="J503" s="80"/>
      <c r="K503" s="116"/>
      <c r="L503" s="235"/>
      <c r="M503" s="134"/>
      <c r="N503" s="236"/>
      <c r="O503" s="90">
        <f>IF(D503=0,"",D503/C502)</f>
        <v>0.93055555555555558</v>
      </c>
      <c r="P503" s="91">
        <v>67</v>
      </c>
      <c r="Q503" s="241">
        <f t="shared" si="75"/>
        <v>0.93055555555555558</v>
      </c>
      <c r="R503" s="241">
        <f t="shared" si="76"/>
        <v>6.944444444444442E-2</v>
      </c>
      <c r="S503" s="11">
        <f>P503/P501</f>
        <v>0.85897435897435892</v>
      </c>
      <c r="AQ503" s="3"/>
      <c r="AR503" s="3"/>
    </row>
    <row r="504" spans="1:44" ht="15.75" customHeight="1" x14ac:dyDescent="0.25">
      <c r="A504" s="79">
        <v>1501</v>
      </c>
      <c r="B504" s="80"/>
      <c r="C504" s="80"/>
      <c r="D504" s="80"/>
      <c r="E504" s="80">
        <v>63</v>
      </c>
      <c r="F504" s="80"/>
      <c r="G504" s="80"/>
      <c r="H504" s="80"/>
      <c r="I504" s="80"/>
      <c r="J504" s="80"/>
      <c r="K504" s="116"/>
      <c r="L504" s="235"/>
      <c r="M504" s="134"/>
      <c r="N504" s="236"/>
      <c r="O504" s="90">
        <f>IF(E504=0,"",E504/D503)</f>
        <v>0.94029850746268662</v>
      </c>
      <c r="P504" s="91">
        <v>65</v>
      </c>
      <c r="Q504" s="241">
        <f t="shared" si="75"/>
        <v>0.97014925373134331</v>
      </c>
      <c r="R504" s="241">
        <f t="shared" si="76"/>
        <v>2.9850746268656692E-2</v>
      </c>
      <c r="AQ504" s="3"/>
      <c r="AR504" s="3"/>
    </row>
    <row r="505" spans="1:44" ht="15.75" customHeight="1" x14ac:dyDescent="0.25">
      <c r="A505" s="79">
        <v>1502</v>
      </c>
      <c r="B505" s="80"/>
      <c r="C505" s="80"/>
      <c r="D505" s="80"/>
      <c r="E505" s="80"/>
      <c r="F505" s="80">
        <v>62</v>
      </c>
      <c r="G505" s="80"/>
      <c r="H505" s="80"/>
      <c r="I505" s="80"/>
      <c r="J505" s="80"/>
      <c r="K505" s="116"/>
      <c r="L505" s="235"/>
      <c r="M505" s="134"/>
      <c r="N505" s="236"/>
      <c r="O505" s="90">
        <f>IF(F505=0,"",F505/E504)</f>
        <v>0.98412698412698407</v>
      </c>
      <c r="P505" s="91">
        <v>64</v>
      </c>
      <c r="Q505" s="241">
        <f t="shared" si="75"/>
        <v>0.98461538461538467</v>
      </c>
      <c r="R505" s="241">
        <f t="shared" si="76"/>
        <v>1.538461538461533E-2</v>
      </c>
      <c r="AQ505" s="3"/>
      <c r="AR505" s="3"/>
    </row>
    <row r="506" spans="1:44" ht="15.75" customHeight="1" x14ac:dyDescent="0.25">
      <c r="A506" s="79">
        <v>1601</v>
      </c>
      <c r="B506" s="80"/>
      <c r="C506" s="80"/>
      <c r="D506" s="80"/>
      <c r="E506" s="80"/>
      <c r="F506" s="80"/>
      <c r="G506" s="80">
        <v>60</v>
      </c>
      <c r="H506" s="80"/>
      <c r="I506" s="80"/>
      <c r="J506" s="80"/>
      <c r="K506" s="116"/>
      <c r="L506" s="235"/>
      <c r="M506" s="134"/>
      <c r="N506" s="236"/>
      <c r="O506" s="90">
        <f>IF(G506=0,"",G506/F505)</f>
        <v>0.967741935483871</v>
      </c>
      <c r="P506" s="91">
        <v>64</v>
      </c>
      <c r="Q506" s="241">
        <f t="shared" si="75"/>
        <v>1</v>
      </c>
      <c r="R506" s="241">
        <f t="shared" si="76"/>
        <v>0</v>
      </c>
      <c r="AQ506" s="3"/>
      <c r="AR506" s="3"/>
    </row>
    <row r="507" spans="1:44" ht="15.75" customHeight="1" x14ac:dyDescent="0.25">
      <c r="A507" s="79">
        <v>1602</v>
      </c>
      <c r="B507" s="80"/>
      <c r="C507" s="80"/>
      <c r="D507" s="80"/>
      <c r="E507" s="80"/>
      <c r="F507" s="80"/>
      <c r="G507" s="80"/>
      <c r="H507" s="80">
        <v>60</v>
      </c>
      <c r="I507" s="80"/>
      <c r="J507" s="80"/>
      <c r="K507" s="116"/>
      <c r="L507" s="235"/>
      <c r="M507" s="134"/>
      <c r="N507" s="236"/>
      <c r="O507" s="90">
        <f>IF(H507=0,"",H507/G506)</f>
        <v>1</v>
      </c>
      <c r="P507" s="91">
        <v>64</v>
      </c>
      <c r="Q507" s="241">
        <f t="shared" si="75"/>
        <v>1</v>
      </c>
      <c r="R507" s="241">
        <f t="shared" si="76"/>
        <v>0</v>
      </c>
      <c r="AQ507" s="3"/>
      <c r="AR507" s="3"/>
    </row>
    <row r="508" spans="1:44" ht="15.75" customHeight="1" x14ac:dyDescent="0.25">
      <c r="A508" s="79">
        <v>1701</v>
      </c>
      <c r="B508" s="80"/>
      <c r="C508" s="80"/>
      <c r="D508" s="80"/>
      <c r="E508" s="80"/>
      <c r="F508" s="80"/>
      <c r="G508" s="80"/>
      <c r="H508" s="80"/>
      <c r="I508" s="80">
        <v>56</v>
      </c>
      <c r="J508" s="80"/>
      <c r="K508" s="116"/>
      <c r="L508" s="235"/>
      <c r="M508" s="134"/>
      <c r="N508" s="236"/>
      <c r="O508" s="90">
        <f>IF(I508=0,"",I508/H507)</f>
        <v>0.93333333333333335</v>
      </c>
      <c r="P508" s="91">
        <v>62</v>
      </c>
      <c r="Q508" s="241">
        <f t="shared" si="75"/>
        <v>0.96875</v>
      </c>
      <c r="R508" s="241">
        <f t="shared" si="76"/>
        <v>3.125E-2</v>
      </c>
      <c r="AQ508" s="3"/>
      <c r="AR508" s="3"/>
    </row>
    <row r="509" spans="1:44" ht="15.75" customHeight="1" x14ac:dyDescent="0.25">
      <c r="A509" s="79">
        <v>1702</v>
      </c>
      <c r="B509" s="80"/>
      <c r="C509" s="80"/>
      <c r="D509" s="80"/>
      <c r="E509" s="80"/>
      <c r="F509" s="80"/>
      <c r="G509" s="80"/>
      <c r="H509" s="80"/>
      <c r="I509" s="80"/>
      <c r="J509" s="80">
        <v>54</v>
      </c>
      <c r="K509" s="116">
        <v>45</v>
      </c>
      <c r="L509" s="235"/>
      <c r="M509" s="134"/>
      <c r="N509" s="236"/>
      <c r="O509" s="133">
        <f>IF(J509=0,"",J509/I508)</f>
        <v>0.9642857142857143</v>
      </c>
      <c r="P509" s="91">
        <v>62</v>
      </c>
      <c r="Q509" s="133">
        <f t="shared" si="75"/>
        <v>1</v>
      </c>
      <c r="R509" s="133">
        <f t="shared" si="76"/>
        <v>0</v>
      </c>
      <c r="AQ509" s="3"/>
      <c r="AR509" s="3"/>
    </row>
    <row r="510" spans="1:44" ht="15.75" customHeight="1" x14ac:dyDescent="0.25">
      <c r="A510" s="79">
        <v>1801</v>
      </c>
      <c r="B510" s="80"/>
      <c r="C510" s="80"/>
      <c r="D510" s="80"/>
      <c r="E510" s="80"/>
      <c r="F510" s="80"/>
      <c r="G510" s="80"/>
      <c r="H510" s="80"/>
      <c r="I510" s="80"/>
      <c r="J510" s="80">
        <v>7</v>
      </c>
      <c r="K510" s="116">
        <v>4</v>
      </c>
      <c r="L510" s="235"/>
      <c r="M510" s="134"/>
      <c r="N510" s="237"/>
      <c r="O510" s="193"/>
      <c r="P510" s="91">
        <v>12</v>
      </c>
      <c r="Q510" s="193"/>
      <c r="R510" s="264"/>
      <c r="AQ510" s="3"/>
      <c r="AR510" s="3"/>
    </row>
    <row r="511" spans="1:44" ht="15.75" customHeight="1" x14ac:dyDescent="0.25">
      <c r="A511" s="79">
        <v>1802</v>
      </c>
      <c r="B511" s="80"/>
      <c r="C511" s="80"/>
      <c r="D511" s="80"/>
      <c r="E511" s="80"/>
      <c r="F511" s="80"/>
      <c r="G511" s="80"/>
      <c r="H511" s="80"/>
      <c r="I511" s="80"/>
      <c r="J511" s="80">
        <v>6</v>
      </c>
      <c r="K511" s="116">
        <v>4</v>
      </c>
      <c r="L511" s="235"/>
      <c r="M511" s="134"/>
      <c r="N511" s="237"/>
      <c r="O511" s="246"/>
      <c r="P511" s="96">
        <v>10</v>
      </c>
      <c r="Q511" s="247"/>
      <c r="R511" s="246"/>
      <c r="AQ511" s="3"/>
      <c r="AR511" s="3"/>
    </row>
    <row r="512" spans="1:44" ht="15.75" customHeight="1" x14ac:dyDescent="0.25">
      <c r="A512" s="79">
        <v>1901</v>
      </c>
      <c r="B512" s="80"/>
      <c r="C512" s="80"/>
      <c r="D512" s="80"/>
      <c r="E512" s="80"/>
      <c r="F512" s="80"/>
      <c r="G512" s="80"/>
      <c r="H512" s="80"/>
      <c r="I512" s="80"/>
      <c r="J512" s="80">
        <v>2</v>
      </c>
      <c r="K512" s="116">
        <v>2</v>
      </c>
      <c r="L512" s="235"/>
      <c r="M512" s="134"/>
      <c r="N512" s="237"/>
      <c r="O512" s="246"/>
      <c r="P512" s="96">
        <v>3</v>
      </c>
      <c r="Q512" s="247"/>
      <c r="R512" s="246"/>
      <c r="AQ512" s="3"/>
      <c r="AR512" s="3"/>
    </row>
    <row r="513" spans="1:44" ht="15.75" customHeight="1" x14ac:dyDescent="0.25">
      <c r="A513" s="79">
        <v>1902</v>
      </c>
      <c r="B513" s="80"/>
      <c r="C513" s="80"/>
      <c r="D513" s="80"/>
      <c r="E513" s="80"/>
      <c r="F513" s="80"/>
      <c r="G513" s="80"/>
      <c r="H513" s="80"/>
      <c r="I513" s="80"/>
      <c r="J513" s="80"/>
      <c r="K513" s="116"/>
      <c r="L513" s="235"/>
      <c r="M513" s="134"/>
      <c r="N513" s="237"/>
      <c r="O513" s="246"/>
      <c r="P513" s="96"/>
      <c r="Q513" s="247"/>
      <c r="R513" s="246"/>
      <c r="AQ513" s="3"/>
      <c r="AR513" s="3"/>
    </row>
    <row r="514" spans="1:44" ht="15.75" customHeight="1" x14ac:dyDescent="0.25">
      <c r="A514" s="79">
        <v>2001</v>
      </c>
      <c r="B514" s="80"/>
      <c r="C514" s="80"/>
      <c r="D514" s="80"/>
      <c r="E514" s="80"/>
      <c r="F514" s="80"/>
      <c r="G514" s="80"/>
      <c r="H514" s="80"/>
      <c r="I514" s="80"/>
      <c r="J514" s="80"/>
      <c r="K514" s="116"/>
      <c r="L514" s="235"/>
      <c r="M514" s="134"/>
      <c r="N514" s="237"/>
      <c r="O514" s="248"/>
      <c r="P514" s="251"/>
      <c r="Q514" s="249"/>
      <c r="R514" s="250"/>
      <c r="AQ514" s="3"/>
      <c r="AR514" s="3"/>
    </row>
    <row r="515" spans="1:44" ht="15.75" customHeight="1" x14ac:dyDescent="0.25">
      <c r="A515" s="79">
        <v>2002</v>
      </c>
      <c r="B515" s="80"/>
      <c r="C515" s="80"/>
      <c r="D515" s="80"/>
      <c r="E515" s="80"/>
      <c r="F515" s="80"/>
      <c r="G515" s="80"/>
      <c r="H515" s="80"/>
      <c r="I515" s="80"/>
      <c r="J515" s="80"/>
      <c r="K515" s="116"/>
      <c r="L515" s="235"/>
      <c r="M515" s="134"/>
      <c r="N515" s="237"/>
      <c r="O515" s="228" t="s">
        <v>80</v>
      </c>
      <c r="P515" s="102">
        <v>55</v>
      </c>
      <c r="Q515" s="103">
        <f>K518</f>
        <v>55</v>
      </c>
      <c r="R515" s="230" t="s">
        <v>10</v>
      </c>
      <c r="AQ515" s="3"/>
      <c r="AR515" s="3"/>
    </row>
    <row r="516" spans="1:44" ht="15.75" customHeight="1" x14ac:dyDescent="0.25">
      <c r="A516" s="79">
        <v>2101</v>
      </c>
      <c r="B516" s="80"/>
      <c r="C516" s="80"/>
      <c r="D516" s="80"/>
      <c r="E516" s="80"/>
      <c r="F516" s="80"/>
      <c r="G516" s="80"/>
      <c r="H516" s="80"/>
      <c r="I516" s="80"/>
      <c r="J516" s="80"/>
      <c r="K516" s="116"/>
      <c r="L516" s="235"/>
      <c r="M516" s="134"/>
      <c r="N516" s="237"/>
      <c r="O516" s="229" t="s">
        <v>81</v>
      </c>
      <c r="P516" s="104">
        <f>IF(P515/B501=0,"",P515/B501)</f>
        <v>0.70512820512820518</v>
      </c>
      <c r="Q516" s="105">
        <f>IF(P515/Q515=0,"",P515/Q515)</f>
        <v>1</v>
      </c>
      <c r="R516" s="231" t="s">
        <v>82</v>
      </c>
      <c r="AQ516" s="3"/>
      <c r="AR516" s="3"/>
    </row>
    <row r="517" spans="1:44" ht="15.75" customHeight="1" x14ac:dyDescent="0.25">
      <c r="A517" s="79">
        <v>2102</v>
      </c>
      <c r="B517" s="80"/>
      <c r="C517" s="80"/>
      <c r="D517" s="80"/>
      <c r="E517" s="80"/>
      <c r="F517" s="80"/>
      <c r="G517" s="80"/>
      <c r="H517" s="80"/>
      <c r="I517" s="80"/>
      <c r="J517" s="80"/>
      <c r="K517" s="116"/>
      <c r="L517" s="238"/>
      <c r="M517" s="239"/>
      <c r="N517" s="240"/>
      <c r="O517" s="109"/>
      <c r="P517" s="110"/>
      <c r="Q517" s="110"/>
      <c r="R517" s="111"/>
      <c r="AQ517" s="3"/>
      <c r="AR517" s="3"/>
    </row>
    <row r="518" spans="1:44" ht="18" customHeight="1" x14ac:dyDescent="0.25">
      <c r="A518" s="33"/>
      <c r="B518" s="327" t="s">
        <v>108</v>
      </c>
      <c r="C518" s="327"/>
      <c r="D518" s="327"/>
      <c r="E518" s="327"/>
      <c r="F518" s="327"/>
      <c r="G518" s="327"/>
      <c r="H518" s="327"/>
      <c r="I518" s="327"/>
      <c r="J518" s="327"/>
      <c r="K518" s="112">
        <f>SUM(K501:K514)</f>
        <v>55</v>
      </c>
      <c r="L518" s="113">
        <f>IF(K509=0,"",K509/B501)</f>
        <v>0.57692307692307687</v>
      </c>
      <c r="M518" s="113">
        <f>IF(K518=0,"",K518/B501)</f>
        <v>0.70512820512820518</v>
      </c>
      <c r="N518" s="113">
        <f>IF(K509=0,"",M518-L518)</f>
        <v>0.1282051282051283</v>
      </c>
      <c r="O518" s="5"/>
      <c r="P518" s="25"/>
      <c r="Q518" s="24"/>
      <c r="R518" s="5"/>
      <c r="AQ518" s="3"/>
      <c r="AR518" s="3"/>
    </row>
    <row r="519" spans="1:44" ht="12.75" customHeight="1" x14ac:dyDescent="0.2">
      <c r="L519" s="5"/>
      <c r="M519" s="5"/>
      <c r="O519" s="5"/>
      <c r="P519" s="6"/>
      <c r="Q519" s="6"/>
      <c r="R519" s="5"/>
      <c r="AQ519" s="3"/>
      <c r="AR519" s="3"/>
    </row>
    <row r="520" spans="1:44" ht="12.75" customHeight="1" x14ac:dyDescent="0.2">
      <c r="L520" s="5"/>
      <c r="M520" s="5"/>
      <c r="O520" s="5"/>
      <c r="P520" s="6"/>
      <c r="Q520" s="6"/>
      <c r="R520" s="5"/>
      <c r="AQ520" s="3"/>
      <c r="AR520" s="3"/>
    </row>
    <row r="521" spans="1:44" ht="26.25" customHeight="1" x14ac:dyDescent="0.4">
      <c r="B521" s="318" t="s">
        <v>96</v>
      </c>
      <c r="C521" s="331"/>
      <c r="D521" s="331"/>
      <c r="E521" s="331"/>
      <c r="F521" s="331"/>
      <c r="G521" s="331"/>
      <c r="H521" s="331"/>
      <c r="I521" s="331"/>
      <c r="J521" s="331"/>
      <c r="K521" s="201" t="s">
        <v>87</v>
      </c>
      <c r="L521" s="5"/>
      <c r="M521" s="5"/>
      <c r="N521" s="25"/>
      <c r="O521" s="5"/>
      <c r="P521" s="25"/>
      <c r="Q521" s="25"/>
      <c r="R521" s="25"/>
      <c r="AQ521" s="3"/>
      <c r="AR521" s="3"/>
    </row>
    <row r="522" spans="1:44" ht="20.25" customHeight="1" x14ac:dyDescent="0.2">
      <c r="A522" s="330" t="s">
        <v>9</v>
      </c>
      <c r="B522" s="311" t="s">
        <v>97</v>
      </c>
      <c r="C522" s="312"/>
      <c r="D522" s="312"/>
      <c r="E522" s="312"/>
      <c r="F522" s="312"/>
      <c r="G522" s="312"/>
      <c r="H522" s="312"/>
      <c r="I522" s="312"/>
      <c r="J522" s="313"/>
      <c r="K522" s="314" t="s">
        <v>10</v>
      </c>
      <c r="L522" s="307" t="s">
        <v>2</v>
      </c>
      <c r="M522" s="307" t="s">
        <v>3</v>
      </c>
      <c r="N522" s="316" t="s">
        <v>4</v>
      </c>
      <c r="O522" s="307" t="s">
        <v>5</v>
      </c>
      <c r="P522" s="317" t="s">
        <v>6</v>
      </c>
      <c r="Q522" s="317" t="s">
        <v>7</v>
      </c>
      <c r="R522" s="307" t="s">
        <v>8</v>
      </c>
      <c r="AQ522" s="3"/>
      <c r="AR522" s="3"/>
    </row>
    <row r="523" spans="1:44" ht="15.75" customHeight="1" x14ac:dyDescent="0.25">
      <c r="A523" s="308"/>
      <c r="B523" s="79" t="s">
        <v>98</v>
      </c>
      <c r="C523" s="79" t="s">
        <v>99</v>
      </c>
      <c r="D523" s="79" t="s">
        <v>100</v>
      </c>
      <c r="E523" s="79" t="s">
        <v>101</v>
      </c>
      <c r="F523" s="79" t="s">
        <v>102</v>
      </c>
      <c r="G523" s="79" t="s">
        <v>103</v>
      </c>
      <c r="H523" s="79" t="s">
        <v>104</v>
      </c>
      <c r="I523" s="79" t="s">
        <v>105</v>
      </c>
      <c r="J523" s="79" t="s">
        <v>106</v>
      </c>
      <c r="K523" s="315"/>
      <c r="L523" s="308"/>
      <c r="M523" s="308"/>
      <c r="N523" s="308"/>
      <c r="O523" s="308"/>
      <c r="P523" s="308"/>
      <c r="Q523" s="308"/>
      <c r="R523" s="308"/>
      <c r="AQ523" s="3"/>
      <c r="AR523" s="3"/>
    </row>
    <row r="524" spans="1:44" ht="15.75" customHeight="1" x14ac:dyDescent="0.25">
      <c r="A524" s="79">
        <v>1401</v>
      </c>
      <c r="B524" s="80">
        <v>61</v>
      </c>
      <c r="C524" s="80"/>
      <c r="D524" s="80"/>
      <c r="E524" s="80"/>
      <c r="F524" s="80"/>
      <c r="G524" s="80"/>
      <c r="H524" s="80"/>
      <c r="I524" s="80"/>
      <c r="J524" s="80"/>
      <c r="K524" s="116"/>
      <c r="L524" s="232"/>
      <c r="M524" s="233"/>
      <c r="N524" s="234"/>
      <c r="O524" s="242"/>
      <c r="P524" s="85">
        <f>B524</f>
        <v>61</v>
      </c>
      <c r="Q524" s="243"/>
      <c r="R524" s="242"/>
      <c r="AQ524" s="3"/>
      <c r="AR524" s="3"/>
    </row>
    <row r="525" spans="1:44" ht="15.75" customHeight="1" x14ac:dyDescent="0.25">
      <c r="A525" s="79">
        <v>1402</v>
      </c>
      <c r="B525" s="80"/>
      <c r="C525" s="80">
        <v>57</v>
      </c>
      <c r="D525" s="80"/>
      <c r="E525" s="80"/>
      <c r="F525" s="80"/>
      <c r="G525" s="80"/>
      <c r="H525" s="80"/>
      <c r="I525" s="80"/>
      <c r="J525" s="80"/>
      <c r="K525" s="116"/>
      <c r="L525" s="235"/>
      <c r="M525" s="134"/>
      <c r="N525" s="236"/>
      <c r="O525" s="90">
        <f>IF(C525=0,"",C525/B524)</f>
        <v>0.93442622950819676</v>
      </c>
      <c r="P525" s="91">
        <v>57</v>
      </c>
      <c r="Q525" s="241">
        <f t="shared" ref="Q525:Q532" si="77">IF(P525=0,"",P525/P524)</f>
        <v>0.93442622950819676</v>
      </c>
      <c r="R525" s="241">
        <f t="shared" ref="R525:R532" si="78">IF(P525=0,"",100%-Q525)</f>
        <v>6.557377049180324E-2</v>
      </c>
      <c r="AQ525" s="3"/>
      <c r="AR525" s="3"/>
    </row>
    <row r="526" spans="1:44" ht="15.75" customHeight="1" x14ac:dyDescent="0.25">
      <c r="A526" s="79">
        <v>1501</v>
      </c>
      <c r="B526" s="80"/>
      <c r="C526" s="80"/>
      <c r="D526" s="80">
        <v>50</v>
      </c>
      <c r="E526" s="80"/>
      <c r="F526" s="80"/>
      <c r="G526" s="80"/>
      <c r="H526" s="80"/>
      <c r="I526" s="80"/>
      <c r="J526" s="80"/>
      <c r="K526" s="116"/>
      <c r="L526" s="235"/>
      <c r="M526" s="134"/>
      <c r="N526" s="236"/>
      <c r="O526" s="90">
        <f>IF(D526=0,"",D526/C525)</f>
        <v>0.8771929824561403</v>
      </c>
      <c r="P526" s="91">
        <v>54</v>
      </c>
      <c r="Q526" s="241">
        <f t="shared" si="77"/>
        <v>0.94736842105263153</v>
      </c>
      <c r="R526" s="241">
        <f t="shared" si="78"/>
        <v>5.2631578947368474E-2</v>
      </c>
      <c r="S526" s="11">
        <f>P526/P524</f>
        <v>0.88524590163934425</v>
      </c>
      <c r="AQ526" s="3"/>
      <c r="AR526" s="3"/>
    </row>
    <row r="527" spans="1:44" ht="15.75" customHeight="1" x14ac:dyDescent="0.25">
      <c r="A527" s="79">
        <v>1502</v>
      </c>
      <c r="B527" s="80"/>
      <c r="C527" s="80"/>
      <c r="D527" s="80"/>
      <c r="E527" s="80">
        <v>46</v>
      </c>
      <c r="F527" s="80"/>
      <c r="G527" s="80"/>
      <c r="H527" s="80"/>
      <c r="I527" s="80"/>
      <c r="J527" s="80"/>
      <c r="K527" s="116"/>
      <c r="L527" s="235"/>
      <c r="M527" s="134"/>
      <c r="N527" s="236"/>
      <c r="O527" s="90">
        <f>IF(E527=0,"",E527/D526)</f>
        <v>0.92</v>
      </c>
      <c r="P527" s="91">
        <v>53</v>
      </c>
      <c r="Q527" s="241">
        <f t="shared" si="77"/>
        <v>0.98148148148148151</v>
      </c>
      <c r="R527" s="241">
        <f t="shared" si="78"/>
        <v>1.851851851851849E-2</v>
      </c>
      <c r="AQ527" s="3"/>
      <c r="AR527" s="3"/>
    </row>
    <row r="528" spans="1:44" ht="15.75" customHeight="1" x14ac:dyDescent="0.25">
      <c r="A528" s="79">
        <v>1601</v>
      </c>
      <c r="B528" s="80"/>
      <c r="C528" s="80"/>
      <c r="D528" s="80"/>
      <c r="E528" s="80"/>
      <c r="F528" s="80">
        <v>45</v>
      </c>
      <c r="G528" s="80"/>
      <c r="H528" s="80"/>
      <c r="I528" s="80"/>
      <c r="J528" s="80"/>
      <c r="K528" s="116"/>
      <c r="L528" s="235"/>
      <c r="M528" s="134"/>
      <c r="N528" s="236"/>
      <c r="O528" s="90">
        <f>IF(F528=0,"",F528/E527)</f>
        <v>0.97826086956521741</v>
      </c>
      <c r="P528" s="91">
        <v>53</v>
      </c>
      <c r="Q528" s="241">
        <f t="shared" si="77"/>
        <v>1</v>
      </c>
      <c r="R528" s="241">
        <f t="shared" si="78"/>
        <v>0</v>
      </c>
      <c r="AQ528" s="3"/>
      <c r="AR528" s="3"/>
    </row>
    <row r="529" spans="1:44" ht="15.75" customHeight="1" x14ac:dyDescent="0.25">
      <c r="A529" s="79">
        <v>1602</v>
      </c>
      <c r="B529" s="80"/>
      <c r="C529" s="80"/>
      <c r="D529" s="80"/>
      <c r="E529" s="80"/>
      <c r="F529" s="80"/>
      <c r="G529" s="80">
        <v>45</v>
      </c>
      <c r="H529" s="80"/>
      <c r="I529" s="80"/>
      <c r="J529" s="80"/>
      <c r="K529" s="116"/>
      <c r="L529" s="235"/>
      <c r="M529" s="134"/>
      <c r="N529" s="236"/>
      <c r="O529" s="90">
        <f>IF(G529=0,"",G529/F528)</f>
        <v>1</v>
      </c>
      <c r="P529" s="91">
        <v>53</v>
      </c>
      <c r="Q529" s="241">
        <f t="shared" si="77"/>
        <v>1</v>
      </c>
      <c r="R529" s="241">
        <f t="shared" si="78"/>
        <v>0</v>
      </c>
      <c r="AQ529" s="3"/>
      <c r="AR529" s="3"/>
    </row>
    <row r="530" spans="1:44" ht="15.75" customHeight="1" x14ac:dyDescent="0.25">
      <c r="A530" s="79">
        <v>1701</v>
      </c>
      <c r="B530" s="80"/>
      <c r="C530" s="80"/>
      <c r="D530" s="80"/>
      <c r="E530" s="80"/>
      <c r="F530" s="80"/>
      <c r="G530" s="80"/>
      <c r="H530" s="80">
        <v>43</v>
      </c>
      <c r="I530" s="80"/>
      <c r="J530" s="80"/>
      <c r="K530" s="116"/>
      <c r="L530" s="235"/>
      <c r="M530" s="134"/>
      <c r="N530" s="236"/>
      <c r="O530" s="90">
        <f>IF(H530=0,"",H530/G529)</f>
        <v>0.9555555555555556</v>
      </c>
      <c r="P530" s="91">
        <v>53</v>
      </c>
      <c r="Q530" s="241">
        <f t="shared" si="77"/>
        <v>1</v>
      </c>
      <c r="R530" s="241">
        <f t="shared" si="78"/>
        <v>0</v>
      </c>
      <c r="AQ530" s="3"/>
      <c r="AR530" s="3"/>
    </row>
    <row r="531" spans="1:44" ht="15.75" customHeight="1" x14ac:dyDescent="0.25">
      <c r="A531" s="79">
        <v>1702</v>
      </c>
      <c r="B531" s="80"/>
      <c r="C531" s="80"/>
      <c r="D531" s="80"/>
      <c r="E531" s="80"/>
      <c r="F531" s="80"/>
      <c r="G531" s="80"/>
      <c r="H531" s="80"/>
      <c r="I531" s="80">
        <v>42</v>
      </c>
      <c r="J531" s="80"/>
      <c r="K531" s="116"/>
      <c r="L531" s="235"/>
      <c r="M531" s="134"/>
      <c r="N531" s="236"/>
      <c r="O531" s="90">
        <f>IF(I531=0,"",I531/H530)</f>
        <v>0.97674418604651159</v>
      </c>
      <c r="P531" s="91">
        <v>52</v>
      </c>
      <c r="Q531" s="241">
        <f t="shared" si="77"/>
        <v>0.98113207547169812</v>
      </c>
      <c r="R531" s="241">
        <f t="shared" si="78"/>
        <v>1.8867924528301883E-2</v>
      </c>
      <c r="AQ531" s="3"/>
      <c r="AR531" s="3"/>
    </row>
    <row r="532" spans="1:44" ht="15.75" customHeight="1" x14ac:dyDescent="0.25">
      <c r="A532" s="79">
        <v>1801</v>
      </c>
      <c r="B532" s="80"/>
      <c r="C532" s="80"/>
      <c r="D532" s="80"/>
      <c r="E532" s="80"/>
      <c r="F532" s="80"/>
      <c r="G532" s="80"/>
      <c r="H532" s="80"/>
      <c r="I532" s="80"/>
      <c r="J532" s="80">
        <v>42</v>
      </c>
      <c r="K532" s="116">
        <v>28</v>
      </c>
      <c r="L532" s="235"/>
      <c r="M532" s="134"/>
      <c r="N532" s="236"/>
      <c r="O532" s="133">
        <f>IF(J532=0,"",J532/I531)</f>
        <v>1</v>
      </c>
      <c r="P532" s="91">
        <v>52</v>
      </c>
      <c r="Q532" s="133">
        <f t="shared" si="77"/>
        <v>1</v>
      </c>
      <c r="R532" s="133">
        <f t="shared" si="78"/>
        <v>0</v>
      </c>
      <c r="AQ532" s="3"/>
      <c r="AR532" s="3"/>
    </row>
    <row r="533" spans="1:44" ht="15.75" customHeight="1" x14ac:dyDescent="0.25">
      <c r="A533" s="79">
        <v>1802</v>
      </c>
      <c r="B533" s="80"/>
      <c r="C533" s="80"/>
      <c r="D533" s="80"/>
      <c r="E533" s="80"/>
      <c r="F533" s="80"/>
      <c r="G533" s="80"/>
      <c r="H533" s="80"/>
      <c r="I533" s="80"/>
      <c r="J533" s="80">
        <v>13</v>
      </c>
      <c r="K533" s="116">
        <v>8</v>
      </c>
      <c r="L533" s="235"/>
      <c r="M533" s="134"/>
      <c r="N533" s="237"/>
      <c r="O533" s="193"/>
      <c r="P533" s="91">
        <v>26</v>
      </c>
      <c r="Q533" s="193"/>
      <c r="R533" s="264"/>
      <c r="AQ533" s="3"/>
      <c r="AR533" s="3"/>
    </row>
    <row r="534" spans="1:44" ht="15.75" customHeight="1" x14ac:dyDescent="0.25">
      <c r="A534" s="79">
        <v>1901</v>
      </c>
      <c r="B534" s="80"/>
      <c r="C534" s="80"/>
      <c r="D534" s="80"/>
      <c r="E534" s="80"/>
      <c r="F534" s="80"/>
      <c r="G534" s="80"/>
      <c r="H534" s="80"/>
      <c r="I534" s="80"/>
      <c r="J534" s="80">
        <v>6</v>
      </c>
      <c r="K534" s="116">
        <v>3</v>
      </c>
      <c r="L534" s="235"/>
      <c r="M534" s="134"/>
      <c r="N534" s="237"/>
      <c r="O534" s="246"/>
      <c r="P534" s="96">
        <v>7</v>
      </c>
      <c r="Q534" s="247"/>
      <c r="R534" s="246"/>
      <c r="AQ534" s="3"/>
      <c r="AR534" s="3"/>
    </row>
    <row r="535" spans="1:44" ht="15.75" customHeight="1" x14ac:dyDescent="0.25">
      <c r="A535" s="79">
        <v>1902</v>
      </c>
      <c r="B535" s="80"/>
      <c r="C535" s="80"/>
      <c r="D535" s="80"/>
      <c r="E535" s="80"/>
      <c r="F535" s="80"/>
      <c r="G535" s="80"/>
      <c r="H535" s="80"/>
      <c r="I535" s="80"/>
      <c r="J535" s="80">
        <v>3</v>
      </c>
      <c r="K535" s="116">
        <v>3</v>
      </c>
      <c r="L535" s="235"/>
      <c r="M535" s="134"/>
      <c r="N535" s="237"/>
      <c r="O535" s="246"/>
      <c r="P535" s="96">
        <v>4</v>
      </c>
      <c r="Q535" s="247"/>
      <c r="R535" s="246"/>
      <c r="AQ535" s="3"/>
      <c r="AR535" s="3"/>
    </row>
    <row r="536" spans="1:44" ht="15.75" customHeight="1" x14ac:dyDescent="0.25">
      <c r="A536" s="79">
        <v>2001</v>
      </c>
      <c r="B536" s="80"/>
      <c r="C536" s="80"/>
      <c r="D536" s="80"/>
      <c r="E536" s="80"/>
      <c r="F536" s="80"/>
      <c r="G536" s="80"/>
      <c r="H536" s="80"/>
      <c r="I536" s="80"/>
      <c r="J536" s="80">
        <v>2</v>
      </c>
      <c r="K536" s="116">
        <v>1</v>
      </c>
      <c r="L536" s="235"/>
      <c r="M536" s="134"/>
      <c r="N536" s="237"/>
      <c r="O536" s="246"/>
      <c r="P536" s="254">
        <v>2</v>
      </c>
      <c r="Q536" s="247"/>
      <c r="R536" s="246"/>
      <c r="AQ536" s="3"/>
      <c r="AR536" s="3"/>
    </row>
    <row r="537" spans="1:44" ht="15.75" customHeight="1" x14ac:dyDescent="0.25">
      <c r="A537" s="79">
        <v>2002</v>
      </c>
      <c r="B537" s="80"/>
      <c r="C537" s="80"/>
      <c r="D537" s="80"/>
      <c r="E537" s="80"/>
      <c r="F537" s="80"/>
      <c r="G537" s="80"/>
      <c r="H537" s="80"/>
      <c r="I537" s="80"/>
      <c r="J537" s="80">
        <v>1</v>
      </c>
      <c r="K537" s="116"/>
      <c r="L537" s="235"/>
      <c r="M537" s="134"/>
      <c r="N537" s="237"/>
      <c r="O537" s="248"/>
      <c r="P537" s="192">
        <v>1</v>
      </c>
      <c r="Q537" s="249"/>
      <c r="R537" s="250"/>
      <c r="AQ537" s="3"/>
      <c r="AR537" s="3"/>
    </row>
    <row r="538" spans="1:44" ht="15.75" customHeight="1" x14ac:dyDescent="0.25">
      <c r="A538" s="79">
        <v>2101</v>
      </c>
      <c r="B538" s="80"/>
      <c r="C538" s="80"/>
      <c r="D538" s="80"/>
      <c r="E538" s="80"/>
      <c r="F538" s="80"/>
      <c r="G538" s="80"/>
      <c r="H538" s="80"/>
      <c r="I538" s="80"/>
      <c r="J538" s="80"/>
      <c r="K538" s="116"/>
      <c r="L538" s="235"/>
      <c r="M538" s="134"/>
      <c r="N538" s="237"/>
      <c r="O538" s="228" t="s">
        <v>80</v>
      </c>
      <c r="P538" s="255">
        <v>44</v>
      </c>
      <c r="Q538" s="179">
        <f>K541</f>
        <v>43</v>
      </c>
      <c r="R538" s="230" t="s">
        <v>10</v>
      </c>
      <c r="AQ538" s="3"/>
      <c r="AR538" s="3"/>
    </row>
    <row r="539" spans="1:44" ht="15.75" customHeight="1" x14ac:dyDescent="0.25">
      <c r="A539" s="79">
        <v>2102</v>
      </c>
      <c r="B539" s="80"/>
      <c r="C539" s="80"/>
      <c r="D539" s="80"/>
      <c r="E539" s="80"/>
      <c r="F539" s="80"/>
      <c r="G539" s="80"/>
      <c r="H539" s="80"/>
      <c r="I539" s="80"/>
      <c r="J539" s="80"/>
      <c r="K539" s="116"/>
      <c r="L539" s="235"/>
      <c r="M539" s="134"/>
      <c r="N539" s="237"/>
      <c r="O539" s="229" t="s">
        <v>81</v>
      </c>
      <c r="P539" s="104">
        <f>IF(P538/B524=0,"",P538/B524)</f>
        <v>0.72131147540983609</v>
      </c>
      <c r="Q539" s="183">
        <f>IF(P538/Q538=0,"",P538/Q538)</f>
        <v>1.0232558139534884</v>
      </c>
      <c r="R539" s="231" t="s">
        <v>82</v>
      </c>
      <c r="AQ539" s="3"/>
      <c r="AR539" s="3"/>
    </row>
    <row r="540" spans="1:44" ht="15.75" customHeight="1" x14ac:dyDescent="0.25">
      <c r="A540" s="79">
        <v>2201</v>
      </c>
      <c r="B540" s="80"/>
      <c r="C540" s="80"/>
      <c r="D540" s="80"/>
      <c r="E540" s="80"/>
      <c r="F540" s="80"/>
      <c r="G540" s="80"/>
      <c r="H540" s="80"/>
      <c r="I540" s="80"/>
      <c r="J540" s="80"/>
      <c r="K540" s="116"/>
      <c r="L540" s="238"/>
      <c r="M540" s="239"/>
      <c r="N540" s="240"/>
      <c r="O540" s="109"/>
      <c r="P540" s="110"/>
      <c r="Q540" s="110"/>
      <c r="R540" s="111"/>
      <c r="AQ540" s="3"/>
      <c r="AR540" s="3"/>
    </row>
    <row r="541" spans="1:44" ht="18" customHeight="1" x14ac:dyDescent="0.25">
      <c r="A541" s="33"/>
      <c r="B541" s="327" t="s">
        <v>108</v>
      </c>
      <c r="C541" s="327"/>
      <c r="D541" s="327"/>
      <c r="E541" s="327"/>
      <c r="F541" s="327"/>
      <c r="G541" s="327"/>
      <c r="H541" s="327"/>
      <c r="I541" s="327"/>
      <c r="J541" s="327"/>
      <c r="K541" s="112">
        <f>SUM(K524:K537)</f>
        <v>43</v>
      </c>
      <c r="L541" s="113">
        <f>IF(K532=0,"",K532/B524)</f>
        <v>0.45901639344262296</v>
      </c>
      <c r="M541" s="113">
        <f>IF(K541=0,"",K541/B524)</f>
        <v>0.70491803278688525</v>
      </c>
      <c r="N541" s="113">
        <f>IF(K532=0,"",M541-L541)</f>
        <v>0.24590163934426229</v>
      </c>
      <c r="O541" s="5"/>
      <c r="P541" s="25"/>
      <c r="Q541" s="24"/>
      <c r="R541" s="5"/>
      <c r="AQ541" s="3"/>
      <c r="AR541" s="3"/>
    </row>
    <row r="542" spans="1:44" ht="12.75" customHeight="1" x14ac:dyDescent="0.2">
      <c r="L542" s="5"/>
      <c r="M542" s="5"/>
      <c r="O542" s="5"/>
      <c r="P542" s="6"/>
      <c r="Q542" s="6"/>
      <c r="R542" s="5"/>
      <c r="AQ542" s="3"/>
      <c r="AR542" s="3"/>
    </row>
    <row r="543" spans="1:44" ht="12.75" customHeight="1" x14ac:dyDescent="0.2">
      <c r="L543" s="5"/>
      <c r="M543" s="5"/>
      <c r="O543" s="5"/>
      <c r="P543" s="6"/>
      <c r="Q543" s="6"/>
      <c r="R543" s="5"/>
      <c r="AQ543" s="3"/>
      <c r="AR543" s="3"/>
    </row>
    <row r="544" spans="1:44" ht="26.25" customHeight="1" x14ac:dyDescent="0.4">
      <c r="B544" s="318" t="s">
        <v>96</v>
      </c>
      <c r="C544" s="331"/>
      <c r="D544" s="331"/>
      <c r="E544" s="331"/>
      <c r="F544" s="331"/>
      <c r="G544" s="331"/>
      <c r="H544" s="331"/>
      <c r="I544" s="331"/>
      <c r="J544" s="331"/>
      <c r="K544" s="201" t="s">
        <v>89</v>
      </c>
      <c r="L544" s="5"/>
      <c r="M544" s="5"/>
      <c r="N544" s="25"/>
      <c r="O544" s="5"/>
      <c r="P544" s="25"/>
      <c r="Q544" s="25"/>
      <c r="R544" s="25"/>
      <c r="AQ544" s="3"/>
      <c r="AR544" s="3"/>
    </row>
    <row r="545" spans="1:44" ht="20.25" customHeight="1" x14ac:dyDescent="0.2">
      <c r="A545" s="330" t="s">
        <v>9</v>
      </c>
      <c r="B545" s="311" t="s">
        <v>97</v>
      </c>
      <c r="C545" s="312"/>
      <c r="D545" s="312"/>
      <c r="E545" s="312"/>
      <c r="F545" s="312"/>
      <c r="G545" s="312"/>
      <c r="H545" s="312"/>
      <c r="I545" s="312"/>
      <c r="J545" s="313"/>
      <c r="K545" s="314" t="s">
        <v>10</v>
      </c>
      <c r="L545" s="307" t="s">
        <v>2</v>
      </c>
      <c r="M545" s="307" t="s">
        <v>3</v>
      </c>
      <c r="N545" s="316" t="s">
        <v>4</v>
      </c>
      <c r="O545" s="307" t="s">
        <v>5</v>
      </c>
      <c r="P545" s="317" t="s">
        <v>6</v>
      </c>
      <c r="Q545" s="317" t="s">
        <v>7</v>
      </c>
      <c r="R545" s="307" t="s">
        <v>8</v>
      </c>
      <c r="AQ545" s="3"/>
      <c r="AR545" s="3"/>
    </row>
    <row r="546" spans="1:44" ht="15.75" customHeight="1" x14ac:dyDescent="0.25">
      <c r="A546" s="308"/>
      <c r="B546" s="79" t="s">
        <v>98</v>
      </c>
      <c r="C546" s="79" t="s">
        <v>99</v>
      </c>
      <c r="D546" s="79" t="s">
        <v>100</v>
      </c>
      <c r="E546" s="79" t="s">
        <v>101</v>
      </c>
      <c r="F546" s="79" t="s">
        <v>102</v>
      </c>
      <c r="G546" s="79" t="s">
        <v>103</v>
      </c>
      <c r="H546" s="79" t="s">
        <v>104</v>
      </c>
      <c r="I546" s="79" t="s">
        <v>105</v>
      </c>
      <c r="J546" s="79" t="s">
        <v>106</v>
      </c>
      <c r="K546" s="315"/>
      <c r="L546" s="308"/>
      <c r="M546" s="308"/>
      <c r="N546" s="308"/>
      <c r="O546" s="308"/>
      <c r="P546" s="308"/>
      <c r="Q546" s="308"/>
      <c r="R546" s="308"/>
      <c r="AQ546" s="3"/>
      <c r="AR546" s="3"/>
    </row>
    <row r="547" spans="1:44" ht="15.75" customHeight="1" x14ac:dyDescent="0.25">
      <c r="A547" s="79">
        <v>1402</v>
      </c>
      <c r="B547" s="80">
        <v>73</v>
      </c>
      <c r="C547" s="80"/>
      <c r="D547" s="80"/>
      <c r="E547" s="80"/>
      <c r="F547" s="80"/>
      <c r="G547" s="80"/>
      <c r="H547" s="80"/>
      <c r="I547" s="80"/>
      <c r="J547" s="80"/>
      <c r="K547" s="116"/>
      <c r="L547" s="232"/>
      <c r="M547" s="233"/>
      <c r="N547" s="234"/>
      <c r="O547" s="242"/>
      <c r="P547" s="85">
        <f>B547</f>
        <v>73</v>
      </c>
      <c r="Q547" s="243"/>
      <c r="R547" s="242"/>
      <c r="AQ547" s="3"/>
      <c r="AR547" s="3"/>
    </row>
    <row r="548" spans="1:44" ht="15.75" customHeight="1" x14ac:dyDescent="0.25">
      <c r="A548" s="79">
        <v>1501</v>
      </c>
      <c r="B548" s="80"/>
      <c r="C548" s="80">
        <v>63</v>
      </c>
      <c r="D548" s="80"/>
      <c r="E548" s="80"/>
      <c r="F548" s="80"/>
      <c r="G548" s="80"/>
      <c r="H548" s="80"/>
      <c r="I548" s="80"/>
      <c r="J548" s="80"/>
      <c r="K548" s="116"/>
      <c r="L548" s="235"/>
      <c r="M548" s="134"/>
      <c r="N548" s="236"/>
      <c r="O548" s="90">
        <f>IF(C548=0,"",C548/B547)</f>
        <v>0.86301369863013699</v>
      </c>
      <c r="P548" s="91">
        <v>64</v>
      </c>
      <c r="Q548" s="241">
        <f t="shared" ref="Q548:Q555" si="79">IF(P548=0,"",P548/P547)</f>
        <v>0.87671232876712324</v>
      </c>
      <c r="R548" s="241">
        <f t="shared" ref="R548:R555" si="80">IF(P548=0,"",100%-Q548)</f>
        <v>0.12328767123287676</v>
      </c>
      <c r="AQ548" s="3"/>
      <c r="AR548" s="3"/>
    </row>
    <row r="549" spans="1:44" ht="15.75" customHeight="1" x14ac:dyDescent="0.25">
      <c r="A549" s="79">
        <v>1502</v>
      </c>
      <c r="B549" s="80"/>
      <c r="C549" s="80"/>
      <c r="D549" s="80">
        <v>63</v>
      </c>
      <c r="E549" s="80"/>
      <c r="F549" s="80"/>
      <c r="G549" s="80"/>
      <c r="H549" s="80"/>
      <c r="I549" s="80"/>
      <c r="J549" s="80"/>
      <c r="K549" s="116"/>
      <c r="L549" s="235"/>
      <c r="M549" s="134"/>
      <c r="N549" s="236"/>
      <c r="O549" s="90">
        <f>IF(D549=0,"",D549/C548)</f>
        <v>1</v>
      </c>
      <c r="P549" s="91">
        <v>64</v>
      </c>
      <c r="Q549" s="241">
        <f t="shared" si="79"/>
        <v>1</v>
      </c>
      <c r="R549" s="241">
        <f t="shared" si="80"/>
        <v>0</v>
      </c>
      <c r="S549" s="11">
        <f>P549/P547</f>
        <v>0.87671232876712324</v>
      </c>
      <c r="AQ549" s="3"/>
      <c r="AR549" s="3"/>
    </row>
    <row r="550" spans="1:44" ht="15.75" customHeight="1" x14ac:dyDescent="0.25">
      <c r="A550" s="79">
        <v>1601</v>
      </c>
      <c r="B550" s="80"/>
      <c r="C550" s="80"/>
      <c r="D550" s="80"/>
      <c r="E550" s="80">
        <v>62</v>
      </c>
      <c r="F550" s="80"/>
      <c r="G550" s="80"/>
      <c r="H550" s="80"/>
      <c r="I550" s="80"/>
      <c r="J550" s="80"/>
      <c r="K550" s="116"/>
      <c r="L550" s="235"/>
      <c r="M550" s="134"/>
      <c r="N550" s="236"/>
      <c r="O550" s="90">
        <f>IF(E550=0,"",E550/D549)</f>
        <v>0.98412698412698407</v>
      </c>
      <c r="P550" s="91">
        <v>64</v>
      </c>
      <c r="Q550" s="241">
        <f t="shared" si="79"/>
        <v>1</v>
      </c>
      <c r="R550" s="241">
        <f t="shared" si="80"/>
        <v>0</v>
      </c>
      <c r="AQ550" s="3"/>
      <c r="AR550" s="3"/>
    </row>
    <row r="551" spans="1:44" ht="15.75" customHeight="1" x14ac:dyDescent="0.25">
      <c r="A551" s="79">
        <v>1602</v>
      </c>
      <c r="B551" s="80"/>
      <c r="C551" s="80"/>
      <c r="D551" s="80"/>
      <c r="E551" s="80"/>
      <c r="F551" s="80">
        <v>58</v>
      </c>
      <c r="G551" s="80"/>
      <c r="H551" s="80"/>
      <c r="I551" s="80"/>
      <c r="J551" s="80"/>
      <c r="K551" s="116"/>
      <c r="L551" s="235"/>
      <c r="M551" s="134"/>
      <c r="N551" s="236"/>
      <c r="O551" s="90">
        <f>IF(F551=0,"",F551/E550)</f>
        <v>0.93548387096774188</v>
      </c>
      <c r="P551" s="91">
        <v>63</v>
      </c>
      <c r="Q551" s="241">
        <f t="shared" si="79"/>
        <v>0.984375</v>
      </c>
      <c r="R551" s="241">
        <f t="shared" si="80"/>
        <v>1.5625E-2</v>
      </c>
      <c r="AQ551" s="3"/>
      <c r="AR551" s="3"/>
    </row>
    <row r="552" spans="1:44" ht="15.75" customHeight="1" x14ac:dyDescent="0.25">
      <c r="A552" s="79">
        <v>1701</v>
      </c>
      <c r="B552" s="80"/>
      <c r="C552" s="80"/>
      <c r="D552" s="80"/>
      <c r="E552" s="80"/>
      <c r="F552" s="80"/>
      <c r="G552" s="80">
        <v>57</v>
      </c>
      <c r="H552" s="80"/>
      <c r="I552" s="80"/>
      <c r="J552" s="80"/>
      <c r="K552" s="116"/>
      <c r="L552" s="235"/>
      <c r="M552" s="134"/>
      <c r="N552" s="236"/>
      <c r="O552" s="90">
        <f>IF(G552=0,"",G552/F551)</f>
        <v>0.98275862068965514</v>
      </c>
      <c r="P552" s="91">
        <v>63</v>
      </c>
      <c r="Q552" s="241">
        <f t="shared" si="79"/>
        <v>1</v>
      </c>
      <c r="R552" s="241">
        <f t="shared" si="80"/>
        <v>0</v>
      </c>
      <c r="AQ552" s="3"/>
      <c r="AR552" s="3"/>
    </row>
    <row r="553" spans="1:44" ht="15.75" customHeight="1" x14ac:dyDescent="0.25">
      <c r="A553" s="79">
        <v>1702</v>
      </c>
      <c r="B553" s="80"/>
      <c r="C553" s="80"/>
      <c r="D553" s="80"/>
      <c r="E553" s="80"/>
      <c r="F553" s="80"/>
      <c r="G553" s="80"/>
      <c r="H553" s="80">
        <v>57</v>
      </c>
      <c r="I553" s="80"/>
      <c r="J553" s="80"/>
      <c r="K553" s="116"/>
      <c r="L553" s="235"/>
      <c r="M553" s="134"/>
      <c r="N553" s="236"/>
      <c r="O553" s="90">
        <f>IF(H553=0,"",H553/G552)</f>
        <v>1</v>
      </c>
      <c r="P553" s="91">
        <v>63</v>
      </c>
      <c r="Q553" s="241">
        <f t="shared" si="79"/>
        <v>1</v>
      </c>
      <c r="R553" s="241">
        <f t="shared" si="80"/>
        <v>0</v>
      </c>
      <c r="AQ553" s="3"/>
      <c r="AR553" s="3"/>
    </row>
    <row r="554" spans="1:44" ht="15.75" customHeight="1" x14ac:dyDescent="0.25">
      <c r="A554" s="79">
        <v>1801</v>
      </c>
      <c r="B554" s="80"/>
      <c r="C554" s="80"/>
      <c r="D554" s="80"/>
      <c r="E554" s="80"/>
      <c r="F554" s="80"/>
      <c r="G554" s="80"/>
      <c r="H554" s="80"/>
      <c r="I554" s="80">
        <v>55</v>
      </c>
      <c r="J554" s="80"/>
      <c r="K554" s="116"/>
      <c r="L554" s="235"/>
      <c r="M554" s="134"/>
      <c r="N554" s="236"/>
      <c r="O554" s="90">
        <f>IF(I554=0,"",I554/H553)</f>
        <v>0.96491228070175439</v>
      </c>
      <c r="P554" s="91">
        <v>63</v>
      </c>
      <c r="Q554" s="241">
        <f t="shared" si="79"/>
        <v>1</v>
      </c>
      <c r="R554" s="241">
        <f t="shared" si="80"/>
        <v>0</v>
      </c>
      <c r="AQ554" s="3"/>
      <c r="AR554" s="3"/>
    </row>
    <row r="555" spans="1:44" ht="15.75" customHeight="1" x14ac:dyDescent="0.25">
      <c r="A555" s="79">
        <v>1802</v>
      </c>
      <c r="B555" s="80"/>
      <c r="C555" s="80"/>
      <c r="D555" s="80"/>
      <c r="E555" s="80"/>
      <c r="F555" s="80"/>
      <c r="G555" s="80"/>
      <c r="H555" s="80"/>
      <c r="I555" s="80"/>
      <c r="J555" s="80">
        <v>54</v>
      </c>
      <c r="K555" s="116">
        <v>39</v>
      </c>
      <c r="L555" s="235"/>
      <c r="M555" s="134"/>
      <c r="N555" s="236"/>
      <c r="O555" s="133">
        <f>IF(J555=0,"",J555/I554)</f>
        <v>0.98181818181818181</v>
      </c>
      <c r="P555" s="91">
        <v>63</v>
      </c>
      <c r="Q555" s="133">
        <f t="shared" si="79"/>
        <v>1</v>
      </c>
      <c r="R555" s="133">
        <f t="shared" si="80"/>
        <v>0</v>
      </c>
      <c r="AQ555" s="3"/>
      <c r="AR555" s="3"/>
    </row>
    <row r="556" spans="1:44" ht="15.75" customHeight="1" x14ac:dyDescent="0.25">
      <c r="A556" s="79">
        <v>1901</v>
      </c>
      <c r="B556" s="80"/>
      <c r="C556" s="80"/>
      <c r="D556" s="80"/>
      <c r="E556" s="80"/>
      <c r="F556" s="80"/>
      <c r="G556" s="80"/>
      <c r="H556" s="80"/>
      <c r="I556" s="80"/>
      <c r="J556" s="80">
        <v>12</v>
      </c>
      <c r="K556" s="116">
        <v>14</v>
      </c>
      <c r="L556" s="235"/>
      <c r="M556" s="134"/>
      <c r="N556" s="237"/>
      <c r="O556" s="193"/>
      <c r="P556" s="91">
        <v>18</v>
      </c>
      <c r="Q556" s="193"/>
      <c r="R556" s="264"/>
      <c r="AQ556" s="3"/>
      <c r="AR556" s="3"/>
    </row>
    <row r="557" spans="1:44" ht="15.75" customHeight="1" x14ac:dyDescent="0.25">
      <c r="A557" s="79">
        <v>1902</v>
      </c>
      <c r="B557" s="80"/>
      <c r="C557" s="80"/>
      <c r="D557" s="80"/>
      <c r="E557" s="80"/>
      <c r="F557" s="80"/>
      <c r="G557" s="80"/>
      <c r="H557" s="80"/>
      <c r="I557" s="80"/>
      <c r="J557" s="80">
        <v>4</v>
      </c>
      <c r="K557" s="116">
        <v>2</v>
      </c>
      <c r="L557" s="235"/>
      <c r="M557" s="134"/>
      <c r="N557" s="237"/>
      <c r="O557" s="246"/>
      <c r="P557" s="96">
        <v>4</v>
      </c>
      <c r="Q557" s="247"/>
      <c r="R557" s="246"/>
      <c r="AQ557" s="3"/>
      <c r="AR557" s="3"/>
    </row>
    <row r="558" spans="1:44" ht="15.75" customHeight="1" x14ac:dyDescent="0.25">
      <c r="A558" s="79">
        <v>2001</v>
      </c>
      <c r="B558" s="80"/>
      <c r="C558" s="80"/>
      <c r="D558" s="80"/>
      <c r="E558" s="80"/>
      <c r="F558" s="80"/>
      <c r="G558" s="80"/>
      <c r="H558" s="80"/>
      <c r="I558" s="80"/>
      <c r="J558" s="80">
        <v>2</v>
      </c>
      <c r="K558" s="116"/>
      <c r="L558" s="235"/>
      <c r="M558" s="134"/>
      <c r="N558" s="237"/>
      <c r="O558" s="246"/>
      <c r="P558" s="96">
        <v>2</v>
      </c>
      <c r="Q558" s="247"/>
      <c r="R558" s="246"/>
      <c r="AQ558" s="3"/>
      <c r="AR558" s="3"/>
    </row>
    <row r="559" spans="1:44" ht="15.75" customHeight="1" x14ac:dyDescent="0.25">
      <c r="A559" s="79">
        <v>2002</v>
      </c>
      <c r="B559" s="80"/>
      <c r="C559" s="80"/>
      <c r="D559" s="80"/>
      <c r="E559" s="80"/>
      <c r="F559" s="80"/>
      <c r="G559" s="80"/>
      <c r="H559" s="80"/>
      <c r="I559" s="80"/>
      <c r="J559" s="80">
        <v>1</v>
      </c>
      <c r="K559" s="116">
        <v>1</v>
      </c>
      <c r="L559" s="235"/>
      <c r="M559" s="134"/>
      <c r="N559" s="237"/>
      <c r="O559" s="246"/>
      <c r="P559" s="96">
        <v>1</v>
      </c>
      <c r="Q559" s="247"/>
      <c r="R559" s="246"/>
      <c r="AQ559" s="3"/>
      <c r="AR559" s="3"/>
    </row>
    <row r="560" spans="1:44" ht="15.75" customHeight="1" x14ac:dyDescent="0.25">
      <c r="A560" s="79">
        <v>2101</v>
      </c>
      <c r="B560" s="80"/>
      <c r="C560" s="80"/>
      <c r="D560" s="80"/>
      <c r="E560" s="80"/>
      <c r="F560" s="80"/>
      <c r="G560" s="80"/>
      <c r="H560" s="80"/>
      <c r="I560" s="80"/>
      <c r="J560" s="80"/>
      <c r="K560" s="116"/>
      <c r="L560" s="235"/>
      <c r="M560" s="134"/>
      <c r="N560" s="237"/>
      <c r="O560" s="248"/>
      <c r="P560" s="251"/>
      <c r="Q560" s="249"/>
      <c r="R560" s="250"/>
      <c r="AQ560" s="3"/>
      <c r="AR560" s="3"/>
    </row>
    <row r="561" spans="1:44" ht="15.75" customHeight="1" x14ac:dyDescent="0.25">
      <c r="A561" s="79">
        <v>2102</v>
      </c>
      <c r="B561" s="80"/>
      <c r="C561" s="80"/>
      <c r="D561" s="80"/>
      <c r="E561" s="80"/>
      <c r="F561" s="80"/>
      <c r="G561" s="80"/>
      <c r="H561" s="80"/>
      <c r="I561" s="80"/>
      <c r="J561" s="80"/>
      <c r="K561" s="116"/>
      <c r="L561" s="235"/>
      <c r="M561" s="134"/>
      <c r="N561" s="237"/>
      <c r="O561" s="228" t="s">
        <v>80</v>
      </c>
      <c r="P561" s="102">
        <v>50</v>
      </c>
      <c r="Q561" s="103">
        <f>K564</f>
        <v>56</v>
      </c>
      <c r="R561" s="230" t="s">
        <v>10</v>
      </c>
      <c r="AQ561" s="3"/>
      <c r="AR561" s="3"/>
    </row>
    <row r="562" spans="1:44" ht="15.75" customHeight="1" x14ac:dyDescent="0.25">
      <c r="A562" s="79">
        <v>2201</v>
      </c>
      <c r="B562" s="80"/>
      <c r="C562" s="80"/>
      <c r="D562" s="80"/>
      <c r="E562" s="80"/>
      <c r="F562" s="80"/>
      <c r="G562" s="80"/>
      <c r="H562" s="80"/>
      <c r="I562" s="80"/>
      <c r="J562" s="80"/>
      <c r="K562" s="116"/>
      <c r="L562" s="235"/>
      <c r="M562" s="134"/>
      <c r="N562" s="237"/>
      <c r="O562" s="229" t="s">
        <v>81</v>
      </c>
      <c r="P562" s="104">
        <f>IF(P561/B547=0,"",P561/B547)</f>
        <v>0.68493150684931503</v>
      </c>
      <c r="Q562" s="105">
        <f>IF(P561/Q561=0,"",P561/Q561)</f>
        <v>0.8928571428571429</v>
      </c>
      <c r="R562" s="231" t="s">
        <v>82</v>
      </c>
      <c r="AQ562" s="3"/>
      <c r="AR562" s="3"/>
    </row>
    <row r="563" spans="1:44" ht="15.75" customHeight="1" x14ac:dyDescent="0.25">
      <c r="A563" s="79">
        <v>2202</v>
      </c>
      <c r="B563" s="80"/>
      <c r="C563" s="80"/>
      <c r="D563" s="80"/>
      <c r="E563" s="80"/>
      <c r="F563" s="80"/>
      <c r="G563" s="80"/>
      <c r="H563" s="80"/>
      <c r="I563" s="80"/>
      <c r="J563" s="80"/>
      <c r="K563" s="116"/>
      <c r="L563" s="238"/>
      <c r="M563" s="239"/>
      <c r="N563" s="240"/>
      <c r="O563" s="109"/>
      <c r="P563" s="110"/>
      <c r="Q563" s="110"/>
      <c r="R563" s="111"/>
      <c r="AQ563" s="3"/>
      <c r="AR563" s="3"/>
    </row>
    <row r="564" spans="1:44" ht="18" customHeight="1" x14ac:dyDescent="0.25">
      <c r="A564" s="33"/>
      <c r="B564" s="327" t="s">
        <v>108</v>
      </c>
      <c r="C564" s="327"/>
      <c r="D564" s="327"/>
      <c r="E564" s="327"/>
      <c r="F564" s="327"/>
      <c r="G564" s="327"/>
      <c r="H564" s="327"/>
      <c r="I564" s="327"/>
      <c r="J564" s="327"/>
      <c r="K564" s="112">
        <f>SUM(K547:K560)</f>
        <v>56</v>
      </c>
      <c r="L564" s="113">
        <f>IF(K555=0,"",K555/B547)</f>
        <v>0.53424657534246578</v>
      </c>
      <c r="M564" s="113">
        <f>IF(K564=0,"",K564/B547)</f>
        <v>0.76712328767123283</v>
      </c>
      <c r="N564" s="113">
        <f>IF(K555=0,"",M564-L564)</f>
        <v>0.23287671232876705</v>
      </c>
      <c r="O564" s="5"/>
      <c r="P564" s="25"/>
      <c r="Q564" s="24"/>
      <c r="R564" s="5"/>
      <c r="AQ564" s="3"/>
      <c r="AR564" s="3"/>
    </row>
    <row r="565" spans="1:44" ht="12.75" customHeight="1" x14ac:dyDescent="0.2">
      <c r="L565" s="5"/>
      <c r="M565" s="5"/>
      <c r="O565" s="5"/>
      <c r="P565" s="6"/>
      <c r="Q565" s="6"/>
      <c r="R565" s="5"/>
      <c r="AQ565" s="3"/>
      <c r="AR565" s="3"/>
    </row>
    <row r="566" spans="1:44" ht="12.75" customHeight="1" x14ac:dyDescent="0.2">
      <c r="L566" s="5"/>
      <c r="M566" s="5"/>
      <c r="O566" s="5"/>
      <c r="P566" s="6"/>
      <c r="Q566" s="6"/>
      <c r="R566" s="5"/>
      <c r="AQ566" s="3"/>
      <c r="AR566" s="3"/>
    </row>
    <row r="567" spans="1:44" ht="26.25" customHeight="1" x14ac:dyDescent="0.4">
      <c r="B567" s="318" t="s">
        <v>96</v>
      </c>
      <c r="C567" s="331"/>
      <c r="D567" s="331"/>
      <c r="E567" s="331"/>
      <c r="F567" s="331"/>
      <c r="G567" s="331"/>
      <c r="H567" s="331"/>
      <c r="I567" s="331"/>
      <c r="J567" s="331"/>
      <c r="K567" s="201" t="s">
        <v>90</v>
      </c>
      <c r="L567" s="5"/>
      <c r="M567" s="5"/>
      <c r="N567" s="25"/>
      <c r="O567" s="5"/>
      <c r="P567" s="25"/>
      <c r="Q567" s="25"/>
      <c r="R567" s="25"/>
      <c r="AQ567" s="3"/>
      <c r="AR567" s="3"/>
    </row>
    <row r="568" spans="1:44" ht="20.25" customHeight="1" x14ac:dyDescent="0.2">
      <c r="A568" s="330" t="s">
        <v>9</v>
      </c>
      <c r="B568" s="311" t="s">
        <v>97</v>
      </c>
      <c r="C568" s="312"/>
      <c r="D568" s="312"/>
      <c r="E568" s="312"/>
      <c r="F568" s="312"/>
      <c r="G568" s="312"/>
      <c r="H568" s="312"/>
      <c r="I568" s="312"/>
      <c r="J568" s="313"/>
      <c r="K568" s="314" t="s">
        <v>10</v>
      </c>
      <c r="L568" s="307" t="s">
        <v>2</v>
      </c>
      <c r="M568" s="307" t="s">
        <v>3</v>
      </c>
      <c r="N568" s="316" t="s">
        <v>4</v>
      </c>
      <c r="O568" s="307" t="s">
        <v>5</v>
      </c>
      <c r="P568" s="317" t="s">
        <v>6</v>
      </c>
      <c r="Q568" s="317" t="s">
        <v>7</v>
      </c>
      <c r="R568" s="307" t="s">
        <v>8</v>
      </c>
      <c r="AQ568" s="3"/>
      <c r="AR568" s="3"/>
    </row>
    <row r="569" spans="1:44" ht="15.75" customHeight="1" x14ac:dyDescent="0.25">
      <c r="A569" s="308"/>
      <c r="B569" s="79" t="s">
        <v>98</v>
      </c>
      <c r="C569" s="79" t="s">
        <v>99</v>
      </c>
      <c r="D569" s="79" t="s">
        <v>100</v>
      </c>
      <c r="E569" s="79" t="s">
        <v>101</v>
      </c>
      <c r="F569" s="79" t="s">
        <v>102</v>
      </c>
      <c r="G569" s="79" t="s">
        <v>103</v>
      </c>
      <c r="H569" s="79" t="s">
        <v>104</v>
      </c>
      <c r="I569" s="79" t="s">
        <v>105</v>
      </c>
      <c r="J569" s="79" t="s">
        <v>106</v>
      </c>
      <c r="K569" s="315"/>
      <c r="L569" s="308"/>
      <c r="M569" s="308"/>
      <c r="N569" s="308"/>
      <c r="O569" s="308"/>
      <c r="P569" s="308"/>
      <c r="Q569" s="308"/>
      <c r="R569" s="308"/>
      <c r="AQ569" s="3"/>
      <c r="AR569" s="3"/>
    </row>
    <row r="570" spans="1:44" ht="15.75" customHeight="1" x14ac:dyDescent="0.25">
      <c r="A570" s="79">
        <v>1501</v>
      </c>
      <c r="B570" s="80">
        <v>80</v>
      </c>
      <c r="C570" s="80"/>
      <c r="D570" s="80"/>
      <c r="E570" s="80"/>
      <c r="F570" s="80"/>
      <c r="G570" s="80"/>
      <c r="H570" s="80"/>
      <c r="I570" s="80"/>
      <c r="J570" s="80"/>
      <c r="K570" s="116"/>
      <c r="L570" s="232"/>
      <c r="M570" s="233"/>
      <c r="N570" s="234"/>
      <c r="O570" s="242"/>
      <c r="P570" s="85">
        <f>B570</f>
        <v>80</v>
      </c>
      <c r="Q570" s="243"/>
      <c r="R570" s="242"/>
      <c r="AQ570" s="3"/>
      <c r="AR570" s="3"/>
    </row>
    <row r="571" spans="1:44" ht="15.75" customHeight="1" x14ac:dyDescent="0.25">
      <c r="A571" s="79">
        <v>1502</v>
      </c>
      <c r="B571" s="80"/>
      <c r="C571" s="80">
        <v>71</v>
      </c>
      <c r="D571" s="80"/>
      <c r="E571" s="80"/>
      <c r="F571" s="80"/>
      <c r="G571" s="80"/>
      <c r="H571" s="80"/>
      <c r="I571" s="80"/>
      <c r="J571" s="80"/>
      <c r="K571" s="116"/>
      <c r="L571" s="235"/>
      <c r="M571" s="134"/>
      <c r="N571" s="236"/>
      <c r="O571" s="90">
        <f>IF(C571=0,"",C571/B570)</f>
        <v>0.88749999999999996</v>
      </c>
      <c r="P571" s="91">
        <v>71</v>
      </c>
      <c r="Q571" s="241">
        <f t="shared" ref="Q571:Q578" si="81">IF(P571=0,"",P571/P570)</f>
        <v>0.88749999999999996</v>
      </c>
      <c r="R571" s="241">
        <f t="shared" ref="R571:R578" si="82">IF(P571=0,"",100%-Q571)</f>
        <v>0.11250000000000004</v>
      </c>
      <c r="AQ571" s="3"/>
      <c r="AR571" s="3"/>
    </row>
    <row r="572" spans="1:44" ht="15.75" customHeight="1" x14ac:dyDescent="0.25">
      <c r="A572" s="79">
        <v>1601</v>
      </c>
      <c r="B572" s="80"/>
      <c r="C572" s="80"/>
      <c r="D572" s="80">
        <v>69</v>
      </c>
      <c r="E572" s="80"/>
      <c r="F572" s="80"/>
      <c r="G572" s="80"/>
      <c r="H572" s="80"/>
      <c r="I572" s="80"/>
      <c r="J572" s="80"/>
      <c r="K572" s="116"/>
      <c r="L572" s="235"/>
      <c r="M572" s="134"/>
      <c r="N572" s="236"/>
      <c r="O572" s="90">
        <f>IF(D572=0,"",D572/C571)</f>
        <v>0.971830985915493</v>
      </c>
      <c r="P572" s="91">
        <v>70</v>
      </c>
      <c r="Q572" s="241">
        <f t="shared" si="81"/>
        <v>0.9859154929577465</v>
      </c>
      <c r="R572" s="241">
        <f t="shared" si="82"/>
        <v>1.4084507042253502E-2</v>
      </c>
      <c r="S572" s="11">
        <f>P572/P570</f>
        <v>0.875</v>
      </c>
      <c r="AQ572" s="3"/>
      <c r="AR572" s="3"/>
    </row>
    <row r="573" spans="1:44" ht="15.75" customHeight="1" x14ac:dyDescent="0.25">
      <c r="A573" s="79">
        <v>1602</v>
      </c>
      <c r="B573" s="80"/>
      <c r="C573" s="80"/>
      <c r="D573" s="80"/>
      <c r="E573" s="80">
        <v>63</v>
      </c>
      <c r="F573" s="80"/>
      <c r="G573" s="80"/>
      <c r="H573" s="80"/>
      <c r="I573" s="80"/>
      <c r="J573" s="80"/>
      <c r="K573" s="116"/>
      <c r="L573" s="235"/>
      <c r="M573" s="134"/>
      <c r="N573" s="236"/>
      <c r="O573" s="90">
        <f>IF(E573=0,"",E573/D572)</f>
        <v>0.91304347826086951</v>
      </c>
      <c r="P573" s="91">
        <v>65</v>
      </c>
      <c r="Q573" s="241">
        <f t="shared" si="81"/>
        <v>0.9285714285714286</v>
      </c>
      <c r="R573" s="241">
        <f t="shared" si="82"/>
        <v>7.1428571428571397E-2</v>
      </c>
      <c r="AQ573" s="3"/>
      <c r="AR573" s="3"/>
    </row>
    <row r="574" spans="1:44" ht="15.75" customHeight="1" x14ac:dyDescent="0.25">
      <c r="A574" s="79">
        <v>1701</v>
      </c>
      <c r="B574" s="80"/>
      <c r="C574" s="80"/>
      <c r="D574" s="80"/>
      <c r="E574" s="80"/>
      <c r="F574" s="80">
        <v>62</v>
      </c>
      <c r="G574" s="80"/>
      <c r="H574" s="80"/>
      <c r="I574" s="80"/>
      <c r="J574" s="80"/>
      <c r="K574" s="116"/>
      <c r="L574" s="235"/>
      <c r="M574" s="134"/>
      <c r="N574" s="236"/>
      <c r="O574" s="90">
        <f>IF(F574=0,"",F574/E573)</f>
        <v>0.98412698412698407</v>
      </c>
      <c r="P574" s="91">
        <v>63</v>
      </c>
      <c r="Q574" s="241">
        <f t="shared" si="81"/>
        <v>0.96923076923076923</v>
      </c>
      <c r="R574" s="241">
        <f t="shared" si="82"/>
        <v>3.0769230769230771E-2</v>
      </c>
      <c r="AQ574" s="3"/>
      <c r="AR574" s="3"/>
    </row>
    <row r="575" spans="1:44" ht="15.75" customHeight="1" x14ac:dyDescent="0.25">
      <c r="A575" s="79">
        <v>1702</v>
      </c>
      <c r="B575" s="80"/>
      <c r="C575" s="80"/>
      <c r="D575" s="80"/>
      <c r="E575" s="80"/>
      <c r="F575" s="80"/>
      <c r="G575" s="80">
        <v>60</v>
      </c>
      <c r="H575" s="80"/>
      <c r="I575" s="80"/>
      <c r="J575" s="80"/>
      <c r="K575" s="116"/>
      <c r="L575" s="235"/>
      <c r="M575" s="134"/>
      <c r="N575" s="236"/>
      <c r="O575" s="90">
        <f>IF(G575=0,"",G575/F574)</f>
        <v>0.967741935483871</v>
      </c>
      <c r="P575" s="91">
        <v>63</v>
      </c>
      <c r="Q575" s="241">
        <f t="shared" si="81"/>
        <v>1</v>
      </c>
      <c r="R575" s="241">
        <f t="shared" si="82"/>
        <v>0</v>
      </c>
      <c r="AQ575" s="3"/>
      <c r="AR575" s="3"/>
    </row>
    <row r="576" spans="1:44" ht="15.75" customHeight="1" x14ac:dyDescent="0.25">
      <c r="A576" s="79">
        <v>1801</v>
      </c>
      <c r="B576" s="80"/>
      <c r="C576" s="80"/>
      <c r="D576" s="80"/>
      <c r="E576" s="80"/>
      <c r="F576" s="80"/>
      <c r="G576" s="80"/>
      <c r="H576" s="80">
        <v>59</v>
      </c>
      <c r="I576" s="80"/>
      <c r="J576" s="80"/>
      <c r="K576" s="116"/>
      <c r="L576" s="235"/>
      <c r="M576" s="134"/>
      <c r="N576" s="236"/>
      <c r="O576" s="90">
        <f>IF(H576=0,"",H576/G575)</f>
        <v>0.98333333333333328</v>
      </c>
      <c r="P576" s="91">
        <v>63</v>
      </c>
      <c r="Q576" s="241">
        <f t="shared" si="81"/>
        <v>1</v>
      </c>
      <c r="R576" s="241">
        <f t="shared" si="82"/>
        <v>0</v>
      </c>
      <c r="AQ576" s="3"/>
      <c r="AR576" s="3"/>
    </row>
    <row r="577" spans="1:44" ht="15.75" customHeight="1" x14ac:dyDescent="0.25">
      <c r="A577" s="79">
        <v>1802</v>
      </c>
      <c r="B577" s="80"/>
      <c r="C577" s="80"/>
      <c r="D577" s="80"/>
      <c r="E577" s="80"/>
      <c r="F577" s="80"/>
      <c r="G577" s="80"/>
      <c r="H577" s="80"/>
      <c r="I577" s="80">
        <v>58</v>
      </c>
      <c r="J577" s="80"/>
      <c r="K577" s="116"/>
      <c r="L577" s="235"/>
      <c r="M577" s="134"/>
      <c r="N577" s="236"/>
      <c r="O577" s="90">
        <f>IF(I577=0,"",I577/H576)</f>
        <v>0.98305084745762716</v>
      </c>
      <c r="P577" s="91">
        <v>62</v>
      </c>
      <c r="Q577" s="241">
        <f t="shared" si="81"/>
        <v>0.98412698412698407</v>
      </c>
      <c r="R577" s="241">
        <f t="shared" si="82"/>
        <v>1.5873015873015928E-2</v>
      </c>
      <c r="AQ577" s="3"/>
      <c r="AR577" s="3"/>
    </row>
    <row r="578" spans="1:44" ht="15.75" customHeight="1" x14ac:dyDescent="0.25">
      <c r="A578" s="79">
        <v>1901</v>
      </c>
      <c r="B578" s="80"/>
      <c r="C578" s="80"/>
      <c r="D578" s="80"/>
      <c r="E578" s="80"/>
      <c r="F578" s="80"/>
      <c r="G578" s="80"/>
      <c r="H578" s="80"/>
      <c r="I578" s="80"/>
      <c r="J578" s="80">
        <v>58</v>
      </c>
      <c r="K578" s="116">
        <v>45</v>
      </c>
      <c r="L578" s="235"/>
      <c r="M578" s="134"/>
      <c r="N578" s="236"/>
      <c r="O578" s="133">
        <f>IF(J578=0,"",J578/I577)</f>
        <v>1</v>
      </c>
      <c r="P578" s="91">
        <v>62</v>
      </c>
      <c r="Q578" s="133">
        <f t="shared" si="81"/>
        <v>1</v>
      </c>
      <c r="R578" s="133">
        <f t="shared" si="82"/>
        <v>0</v>
      </c>
      <c r="AQ578" s="3"/>
      <c r="AR578" s="3"/>
    </row>
    <row r="579" spans="1:44" ht="15.75" customHeight="1" x14ac:dyDescent="0.25">
      <c r="A579" s="79">
        <v>1902</v>
      </c>
      <c r="B579" s="80"/>
      <c r="C579" s="80"/>
      <c r="D579" s="80"/>
      <c r="E579" s="80"/>
      <c r="F579" s="80"/>
      <c r="G579" s="80"/>
      <c r="H579" s="80"/>
      <c r="I579" s="80"/>
      <c r="J579" s="80">
        <v>9</v>
      </c>
      <c r="K579" s="116">
        <v>9</v>
      </c>
      <c r="L579" s="235"/>
      <c r="M579" s="134"/>
      <c r="N579" s="237"/>
      <c r="O579" s="193"/>
      <c r="P579" s="91">
        <v>14</v>
      </c>
      <c r="Q579" s="193"/>
      <c r="R579" s="264"/>
      <c r="AQ579" s="3"/>
      <c r="AR579" s="3"/>
    </row>
    <row r="580" spans="1:44" ht="15.75" customHeight="1" x14ac:dyDescent="0.25">
      <c r="A580" s="79">
        <v>2001</v>
      </c>
      <c r="B580" s="80"/>
      <c r="C580" s="80"/>
      <c r="D580" s="80"/>
      <c r="E580" s="80"/>
      <c r="F580" s="80"/>
      <c r="G580" s="80"/>
      <c r="H580" s="80"/>
      <c r="I580" s="80"/>
      <c r="J580" s="80">
        <v>7</v>
      </c>
      <c r="K580" s="116">
        <v>5</v>
      </c>
      <c r="L580" s="235"/>
      <c r="M580" s="134"/>
      <c r="N580" s="237"/>
      <c r="O580" s="246"/>
      <c r="P580" s="96">
        <v>7</v>
      </c>
      <c r="Q580" s="247"/>
      <c r="R580" s="246"/>
      <c r="AQ580" s="3"/>
      <c r="AR580" s="3"/>
    </row>
    <row r="581" spans="1:44" ht="15.75" customHeight="1" x14ac:dyDescent="0.25">
      <c r="A581" s="79">
        <v>2002</v>
      </c>
      <c r="B581" s="80"/>
      <c r="C581" s="80"/>
      <c r="D581" s="80"/>
      <c r="E581" s="80"/>
      <c r="F581" s="80"/>
      <c r="G581" s="80"/>
      <c r="H581" s="80"/>
      <c r="I581" s="80"/>
      <c r="J581" s="80">
        <v>1</v>
      </c>
      <c r="K581" s="116">
        <v>1</v>
      </c>
      <c r="L581" s="235"/>
      <c r="M581" s="134"/>
      <c r="N581" s="237"/>
      <c r="O581" s="246"/>
      <c r="P581" s="96">
        <v>1</v>
      </c>
      <c r="Q581" s="247"/>
      <c r="R581" s="246"/>
      <c r="AQ581" s="3"/>
      <c r="AR581" s="3"/>
    </row>
    <row r="582" spans="1:44" ht="15.75" customHeight="1" x14ac:dyDescent="0.25">
      <c r="A582" s="79">
        <v>2101</v>
      </c>
      <c r="B582" s="80"/>
      <c r="C582" s="80"/>
      <c r="D582" s="80"/>
      <c r="E582" s="80"/>
      <c r="F582" s="80"/>
      <c r="G582" s="80"/>
      <c r="H582" s="80"/>
      <c r="I582" s="80"/>
      <c r="J582" s="80"/>
      <c r="K582" s="116"/>
      <c r="L582" s="235"/>
      <c r="M582" s="134"/>
      <c r="N582" s="237"/>
      <c r="O582" s="246"/>
      <c r="P582" s="96"/>
      <c r="Q582" s="247"/>
      <c r="R582" s="246"/>
      <c r="AQ582" s="3"/>
      <c r="AR582" s="3"/>
    </row>
    <row r="583" spans="1:44" ht="15.75" customHeight="1" x14ac:dyDescent="0.25">
      <c r="A583" s="79">
        <v>2102</v>
      </c>
      <c r="B583" s="80"/>
      <c r="C583" s="80"/>
      <c r="D583" s="80"/>
      <c r="E583" s="80"/>
      <c r="F583" s="80"/>
      <c r="G583" s="80"/>
      <c r="H583" s="80"/>
      <c r="I583" s="80"/>
      <c r="J583" s="80"/>
      <c r="K583" s="116"/>
      <c r="L583" s="235"/>
      <c r="M583" s="134"/>
      <c r="N583" s="237"/>
      <c r="O583" s="248"/>
      <c r="P583" s="251"/>
      <c r="Q583" s="249"/>
      <c r="R583" s="250"/>
      <c r="AQ583" s="3"/>
      <c r="AR583" s="3"/>
    </row>
    <row r="584" spans="1:44" ht="15.75" customHeight="1" x14ac:dyDescent="0.25">
      <c r="A584" s="79">
        <v>2201</v>
      </c>
      <c r="B584" s="80"/>
      <c r="C584" s="80"/>
      <c r="D584" s="80"/>
      <c r="E584" s="80"/>
      <c r="F584" s="80"/>
      <c r="G584" s="80"/>
      <c r="H584" s="80"/>
      <c r="I584" s="80"/>
      <c r="J584" s="80"/>
      <c r="K584" s="116"/>
      <c r="L584" s="235"/>
      <c r="M584" s="134"/>
      <c r="N584" s="237"/>
      <c r="O584" s="228" t="s">
        <v>80</v>
      </c>
      <c r="P584" s="102">
        <v>50</v>
      </c>
      <c r="Q584" s="103">
        <f>K587</f>
        <v>60</v>
      </c>
      <c r="R584" s="230" t="s">
        <v>10</v>
      </c>
      <c r="AQ584" s="3"/>
      <c r="AR584" s="3"/>
    </row>
    <row r="585" spans="1:44" ht="15.75" customHeight="1" x14ac:dyDescent="0.25">
      <c r="A585" s="79">
        <v>2202</v>
      </c>
      <c r="B585" s="80"/>
      <c r="C585" s="80"/>
      <c r="D585" s="80"/>
      <c r="E585" s="80"/>
      <c r="F585" s="80"/>
      <c r="G585" s="80"/>
      <c r="H585" s="80"/>
      <c r="I585" s="80"/>
      <c r="J585" s="80"/>
      <c r="K585" s="116"/>
      <c r="L585" s="235"/>
      <c r="M585" s="134"/>
      <c r="N585" s="237"/>
      <c r="O585" s="229" t="s">
        <v>81</v>
      </c>
      <c r="P585" s="104">
        <f>IF(P584/B570=0,"",P584/B570)</f>
        <v>0.625</v>
      </c>
      <c r="Q585" s="105">
        <f>IF(P584/Q584=0,"",P584/Q584)</f>
        <v>0.83333333333333337</v>
      </c>
      <c r="R585" s="231" t="s">
        <v>82</v>
      </c>
      <c r="AQ585" s="3"/>
      <c r="AR585" s="3"/>
    </row>
    <row r="586" spans="1:44" ht="15.75" customHeight="1" x14ac:dyDescent="0.25">
      <c r="A586" s="79">
        <v>2301</v>
      </c>
      <c r="B586" s="80"/>
      <c r="C586" s="80"/>
      <c r="D586" s="80"/>
      <c r="E586" s="80"/>
      <c r="F586" s="80"/>
      <c r="G586" s="80"/>
      <c r="H586" s="80"/>
      <c r="I586" s="80"/>
      <c r="J586" s="80"/>
      <c r="K586" s="116"/>
      <c r="L586" s="238"/>
      <c r="M586" s="239"/>
      <c r="N586" s="240"/>
      <c r="O586" s="109"/>
      <c r="P586" s="110"/>
      <c r="Q586" s="110"/>
      <c r="R586" s="111"/>
      <c r="AQ586" s="3"/>
      <c r="AR586" s="3"/>
    </row>
    <row r="587" spans="1:44" ht="18" customHeight="1" x14ac:dyDescent="0.25">
      <c r="A587" s="33"/>
      <c r="B587" s="327" t="s">
        <v>108</v>
      </c>
      <c r="C587" s="327"/>
      <c r="D587" s="327"/>
      <c r="E587" s="327"/>
      <c r="F587" s="327"/>
      <c r="G587" s="327"/>
      <c r="H587" s="327"/>
      <c r="I587" s="327"/>
      <c r="J587" s="327"/>
      <c r="K587" s="112">
        <f>SUM(K570:K583)</f>
        <v>60</v>
      </c>
      <c r="L587" s="113">
        <f>IF(K578=0,"",K578/B570)</f>
        <v>0.5625</v>
      </c>
      <c r="M587" s="113">
        <f>IF(K587=0,"",K587/B570)</f>
        <v>0.75</v>
      </c>
      <c r="N587" s="113">
        <f>IF(K578=0,"",M587-L587)</f>
        <v>0.1875</v>
      </c>
      <c r="O587" s="5"/>
      <c r="P587" s="25"/>
      <c r="Q587" s="24"/>
      <c r="R587" s="5"/>
      <c r="AQ587" s="3"/>
      <c r="AR587" s="3"/>
    </row>
    <row r="588" spans="1:44" ht="12.75" customHeight="1" x14ac:dyDescent="0.2">
      <c r="L588" s="5"/>
      <c r="M588" s="5"/>
      <c r="O588" s="5"/>
      <c r="P588" s="6"/>
      <c r="Q588" s="6"/>
      <c r="R588" s="5"/>
      <c r="AQ588" s="3"/>
      <c r="AR588" s="3"/>
    </row>
    <row r="589" spans="1:44" ht="12.75" customHeight="1" x14ac:dyDescent="0.2">
      <c r="L589" s="5"/>
      <c r="M589" s="5"/>
      <c r="O589" s="5"/>
      <c r="P589" s="6"/>
      <c r="Q589" s="6"/>
      <c r="R589" s="5"/>
      <c r="AQ589" s="3"/>
      <c r="AR589" s="3"/>
    </row>
    <row r="590" spans="1:44" ht="26.25" customHeight="1" x14ac:dyDescent="0.4">
      <c r="B590" s="318" t="s">
        <v>96</v>
      </c>
      <c r="C590" s="331"/>
      <c r="D590" s="331"/>
      <c r="E590" s="331"/>
      <c r="F590" s="331"/>
      <c r="G590" s="331"/>
      <c r="H590" s="331"/>
      <c r="I590" s="331"/>
      <c r="J590" s="331"/>
      <c r="K590" s="201" t="s">
        <v>91</v>
      </c>
      <c r="L590" s="5"/>
      <c r="M590" s="5"/>
      <c r="N590" s="25"/>
      <c r="O590" s="5"/>
      <c r="P590" s="25"/>
      <c r="Q590" s="25"/>
      <c r="R590" s="25"/>
      <c r="AQ590" s="3"/>
      <c r="AR590" s="3"/>
    </row>
    <row r="591" spans="1:44" ht="20.25" customHeight="1" x14ac:dyDescent="0.2">
      <c r="A591" s="330" t="s">
        <v>9</v>
      </c>
      <c r="B591" s="311" t="s">
        <v>97</v>
      </c>
      <c r="C591" s="312"/>
      <c r="D591" s="312"/>
      <c r="E591" s="312"/>
      <c r="F591" s="312"/>
      <c r="G591" s="312"/>
      <c r="H591" s="312"/>
      <c r="I591" s="312"/>
      <c r="J591" s="313"/>
      <c r="K591" s="314" t="s">
        <v>10</v>
      </c>
      <c r="L591" s="307" t="s">
        <v>2</v>
      </c>
      <c r="M591" s="307" t="s">
        <v>3</v>
      </c>
      <c r="N591" s="316" t="s">
        <v>4</v>
      </c>
      <c r="O591" s="307" t="s">
        <v>5</v>
      </c>
      <c r="P591" s="317" t="s">
        <v>6</v>
      </c>
      <c r="Q591" s="317" t="s">
        <v>7</v>
      </c>
      <c r="R591" s="307" t="s">
        <v>8</v>
      </c>
      <c r="AQ591" s="3"/>
      <c r="AR591" s="3"/>
    </row>
    <row r="592" spans="1:44" ht="15.75" customHeight="1" x14ac:dyDescent="0.25">
      <c r="A592" s="308"/>
      <c r="B592" s="79" t="s">
        <v>98</v>
      </c>
      <c r="C592" s="79" t="s">
        <v>99</v>
      </c>
      <c r="D592" s="79" t="s">
        <v>100</v>
      </c>
      <c r="E592" s="79" t="s">
        <v>101</v>
      </c>
      <c r="F592" s="79" t="s">
        <v>102</v>
      </c>
      <c r="G592" s="79" t="s">
        <v>103</v>
      </c>
      <c r="H592" s="79" t="s">
        <v>104</v>
      </c>
      <c r="I592" s="79" t="s">
        <v>105</v>
      </c>
      <c r="J592" s="79" t="s">
        <v>106</v>
      </c>
      <c r="K592" s="315"/>
      <c r="L592" s="308"/>
      <c r="M592" s="308"/>
      <c r="N592" s="308"/>
      <c r="O592" s="308"/>
      <c r="P592" s="308"/>
      <c r="Q592" s="308"/>
      <c r="R592" s="308"/>
      <c r="AQ592" s="3"/>
      <c r="AR592" s="3"/>
    </row>
    <row r="593" spans="1:44" ht="15.75" customHeight="1" x14ac:dyDescent="0.25">
      <c r="A593" s="79">
        <v>1502</v>
      </c>
      <c r="B593" s="80">
        <v>77</v>
      </c>
      <c r="C593" s="80"/>
      <c r="D593" s="80"/>
      <c r="E593" s="80"/>
      <c r="F593" s="80"/>
      <c r="G593" s="80"/>
      <c r="H593" s="80"/>
      <c r="I593" s="80"/>
      <c r="J593" s="80"/>
      <c r="K593" s="116"/>
      <c r="L593" s="232"/>
      <c r="M593" s="233"/>
      <c r="N593" s="234"/>
      <c r="O593" s="242"/>
      <c r="P593" s="85">
        <f>B593</f>
        <v>77</v>
      </c>
      <c r="Q593" s="243"/>
      <c r="R593" s="242"/>
      <c r="AQ593" s="3"/>
      <c r="AR593" s="3"/>
    </row>
    <row r="594" spans="1:44" ht="15.75" customHeight="1" x14ac:dyDescent="0.25">
      <c r="A594" s="79">
        <v>1601</v>
      </c>
      <c r="B594" s="80"/>
      <c r="C594" s="80">
        <v>72</v>
      </c>
      <c r="D594" s="80"/>
      <c r="E594" s="80"/>
      <c r="F594" s="80"/>
      <c r="G594" s="80"/>
      <c r="H594" s="80"/>
      <c r="I594" s="80"/>
      <c r="J594" s="80"/>
      <c r="K594" s="116"/>
      <c r="L594" s="235"/>
      <c r="M594" s="134"/>
      <c r="N594" s="236"/>
      <c r="O594" s="90">
        <f>IF(C594=0,"",C594/B593)</f>
        <v>0.93506493506493504</v>
      </c>
      <c r="P594" s="91">
        <v>72</v>
      </c>
      <c r="Q594" s="241">
        <f t="shared" ref="Q594:Q601" si="83">IF(P594=0,"",P594/P593)</f>
        <v>0.93506493506493504</v>
      </c>
      <c r="R594" s="241">
        <f t="shared" ref="R594:R601" si="84">IF(P594=0,"",100%-Q594)</f>
        <v>6.4935064935064957E-2</v>
      </c>
      <c r="AQ594" s="3"/>
      <c r="AR594" s="3"/>
    </row>
    <row r="595" spans="1:44" ht="15.75" customHeight="1" x14ac:dyDescent="0.25">
      <c r="A595" s="79">
        <v>1602</v>
      </c>
      <c r="B595" s="80"/>
      <c r="C595" s="80"/>
      <c r="D595" s="80">
        <v>70</v>
      </c>
      <c r="E595" s="80"/>
      <c r="F595" s="80"/>
      <c r="G595" s="80"/>
      <c r="H595" s="80"/>
      <c r="I595" s="80"/>
      <c r="J595" s="80"/>
      <c r="K595" s="116"/>
      <c r="L595" s="235"/>
      <c r="M595" s="134"/>
      <c r="N595" s="236"/>
      <c r="O595" s="90">
        <f>IF(D595=0,"",D595/C594)</f>
        <v>0.97222222222222221</v>
      </c>
      <c r="P595" s="91">
        <v>70</v>
      </c>
      <c r="Q595" s="241">
        <f t="shared" si="83"/>
        <v>0.97222222222222221</v>
      </c>
      <c r="R595" s="241">
        <f t="shared" si="84"/>
        <v>2.777777777777779E-2</v>
      </c>
      <c r="S595" s="11">
        <f>P595/P593</f>
        <v>0.90909090909090906</v>
      </c>
      <c r="AQ595" s="3"/>
      <c r="AR595" s="3"/>
    </row>
    <row r="596" spans="1:44" ht="15.75" customHeight="1" x14ac:dyDescent="0.25">
      <c r="A596" s="79">
        <v>1701</v>
      </c>
      <c r="B596" s="80"/>
      <c r="C596" s="80"/>
      <c r="D596" s="80"/>
      <c r="E596" s="80">
        <v>69</v>
      </c>
      <c r="F596" s="80"/>
      <c r="G596" s="80"/>
      <c r="H596" s="80"/>
      <c r="I596" s="80"/>
      <c r="J596" s="80"/>
      <c r="K596" s="116"/>
      <c r="L596" s="235"/>
      <c r="M596" s="134"/>
      <c r="N596" s="236"/>
      <c r="O596" s="90">
        <f>IF(E596=0,"",E596/D595)</f>
        <v>0.98571428571428577</v>
      </c>
      <c r="P596" s="91">
        <v>70</v>
      </c>
      <c r="Q596" s="241">
        <f t="shared" si="83"/>
        <v>1</v>
      </c>
      <c r="R596" s="241">
        <f t="shared" si="84"/>
        <v>0</v>
      </c>
      <c r="AQ596" s="3"/>
      <c r="AR596" s="3"/>
    </row>
    <row r="597" spans="1:44" ht="15.75" customHeight="1" x14ac:dyDescent="0.25">
      <c r="A597" s="79">
        <v>1702</v>
      </c>
      <c r="B597" s="80"/>
      <c r="C597" s="80"/>
      <c r="D597" s="80"/>
      <c r="E597" s="80"/>
      <c r="F597" s="80">
        <v>65</v>
      </c>
      <c r="G597" s="80"/>
      <c r="H597" s="80"/>
      <c r="I597" s="80"/>
      <c r="J597" s="80"/>
      <c r="K597" s="116"/>
      <c r="L597" s="235"/>
      <c r="M597" s="134"/>
      <c r="N597" s="236"/>
      <c r="O597" s="90">
        <f>IF(F597=0,"",F597/E596)</f>
        <v>0.94202898550724634</v>
      </c>
      <c r="P597" s="91">
        <v>67</v>
      </c>
      <c r="Q597" s="241">
        <f t="shared" si="83"/>
        <v>0.95714285714285718</v>
      </c>
      <c r="R597" s="241">
        <f t="shared" si="84"/>
        <v>4.2857142857142816E-2</v>
      </c>
      <c r="AQ597" s="3"/>
      <c r="AR597" s="3"/>
    </row>
    <row r="598" spans="1:44" ht="15.75" customHeight="1" x14ac:dyDescent="0.25">
      <c r="A598" s="79">
        <v>1801</v>
      </c>
      <c r="B598" s="80"/>
      <c r="C598" s="80"/>
      <c r="D598" s="80"/>
      <c r="E598" s="80"/>
      <c r="F598" s="80"/>
      <c r="G598" s="80">
        <v>63</v>
      </c>
      <c r="H598" s="80"/>
      <c r="I598" s="80"/>
      <c r="J598" s="80"/>
      <c r="K598" s="116"/>
      <c r="L598" s="235"/>
      <c r="M598" s="134"/>
      <c r="N598" s="236"/>
      <c r="O598" s="90">
        <f>IF(G598=0,"",G598/F597)</f>
        <v>0.96923076923076923</v>
      </c>
      <c r="P598" s="91">
        <v>67</v>
      </c>
      <c r="Q598" s="241">
        <f t="shared" si="83"/>
        <v>1</v>
      </c>
      <c r="R598" s="241">
        <f t="shared" si="84"/>
        <v>0</v>
      </c>
      <c r="AQ598" s="3"/>
      <c r="AR598" s="3"/>
    </row>
    <row r="599" spans="1:44" ht="15.75" customHeight="1" x14ac:dyDescent="0.25">
      <c r="A599" s="79">
        <v>1802</v>
      </c>
      <c r="B599" s="80"/>
      <c r="C599" s="80"/>
      <c r="D599" s="80"/>
      <c r="E599" s="80"/>
      <c r="F599" s="80"/>
      <c r="G599" s="80"/>
      <c r="H599" s="80">
        <v>61</v>
      </c>
      <c r="I599" s="80"/>
      <c r="J599" s="80"/>
      <c r="K599" s="116"/>
      <c r="L599" s="235"/>
      <c r="M599" s="134"/>
      <c r="N599" s="236"/>
      <c r="O599" s="90">
        <f>IF(H599=0,"",H599/G598)</f>
        <v>0.96825396825396826</v>
      </c>
      <c r="P599" s="91">
        <v>67</v>
      </c>
      <c r="Q599" s="241">
        <f t="shared" si="83"/>
        <v>1</v>
      </c>
      <c r="R599" s="241">
        <f t="shared" si="84"/>
        <v>0</v>
      </c>
      <c r="AQ599" s="3"/>
      <c r="AR599" s="3"/>
    </row>
    <row r="600" spans="1:44" ht="15.75" customHeight="1" x14ac:dyDescent="0.25">
      <c r="A600" s="79">
        <v>1901</v>
      </c>
      <c r="B600" s="80"/>
      <c r="C600" s="80"/>
      <c r="D600" s="80"/>
      <c r="E600" s="80"/>
      <c r="F600" s="80"/>
      <c r="G600" s="80"/>
      <c r="H600" s="80"/>
      <c r="I600" s="80">
        <v>61</v>
      </c>
      <c r="J600" s="80"/>
      <c r="K600" s="116"/>
      <c r="L600" s="235"/>
      <c r="M600" s="134"/>
      <c r="N600" s="236"/>
      <c r="O600" s="90">
        <f>IF(I600=0,"",I600/H599)</f>
        <v>1</v>
      </c>
      <c r="P600" s="91">
        <v>66</v>
      </c>
      <c r="Q600" s="241">
        <f t="shared" si="83"/>
        <v>0.9850746268656716</v>
      </c>
      <c r="R600" s="241">
        <f t="shared" si="84"/>
        <v>1.4925373134328401E-2</v>
      </c>
      <c r="AQ600" s="3"/>
      <c r="AR600" s="3"/>
    </row>
    <row r="601" spans="1:44" ht="15.75" customHeight="1" x14ac:dyDescent="0.25">
      <c r="A601" s="79">
        <v>1902</v>
      </c>
      <c r="B601" s="80"/>
      <c r="C601" s="80"/>
      <c r="D601" s="80"/>
      <c r="E601" s="80"/>
      <c r="F601" s="80"/>
      <c r="G601" s="80"/>
      <c r="H601" s="80"/>
      <c r="I601" s="80"/>
      <c r="J601" s="80">
        <v>60</v>
      </c>
      <c r="K601" s="116">
        <v>56</v>
      </c>
      <c r="L601" s="235"/>
      <c r="M601" s="134"/>
      <c r="N601" s="236"/>
      <c r="O601" s="133">
        <f>IF(J601=0,"",J601/I600)</f>
        <v>0.98360655737704916</v>
      </c>
      <c r="P601" s="91">
        <v>65</v>
      </c>
      <c r="Q601" s="133">
        <f t="shared" si="83"/>
        <v>0.98484848484848486</v>
      </c>
      <c r="R601" s="133">
        <f t="shared" si="84"/>
        <v>1.5151515151515138E-2</v>
      </c>
      <c r="AQ601" s="3"/>
      <c r="AR601" s="3"/>
    </row>
    <row r="602" spans="1:44" ht="15.75" customHeight="1" x14ac:dyDescent="0.25">
      <c r="A602" s="79">
        <v>2001</v>
      </c>
      <c r="B602" s="80"/>
      <c r="C602" s="80"/>
      <c r="D602" s="80"/>
      <c r="E602" s="80"/>
      <c r="F602" s="80"/>
      <c r="G602" s="80"/>
      <c r="H602" s="80"/>
      <c r="I602" s="80"/>
      <c r="J602" s="80">
        <v>10</v>
      </c>
      <c r="K602" s="116">
        <v>6</v>
      </c>
      <c r="L602" s="235"/>
      <c r="M602" s="134"/>
      <c r="N602" s="237"/>
      <c r="O602" s="193"/>
      <c r="P602" s="91">
        <v>11</v>
      </c>
      <c r="Q602" s="193"/>
      <c r="R602" s="264"/>
      <c r="AQ602" s="3"/>
      <c r="AR602" s="3"/>
    </row>
    <row r="603" spans="1:44" ht="15.75" customHeight="1" x14ac:dyDescent="0.25">
      <c r="A603" s="79">
        <v>2002</v>
      </c>
      <c r="B603" s="80"/>
      <c r="C603" s="80"/>
      <c r="D603" s="80"/>
      <c r="E603" s="80"/>
      <c r="F603" s="80"/>
      <c r="G603" s="80"/>
      <c r="H603" s="80"/>
      <c r="I603" s="80"/>
      <c r="J603" s="80">
        <v>2</v>
      </c>
      <c r="K603" s="116">
        <v>1</v>
      </c>
      <c r="L603" s="235"/>
      <c r="M603" s="134"/>
      <c r="N603" s="237"/>
      <c r="O603" s="246"/>
      <c r="P603" s="96">
        <v>4</v>
      </c>
      <c r="Q603" s="247"/>
      <c r="R603" s="246"/>
      <c r="AQ603" s="3"/>
      <c r="AR603" s="3"/>
    </row>
    <row r="604" spans="1:44" ht="15.75" customHeight="1" x14ac:dyDescent="0.25">
      <c r="A604" s="79">
        <v>2101</v>
      </c>
      <c r="B604" s="80"/>
      <c r="C604" s="80"/>
      <c r="D604" s="80"/>
      <c r="E604" s="80"/>
      <c r="F604" s="80"/>
      <c r="G604" s="80"/>
      <c r="H604" s="80"/>
      <c r="I604" s="80"/>
      <c r="J604" s="80">
        <v>2</v>
      </c>
      <c r="K604" s="116">
        <v>2</v>
      </c>
      <c r="L604" s="235"/>
      <c r="M604" s="134"/>
      <c r="N604" s="237"/>
      <c r="O604" s="246"/>
      <c r="P604" s="254">
        <v>4</v>
      </c>
      <c r="Q604" s="247"/>
      <c r="R604" s="246"/>
      <c r="AQ604" s="3"/>
      <c r="AR604" s="3"/>
    </row>
    <row r="605" spans="1:44" ht="15.75" customHeight="1" x14ac:dyDescent="0.25">
      <c r="A605" s="79">
        <v>2102</v>
      </c>
      <c r="B605" s="80"/>
      <c r="C605" s="80"/>
      <c r="D605" s="80"/>
      <c r="E605" s="80"/>
      <c r="F605" s="80"/>
      <c r="G605" s="80"/>
      <c r="H605" s="80"/>
      <c r="I605" s="80"/>
      <c r="J605" s="80">
        <v>2</v>
      </c>
      <c r="K605" s="116"/>
      <c r="L605" s="235"/>
      <c r="M605" s="134"/>
      <c r="N605" s="237"/>
      <c r="O605" s="252"/>
      <c r="P605" s="192">
        <v>2</v>
      </c>
      <c r="Q605" s="253"/>
      <c r="R605" s="246"/>
      <c r="AQ605" s="3"/>
      <c r="AR605" s="3"/>
    </row>
    <row r="606" spans="1:44" ht="15.75" customHeight="1" x14ac:dyDescent="0.25">
      <c r="A606" s="79">
        <v>2201</v>
      </c>
      <c r="B606" s="80"/>
      <c r="C606" s="80"/>
      <c r="D606" s="80"/>
      <c r="E606" s="80"/>
      <c r="F606" s="80"/>
      <c r="G606" s="80"/>
      <c r="H606" s="80"/>
      <c r="I606" s="80"/>
      <c r="J606" s="80">
        <v>2</v>
      </c>
      <c r="K606" s="116">
        <v>2</v>
      </c>
      <c r="L606" s="235"/>
      <c r="M606" s="134"/>
      <c r="N606" s="237"/>
      <c r="O606" s="248"/>
      <c r="P606" s="192">
        <v>2</v>
      </c>
      <c r="Q606" s="249"/>
      <c r="R606" s="250"/>
      <c r="AQ606" s="3"/>
      <c r="AR606" s="3"/>
    </row>
    <row r="607" spans="1:44" ht="15.75" customHeight="1" x14ac:dyDescent="0.25">
      <c r="A607" s="79">
        <v>2202</v>
      </c>
      <c r="B607" s="80"/>
      <c r="C607" s="80"/>
      <c r="D607" s="80"/>
      <c r="E607" s="80"/>
      <c r="F607" s="80"/>
      <c r="G607" s="80"/>
      <c r="H607" s="80"/>
      <c r="I607" s="80"/>
      <c r="J607" s="80"/>
      <c r="K607" s="116"/>
      <c r="L607" s="235"/>
      <c r="M607" s="134"/>
      <c r="N607" s="237"/>
      <c r="O607" s="228" t="s">
        <v>80</v>
      </c>
      <c r="P607" s="255">
        <v>62</v>
      </c>
      <c r="Q607" s="103">
        <f>K610</f>
        <v>67</v>
      </c>
      <c r="R607" s="230" t="s">
        <v>10</v>
      </c>
      <c r="AQ607" s="3"/>
      <c r="AR607" s="3"/>
    </row>
    <row r="608" spans="1:44" ht="15.75" customHeight="1" x14ac:dyDescent="0.25">
      <c r="A608" s="79">
        <v>2301</v>
      </c>
      <c r="B608" s="80"/>
      <c r="C608" s="80"/>
      <c r="D608" s="80"/>
      <c r="E608" s="80"/>
      <c r="F608" s="80"/>
      <c r="G608" s="80"/>
      <c r="H608" s="80"/>
      <c r="I608" s="80"/>
      <c r="J608" s="80"/>
      <c r="K608" s="116"/>
      <c r="L608" s="235"/>
      <c r="M608" s="134"/>
      <c r="N608" s="237"/>
      <c r="O608" s="229" t="s">
        <v>81</v>
      </c>
      <c r="P608" s="104">
        <f>IF(P607/B593=0,"",P607/B593)</f>
        <v>0.80519480519480524</v>
      </c>
      <c r="Q608" s="105">
        <f>IF(P607/Q607=0,"",P607/Q607)</f>
        <v>0.92537313432835822</v>
      </c>
      <c r="R608" s="231" t="s">
        <v>82</v>
      </c>
      <c r="AQ608" s="3"/>
      <c r="AR608" s="3"/>
    </row>
    <row r="609" spans="1:44" ht="15.75" customHeight="1" x14ac:dyDescent="0.25">
      <c r="A609" s="79">
        <v>2302</v>
      </c>
      <c r="B609" s="80"/>
      <c r="C609" s="80"/>
      <c r="D609" s="80"/>
      <c r="E609" s="80"/>
      <c r="F609" s="80"/>
      <c r="G609" s="80"/>
      <c r="H609" s="80"/>
      <c r="I609" s="80"/>
      <c r="J609" s="80"/>
      <c r="K609" s="116"/>
      <c r="L609" s="238"/>
      <c r="M609" s="239"/>
      <c r="N609" s="240"/>
      <c r="O609" s="109"/>
      <c r="P609" s="110"/>
      <c r="Q609" s="110"/>
      <c r="R609" s="111"/>
      <c r="AQ609" s="3"/>
      <c r="AR609" s="3"/>
    </row>
    <row r="610" spans="1:44" ht="18" customHeight="1" x14ac:dyDescent="0.25">
      <c r="A610" s="33"/>
      <c r="B610" s="327" t="s">
        <v>108</v>
      </c>
      <c r="C610" s="327"/>
      <c r="D610" s="327"/>
      <c r="E610" s="327"/>
      <c r="F610" s="327"/>
      <c r="G610" s="327"/>
      <c r="H610" s="327"/>
      <c r="I610" s="327"/>
      <c r="J610" s="327"/>
      <c r="K610" s="112">
        <f>SUM(K593:K606)</f>
        <v>67</v>
      </c>
      <c r="L610" s="113">
        <f>IF(K601=0,"",K601/B593)</f>
        <v>0.72727272727272729</v>
      </c>
      <c r="M610" s="113">
        <f>IF(K610=0,"",K610/B593)</f>
        <v>0.87012987012987009</v>
      </c>
      <c r="N610" s="113">
        <f>IF(K601=0,"",M610-L610)</f>
        <v>0.14285714285714279</v>
      </c>
      <c r="O610" s="5"/>
      <c r="P610" s="25"/>
      <c r="Q610" s="24"/>
      <c r="R610" s="5"/>
      <c r="AQ610" s="3"/>
      <c r="AR610" s="3"/>
    </row>
    <row r="611" spans="1:44" ht="12.75" customHeight="1" x14ac:dyDescent="0.2">
      <c r="L611" s="5"/>
      <c r="M611" s="5"/>
      <c r="O611" s="5"/>
      <c r="P611" s="6"/>
      <c r="Q611" s="6"/>
      <c r="R611" s="5"/>
      <c r="AQ611" s="3"/>
      <c r="AR611" s="3"/>
    </row>
    <row r="612" spans="1:44" ht="12.75" customHeight="1" x14ac:dyDescent="0.2">
      <c r="L612" s="5"/>
      <c r="M612" s="5"/>
      <c r="O612" s="5"/>
      <c r="P612" s="6"/>
      <c r="Q612" s="6"/>
      <c r="R612" s="5"/>
      <c r="AQ612" s="3"/>
      <c r="AR612" s="3"/>
    </row>
    <row r="613" spans="1:44" ht="26.25" customHeight="1" x14ac:dyDescent="0.4">
      <c r="B613" s="318" t="s">
        <v>96</v>
      </c>
      <c r="C613" s="331"/>
      <c r="D613" s="331"/>
      <c r="E613" s="331"/>
      <c r="F613" s="331"/>
      <c r="G613" s="331"/>
      <c r="H613" s="331"/>
      <c r="I613" s="331"/>
      <c r="J613" s="331"/>
      <c r="K613" s="201" t="s">
        <v>92</v>
      </c>
      <c r="L613" s="5"/>
      <c r="M613" s="5"/>
      <c r="N613" s="25"/>
      <c r="O613" s="5"/>
      <c r="P613" s="25"/>
      <c r="Q613" s="25"/>
      <c r="R613" s="25"/>
    </row>
    <row r="614" spans="1:44" ht="20.25" customHeight="1" x14ac:dyDescent="0.2">
      <c r="A614" s="330" t="s">
        <v>9</v>
      </c>
      <c r="B614" s="311" t="s">
        <v>97</v>
      </c>
      <c r="C614" s="312"/>
      <c r="D614" s="312"/>
      <c r="E614" s="312"/>
      <c r="F614" s="312"/>
      <c r="G614" s="312"/>
      <c r="H614" s="312"/>
      <c r="I614" s="312"/>
      <c r="J614" s="313"/>
      <c r="K614" s="314" t="s">
        <v>10</v>
      </c>
      <c r="L614" s="307" t="s">
        <v>2</v>
      </c>
      <c r="M614" s="307" t="s">
        <v>3</v>
      </c>
      <c r="N614" s="316" t="s">
        <v>4</v>
      </c>
      <c r="O614" s="307" t="s">
        <v>5</v>
      </c>
      <c r="P614" s="317" t="s">
        <v>6</v>
      </c>
      <c r="Q614" s="317" t="s">
        <v>7</v>
      </c>
      <c r="R614" s="307" t="s">
        <v>8</v>
      </c>
    </row>
    <row r="615" spans="1:44" ht="15.75" customHeight="1" x14ac:dyDescent="0.25">
      <c r="A615" s="308"/>
      <c r="B615" s="79" t="s">
        <v>98</v>
      </c>
      <c r="C615" s="79" t="s">
        <v>99</v>
      </c>
      <c r="D615" s="79" t="s">
        <v>100</v>
      </c>
      <c r="E615" s="79" t="s">
        <v>101</v>
      </c>
      <c r="F615" s="79" t="s">
        <v>102</v>
      </c>
      <c r="G615" s="79" t="s">
        <v>103</v>
      </c>
      <c r="H615" s="79" t="s">
        <v>104</v>
      </c>
      <c r="I615" s="79" t="s">
        <v>105</v>
      </c>
      <c r="J615" s="79" t="s">
        <v>106</v>
      </c>
      <c r="K615" s="315"/>
      <c r="L615" s="308"/>
      <c r="M615" s="308"/>
      <c r="N615" s="308"/>
      <c r="O615" s="308"/>
      <c r="P615" s="308"/>
      <c r="Q615" s="308"/>
      <c r="R615" s="308"/>
    </row>
    <row r="616" spans="1:44" ht="15.75" customHeight="1" x14ac:dyDescent="0.25">
      <c r="A616" s="79">
        <v>1601</v>
      </c>
      <c r="B616" s="80">
        <v>79</v>
      </c>
      <c r="C616" s="80"/>
      <c r="D616" s="80"/>
      <c r="E616" s="80"/>
      <c r="F616" s="80"/>
      <c r="G616" s="80"/>
      <c r="H616" s="80"/>
      <c r="I616" s="80"/>
      <c r="J616" s="80"/>
      <c r="K616" s="116"/>
      <c r="L616" s="232"/>
      <c r="M616" s="233"/>
      <c r="N616" s="234"/>
      <c r="O616" s="242"/>
      <c r="P616" s="85">
        <f>B616</f>
        <v>79</v>
      </c>
      <c r="Q616" s="243"/>
      <c r="R616" s="242"/>
    </row>
    <row r="617" spans="1:44" ht="15.75" customHeight="1" x14ac:dyDescent="0.25">
      <c r="A617" s="79">
        <v>1602</v>
      </c>
      <c r="B617" s="80"/>
      <c r="C617" s="80">
        <v>77</v>
      </c>
      <c r="D617" s="80"/>
      <c r="E617" s="80"/>
      <c r="F617" s="80"/>
      <c r="G617" s="80"/>
      <c r="H617" s="80"/>
      <c r="I617" s="80"/>
      <c r="J617" s="80"/>
      <c r="K617" s="116"/>
      <c r="L617" s="235"/>
      <c r="M617" s="134"/>
      <c r="N617" s="236"/>
      <c r="O617" s="90">
        <f>IF(C617=0,"",C617/B616)</f>
        <v>0.97468354430379744</v>
      </c>
      <c r="P617" s="91">
        <v>77</v>
      </c>
      <c r="Q617" s="241">
        <f t="shared" ref="Q617:Q624" si="85">IF(P617=0,"",P617/P616)</f>
        <v>0.97468354430379744</v>
      </c>
      <c r="R617" s="241">
        <f t="shared" ref="R617:R624" si="86">IF(P617=0,"",100%-Q617)</f>
        <v>2.5316455696202556E-2</v>
      </c>
    </row>
    <row r="618" spans="1:44" ht="15.75" customHeight="1" x14ac:dyDescent="0.25">
      <c r="A618" s="79">
        <v>1701</v>
      </c>
      <c r="B618" s="80"/>
      <c r="C618" s="80"/>
      <c r="D618" s="80">
        <v>73</v>
      </c>
      <c r="E618" s="80"/>
      <c r="F618" s="80"/>
      <c r="G618" s="80"/>
      <c r="H618" s="80"/>
      <c r="I618" s="80"/>
      <c r="J618" s="80"/>
      <c r="K618" s="116"/>
      <c r="L618" s="235"/>
      <c r="M618" s="134"/>
      <c r="N618" s="236"/>
      <c r="O618" s="90">
        <f>IF(D618=0,"",D618/C617)</f>
        <v>0.94805194805194803</v>
      </c>
      <c r="P618" s="91">
        <v>74</v>
      </c>
      <c r="Q618" s="241">
        <f t="shared" si="85"/>
        <v>0.96103896103896103</v>
      </c>
      <c r="R618" s="241">
        <f t="shared" si="86"/>
        <v>3.8961038961038974E-2</v>
      </c>
      <c r="S618" s="11">
        <f>P618/P616</f>
        <v>0.93670886075949367</v>
      </c>
    </row>
    <row r="619" spans="1:44" ht="15.75" customHeight="1" x14ac:dyDescent="0.25">
      <c r="A619" s="79">
        <v>1702</v>
      </c>
      <c r="B619" s="80"/>
      <c r="C619" s="80"/>
      <c r="D619" s="80"/>
      <c r="E619" s="80">
        <v>69</v>
      </c>
      <c r="F619" s="80"/>
      <c r="G619" s="80"/>
      <c r="H619" s="80"/>
      <c r="I619" s="80"/>
      <c r="J619" s="80"/>
      <c r="K619" s="116"/>
      <c r="L619" s="235"/>
      <c r="M619" s="134"/>
      <c r="N619" s="236"/>
      <c r="O619" s="90">
        <f>IF(E619=0,"",E619/D618)</f>
        <v>0.9452054794520548</v>
      </c>
      <c r="P619" s="91">
        <v>69</v>
      </c>
      <c r="Q619" s="241">
        <f t="shared" si="85"/>
        <v>0.93243243243243246</v>
      </c>
      <c r="R619" s="241">
        <f t="shared" si="86"/>
        <v>6.7567567567567544E-2</v>
      </c>
    </row>
    <row r="620" spans="1:44" ht="15.75" customHeight="1" x14ac:dyDescent="0.25">
      <c r="A620" s="79">
        <v>1801</v>
      </c>
      <c r="B620" s="80"/>
      <c r="C620" s="80"/>
      <c r="D620" s="80"/>
      <c r="E620" s="80"/>
      <c r="F620" s="80">
        <v>66</v>
      </c>
      <c r="G620" s="80"/>
      <c r="H620" s="80"/>
      <c r="I620" s="80"/>
      <c r="J620" s="80"/>
      <c r="K620" s="116"/>
      <c r="L620" s="235"/>
      <c r="M620" s="134"/>
      <c r="N620" s="236"/>
      <c r="O620" s="90">
        <f>IF(F620=0,"",F620/E619)</f>
        <v>0.95652173913043481</v>
      </c>
      <c r="P620" s="91">
        <v>67</v>
      </c>
      <c r="Q620" s="241">
        <f t="shared" si="85"/>
        <v>0.97101449275362317</v>
      </c>
      <c r="R620" s="241">
        <f t="shared" si="86"/>
        <v>2.8985507246376829E-2</v>
      </c>
    </row>
    <row r="621" spans="1:44" ht="15.75" customHeight="1" x14ac:dyDescent="0.25">
      <c r="A621" s="79">
        <v>1802</v>
      </c>
      <c r="B621" s="80"/>
      <c r="C621" s="80"/>
      <c r="D621" s="80"/>
      <c r="E621" s="80"/>
      <c r="F621" s="80"/>
      <c r="G621" s="80">
        <v>63</v>
      </c>
      <c r="H621" s="80"/>
      <c r="I621" s="80"/>
      <c r="J621" s="80"/>
      <c r="K621" s="116"/>
      <c r="L621" s="235"/>
      <c r="M621" s="134"/>
      <c r="N621" s="236"/>
      <c r="O621" s="90">
        <f>IF(G621=0,"",G621/F620)</f>
        <v>0.95454545454545459</v>
      </c>
      <c r="P621" s="91">
        <v>65</v>
      </c>
      <c r="Q621" s="241">
        <f t="shared" si="85"/>
        <v>0.97014925373134331</v>
      </c>
      <c r="R621" s="241">
        <f t="shared" si="86"/>
        <v>2.9850746268656692E-2</v>
      </c>
    </row>
    <row r="622" spans="1:44" ht="15.75" customHeight="1" x14ac:dyDescent="0.25">
      <c r="A622" s="79">
        <v>1901</v>
      </c>
      <c r="B622" s="80"/>
      <c r="C622" s="80"/>
      <c r="D622" s="80"/>
      <c r="E622" s="80"/>
      <c r="F622" s="80"/>
      <c r="G622" s="80"/>
      <c r="H622" s="80">
        <v>61</v>
      </c>
      <c r="I622" s="80"/>
      <c r="J622" s="80"/>
      <c r="K622" s="116"/>
      <c r="L622" s="235"/>
      <c r="M622" s="134"/>
      <c r="N622" s="236"/>
      <c r="O622" s="90">
        <f>IF(H622=0,"",H622/G621)</f>
        <v>0.96825396825396826</v>
      </c>
      <c r="P622" s="91">
        <v>64</v>
      </c>
      <c r="Q622" s="241">
        <f t="shared" si="85"/>
        <v>0.98461538461538467</v>
      </c>
      <c r="R622" s="241">
        <f t="shared" si="86"/>
        <v>1.538461538461533E-2</v>
      </c>
    </row>
    <row r="623" spans="1:44" ht="15.75" customHeight="1" x14ac:dyDescent="0.25">
      <c r="A623" s="79">
        <v>1902</v>
      </c>
      <c r="B623" s="80"/>
      <c r="C623" s="80"/>
      <c r="D623" s="80"/>
      <c r="E623" s="80"/>
      <c r="F623" s="80"/>
      <c r="G623" s="80"/>
      <c r="H623" s="80"/>
      <c r="I623" s="80">
        <v>61</v>
      </c>
      <c r="J623" s="80"/>
      <c r="K623" s="116">
        <v>1</v>
      </c>
      <c r="L623" s="235"/>
      <c r="M623" s="134"/>
      <c r="N623" s="236"/>
      <c r="O623" s="90">
        <f>IF(I623=0,"",I623/H622)</f>
        <v>1</v>
      </c>
      <c r="P623" s="91">
        <v>61</v>
      </c>
      <c r="Q623" s="241">
        <f t="shared" si="85"/>
        <v>0.953125</v>
      </c>
      <c r="R623" s="241">
        <f t="shared" si="86"/>
        <v>4.6875E-2</v>
      </c>
    </row>
    <row r="624" spans="1:44" ht="15.75" customHeight="1" x14ac:dyDescent="0.25">
      <c r="A624" s="79">
        <v>2001</v>
      </c>
      <c r="B624" s="80"/>
      <c r="C624" s="80"/>
      <c r="D624" s="80"/>
      <c r="E624" s="80"/>
      <c r="F624" s="80"/>
      <c r="G624" s="80"/>
      <c r="H624" s="80"/>
      <c r="I624" s="80"/>
      <c r="J624" s="80">
        <v>60</v>
      </c>
      <c r="K624" s="116">
        <v>51</v>
      </c>
      <c r="L624" s="235"/>
      <c r="M624" s="134"/>
      <c r="N624" s="236"/>
      <c r="O624" s="133">
        <f>IF(J624=0,"",J624/I623)</f>
        <v>0.98360655737704916</v>
      </c>
      <c r="P624" s="91">
        <v>60</v>
      </c>
      <c r="Q624" s="133">
        <f t="shared" si="85"/>
        <v>0.98360655737704916</v>
      </c>
      <c r="R624" s="133">
        <f t="shared" si="86"/>
        <v>1.6393442622950838E-2</v>
      </c>
    </row>
    <row r="625" spans="1:44" ht="15.75" customHeight="1" x14ac:dyDescent="0.25">
      <c r="A625" s="79">
        <v>2002</v>
      </c>
      <c r="B625" s="80"/>
      <c r="C625" s="80"/>
      <c r="D625" s="80"/>
      <c r="E625" s="80"/>
      <c r="F625" s="80"/>
      <c r="G625" s="80"/>
      <c r="H625" s="80"/>
      <c r="I625" s="80"/>
      <c r="J625" s="80">
        <v>2</v>
      </c>
      <c r="K625" s="116">
        <v>2</v>
      </c>
      <c r="L625" s="235"/>
      <c r="M625" s="134"/>
      <c r="N625" s="237"/>
      <c r="O625" s="193"/>
      <c r="P625" s="91">
        <v>5</v>
      </c>
      <c r="Q625" s="193"/>
      <c r="R625" s="264"/>
    </row>
    <row r="626" spans="1:44" ht="15.75" customHeight="1" x14ac:dyDescent="0.25">
      <c r="A626" s="79">
        <v>2101</v>
      </c>
      <c r="B626" s="80"/>
      <c r="C626" s="80"/>
      <c r="D626" s="80"/>
      <c r="E626" s="80"/>
      <c r="F626" s="80"/>
      <c r="G626" s="80"/>
      <c r="H626" s="80"/>
      <c r="I626" s="80"/>
      <c r="J626" s="80">
        <v>3</v>
      </c>
      <c r="K626" s="116">
        <v>3</v>
      </c>
      <c r="L626" s="235"/>
      <c r="M626" s="134"/>
      <c r="N626" s="237"/>
      <c r="O626" s="246"/>
      <c r="P626" s="96">
        <v>3</v>
      </c>
      <c r="Q626" s="247"/>
      <c r="R626" s="246"/>
    </row>
    <row r="627" spans="1:44" ht="15.75" customHeight="1" x14ac:dyDescent="0.25">
      <c r="A627" s="79">
        <v>2102</v>
      </c>
      <c r="B627" s="80"/>
      <c r="C627" s="80"/>
      <c r="D627" s="80"/>
      <c r="E627" s="80"/>
      <c r="F627" s="80"/>
      <c r="G627" s="80"/>
      <c r="H627" s="80"/>
      <c r="I627" s="80"/>
      <c r="J627" s="80">
        <v>1</v>
      </c>
      <c r="K627" s="116"/>
      <c r="L627" s="235"/>
      <c r="M627" s="134"/>
      <c r="N627" s="237"/>
      <c r="O627" s="246"/>
      <c r="P627" s="96">
        <v>1</v>
      </c>
      <c r="Q627" s="247"/>
      <c r="R627" s="246"/>
    </row>
    <row r="628" spans="1:44" ht="15.75" customHeight="1" x14ac:dyDescent="0.25">
      <c r="A628" s="79">
        <v>2201</v>
      </c>
      <c r="B628" s="80"/>
      <c r="C628" s="80"/>
      <c r="D628" s="80"/>
      <c r="E628" s="80"/>
      <c r="F628" s="80"/>
      <c r="G628" s="80"/>
      <c r="H628" s="80"/>
      <c r="I628" s="80"/>
      <c r="J628" s="80">
        <v>1</v>
      </c>
      <c r="K628" s="116">
        <v>1</v>
      </c>
      <c r="L628" s="235"/>
      <c r="M628" s="134"/>
      <c r="N628" s="237"/>
      <c r="O628" s="246"/>
      <c r="P628" s="96">
        <v>1</v>
      </c>
      <c r="Q628" s="247"/>
      <c r="R628" s="246"/>
    </row>
    <row r="629" spans="1:44" ht="15.75" customHeight="1" x14ac:dyDescent="0.25">
      <c r="A629" s="79">
        <v>2202</v>
      </c>
      <c r="B629" s="80"/>
      <c r="C629" s="80"/>
      <c r="D629" s="80"/>
      <c r="E629" s="80"/>
      <c r="F629" s="80"/>
      <c r="G629" s="80"/>
      <c r="H629" s="80"/>
      <c r="I629" s="80"/>
      <c r="J629" s="80"/>
      <c r="K629" s="116"/>
      <c r="L629" s="235"/>
      <c r="M629" s="134"/>
      <c r="N629" s="237"/>
      <c r="O629" s="248"/>
      <c r="P629" s="251"/>
      <c r="Q629" s="249"/>
      <c r="R629" s="250"/>
    </row>
    <row r="630" spans="1:44" ht="15.75" customHeight="1" x14ac:dyDescent="0.25">
      <c r="A630" s="79">
        <v>2301</v>
      </c>
      <c r="B630" s="80"/>
      <c r="C630" s="80"/>
      <c r="D630" s="80"/>
      <c r="E630" s="80"/>
      <c r="F630" s="80"/>
      <c r="G630" s="80"/>
      <c r="H630" s="80"/>
      <c r="I630" s="80"/>
      <c r="J630" s="80"/>
      <c r="K630" s="116"/>
      <c r="L630" s="235"/>
      <c r="M630" s="134"/>
      <c r="N630" s="237"/>
      <c r="O630" s="228" t="s">
        <v>80</v>
      </c>
      <c r="P630" s="102">
        <v>51</v>
      </c>
      <c r="Q630" s="103">
        <f>K633</f>
        <v>58</v>
      </c>
      <c r="R630" s="230" t="s">
        <v>10</v>
      </c>
    </row>
    <row r="631" spans="1:44" ht="15.75" customHeight="1" x14ac:dyDescent="0.25">
      <c r="A631" s="79">
        <v>2302</v>
      </c>
      <c r="B631" s="80"/>
      <c r="C631" s="80"/>
      <c r="D631" s="80"/>
      <c r="E631" s="80"/>
      <c r="F631" s="80"/>
      <c r="G631" s="80"/>
      <c r="H631" s="80"/>
      <c r="I631" s="80"/>
      <c r="J631" s="80"/>
      <c r="K631" s="116"/>
      <c r="L631" s="235"/>
      <c r="M631" s="134"/>
      <c r="N631" s="237"/>
      <c r="O631" s="229" t="s">
        <v>81</v>
      </c>
      <c r="P631" s="104">
        <f>IF(P630/B616=0,"",P630/B616)</f>
        <v>0.64556962025316456</v>
      </c>
      <c r="Q631" s="105">
        <f>IF(P630/Q630=0,"",P630/Q630)</f>
        <v>0.87931034482758619</v>
      </c>
      <c r="R631" s="231" t="s">
        <v>82</v>
      </c>
    </row>
    <row r="632" spans="1:44" ht="15.75" customHeight="1" x14ac:dyDescent="0.25">
      <c r="A632" s="79">
        <v>2401</v>
      </c>
      <c r="B632" s="80"/>
      <c r="C632" s="80"/>
      <c r="D632" s="80"/>
      <c r="E632" s="80"/>
      <c r="F632" s="80"/>
      <c r="G632" s="80"/>
      <c r="H632" s="80"/>
      <c r="I632" s="80"/>
      <c r="J632" s="80"/>
      <c r="K632" s="116"/>
      <c r="L632" s="238"/>
      <c r="M632" s="239"/>
      <c r="N632" s="240"/>
      <c r="O632" s="109"/>
      <c r="P632" s="110"/>
      <c r="Q632" s="110"/>
      <c r="R632" s="111"/>
    </row>
    <row r="633" spans="1:44" ht="18" customHeight="1" x14ac:dyDescent="0.25">
      <c r="A633" s="33"/>
      <c r="B633" s="327" t="s">
        <v>108</v>
      </c>
      <c r="C633" s="327"/>
      <c r="D633" s="327"/>
      <c r="E633" s="327"/>
      <c r="F633" s="327"/>
      <c r="G633" s="327"/>
      <c r="H633" s="327"/>
      <c r="I633" s="327"/>
      <c r="J633" s="327"/>
      <c r="K633" s="112">
        <f>SUM(K616:K629)</f>
        <v>58</v>
      </c>
      <c r="L633" s="113">
        <f>((SUM(K623:K624))/B616)</f>
        <v>0.65822784810126578</v>
      </c>
      <c r="M633" s="113">
        <f>IF(K633=0,"",K633/B616)</f>
        <v>0.73417721518987344</v>
      </c>
      <c r="N633" s="113">
        <f>IF(K624=0,"",M633-L633)</f>
        <v>7.5949367088607667E-2</v>
      </c>
      <c r="O633" s="5"/>
      <c r="P633" s="25"/>
      <c r="Q633" s="24"/>
      <c r="R633" s="5"/>
    </row>
    <row r="634" spans="1:44" ht="12.75" customHeight="1" x14ac:dyDescent="0.2">
      <c r="L634" s="5"/>
      <c r="M634" s="5"/>
      <c r="O634" s="5"/>
      <c r="P634" s="6"/>
      <c r="Q634" s="6"/>
      <c r="R634" s="5"/>
      <c r="AQ634" s="3"/>
      <c r="AR634" s="3"/>
    </row>
    <row r="635" spans="1:44" ht="12.75" customHeight="1" x14ac:dyDescent="0.2">
      <c r="L635" s="5"/>
      <c r="M635" s="5"/>
      <c r="O635" s="5"/>
      <c r="P635" s="6"/>
      <c r="Q635" s="6"/>
      <c r="R635" s="5"/>
      <c r="AQ635" s="3"/>
      <c r="AR635" s="3"/>
    </row>
    <row r="636" spans="1:44" s="200" customFormat="1" ht="26.25" customHeight="1" x14ac:dyDescent="0.4">
      <c r="B636" s="318" t="s">
        <v>96</v>
      </c>
      <c r="C636" s="331"/>
      <c r="D636" s="331"/>
      <c r="E636" s="331"/>
      <c r="F636" s="331"/>
      <c r="G636" s="331"/>
      <c r="H636" s="331"/>
      <c r="I636" s="331"/>
      <c r="J636" s="331"/>
      <c r="K636" s="201" t="s">
        <v>110</v>
      </c>
      <c r="L636" s="5"/>
      <c r="M636" s="5"/>
      <c r="N636" s="25"/>
      <c r="O636" s="5"/>
      <c r="P636" s="25"/>
      <c r="Q636" s="25"/>
      <c r="R636" s="25"/>
    </row>
    <row r="637" spans="1:44" ht="20.25" customHeight="1" x14ac:dyDescent="0.2">
      <c r="A637" s="330" t="s">
        <v>9</v>
      </c>
      <c r="B637" s="311" t="s">
        <v>97</v>
      </c>
      <c r="C637" s="312"/>
      <c r="D637" s="312"/>
      <c r="E637" s="312"/>
      <c r="F637" s="312"/>
      <c r="G637" s="312"/>
      <c r="H637" s="312"/>
      <c r="I637" s="312"/>
      <c r="J637" s="313"/>
      <c r="K637" s="314" t="s">
        <v>10</v>
      </c>
      <c r="L637" s="307" t="s">
        <v>2</v>
      </c>
      <c r="M637" s="307" t="s">
        <v>3</v>
      </c>
      <c r="N637" s="316" t="s">
        <v>4</v>
      </c>
      <c r="O637" s="307" t="s">
        <v>5</v>
      </c>
      <c r="P637" s="317" t="s">
        <v>6</v>
      </c>
      <c r="Q637" s="317" t="s">
        <v>7</v>
      </c>
      <c r="R637" s="307" t="s">
        <v>8</v>
      </c>
    </row>
    <row r="638" spans="1:44" ht="15.75" customHeight="1" x14ac:dyDescent="0.25">
      <c r="A638" s="308"/>
      <c r="B638" s="79" t="s">
        <v>98</v>
      </c>
      <c r="C638" s="79" t="s">
        <v>99</v>
      </c>
      <c r="D638" s="79" t="s">
        <v>100</v>
      </c>
      <c r="E638" s="79" t="s">
        <v>101</v>
      </c>
      <c r="F638" s="79" t="s">
        <v>102</v>
      </c>
      <c r="G638" s="79" t="s">
        <v>103</v>
      </c>
      <c r="H638" s="79" t="s">
        <v>104</v>
      </c>
      <c r="I638" s="79" t="s">
        <v>105</v>
      </c>
      <c r="J638" s="79" t="s">
        <v>106</v>
      </c>
      <c r="K638" s="315"/>
      <c r="L638" s="308"/>
      <c r="M638" s="308"/>
      <c r="N638" s="308"/>
      <c r="O638" s="308"/>
      <c r="P638" s="308"/>
      <c r="Q638" s="308"/>
      <c r="R638" s="308"/>
    </row>
    <row r="639" spans="1:44" ht="15.75" customHeight="1" x14ac:dyDescent="0.25">
      <c r="A639" s="79">
        <v>1602</v>
      </c>
      <c r="B639" s="80">
        <v>81</v>
      </c>
      <c r="C639" s="80"/>
      <c r="D639" s="80"/>
      <c r="E639" s="80"/>
      <c r="F639" s="80"/>
      <c r="G639" s="80"/>
      <c r="H639" s="80"/>
      <c r="I639" s="80"/>
      <c r="J639" s="80"/>
      <c r="K639" s="116"/>
      <c r="L639" s="232"/>
      <c r="M639" s="233"/>
      <c r="N639" s="234"/>
      <c r="O639" s="242"/>
      <c r="P639" s="85">
        <f>B639</f>
        <v>81</v>
      </c>
      <c r="Q639" s="243"/>
      <c r="R639" s="242"/>
    </row>
    <row r="640" spans="1:44" ht="15.75" customHeight="1" x14ac:dyDescent="0.25">
      <c r="A640" s="79">
        <v>1701</v>
      </c>
      <c r="B640" s="80"/>
      <c r="C640" s="80">
        <v>68</v>
      </c>
      <c r="D640" s="80"/>
      <c r="E640" s="80"/>
      <c r="F640" s="80"/>
      <c r="G640" s="80"/>
      <c r="H640" s="80"/>
      <c r="I640" s="80"/>
      <c r="J640" s="80"/>
      <c r="K640" s="116"/>
      <c r="L640" s="235"/>
      <c r="M640" s="134"/>
      <c r="N640" s="236"/>
      <c r="O640" s="90">
        <f>IF(C640=0,"",C640/B639)</f>
        <v>0.83950617283950613</v>
      </c>
      <c r="P640" s="91">
        <v>68</v>
      </c>
      <c r="Q640" s="241">
        <f t="shared" ref="Q640:Q647" si="87">IF(P640=0,"",P640/P639)</f>
        <v>0.83950617283950613</v>
      </c>
      <c r="R640" s="241">
        <f t="shared" ref="R640:R647" si="88">IF(P640=0,"",100%-Q640)</f>
        <v>0.16049382716049387</v>
      </c>
    </row>
    <row r="641" spans="1:19" ht="15.75" customHeight="1" x14ac:dyDescent="0.25">
      <c r="A641" s="79">
        <v>1702</v>
      </c>
      <c r="B641" s="80"/>
      <c r="C641" s="80"/>
      <c r="D641" s="80">
        <v>59</v>
      </c>
      <c r="E641" s="80"/>
      <c r="F641" s="80"/>
      <c r="G641" s="80"/>
      <c r="H641" s="80"/>
      <c r="I641" s="80"/>
      <c r="J641" s="80"/>
      <c r="K641" s="116"/>
      <c r="L641" s="235"/>
      <c r="M641" s="134"/>
      <c r="N641" s="236"/>
      <c r="O641" s="90">
        <f>IF(D641=0,"",D641/C640)</f>
        <v>0.86764705882352944</v>
      </c>
      <c r="P641" s="91">
        <v>62</v>
      </c>
      <c r="Q641" s="241">
        <f t="shared" si="87"/>
        <v>0.91176470588235292</v>
      </c>
      <c r="R641" s="241">
        <f t="shared" si="88"/>
        <v>8.8235294117647078E-2</v>
      </c>
      <c r="S641" s="11">
        <f>P641/P639</f>
        <v>0.76543209876543206</v>
      </c>
    </row>
    <row r="642" spans="1:19" ht="15.75" customHeight="1" x14ac:dyDescent="0.25">
      <c r="A642" s="79">
        <v>1801</v>
      </c>
      <c r="B642" s="80"/>
      <c r="C642" s="80"/>
      <c r="D642" s="80"/>
      <c r="E642" s="80">
        <v>59</v>
      </c>
      <c r="F642" s="80"/>
      <c r="G642" s="80"/>
      <c r="H642" s="80"/>
      <c r="I642" s="80"/>
      <c r="J642" s="80"/>
      <c r="K642" s="116"/>
      <c r="L642" s="235"/>
      <c r="M642" s="134"/>
      <c r="N642" s="236"/>
      <c r="O642" s="90">
        <f>IF(E642=0,"",E642/D641)</f>
        <v>1</v>
      </c>
      <c r="P642" s="91">
        <v>59</v>
      </c>
      <c r="Q642" s="241">
        <f t="shared" si="87"/>
        <v>0.95161290322580649</v>
      </c>
      <c r="R642" s="241">
        <f t="shared" si="88"/>
        <v>4.8387096774193505E-2</v>
      </c>
    </row>
    <row r="643" spans="1:19" ht="15.75" customHeight="1" x14ac:dyDescent="0.25">
      <c r="A643" s="79">
        <v>1802</v>
      </c>
      <c r="B643" s="80"/>
      <c r="C643" s="80"/>
      <c r="D643" s="80"/>
      <c r="E643" s="80"/>
      <c r="F643" s="80">
        <v>53</v>
      </c>
      <c r="G643" s="80"/>
      <c r="H643" s="80"/>
      <c r="I643" s="80"/>
      <c r="J643" s="80"/>
      <c r="K643" s="116"/>
      <c r="L643" s="235"/>
      <c r="M643" s="134"/>
      <c r="N643" s="236"/>
      <c r="O643" s="90">
        <f>IF(F643=0,"",F643/E642)</f>
        <v>0.89830508474576276</v>
      </c>
      <c r="P643" s="91">
        <v>57</v>
      </c>
      <c r="Q643" s="241">
        <f t="shared" si="87"/>
        <v>0.96610169491525422</v>
      </c>
      <c r="R643" s="241">
        <f t="shared" si="88"/>
        <v>3.3898305084745783E-2</v>
      </c>
    </row>
    <row r="644" spans="1:19" ht="15.75" customHeight="1" x14ac:dyDescent="0.25">
      <c r="A644" s="79">
        <v>1901</v>
      </c>
      <c r="B644" s="80"/>
      <c r="C644" s="80"/>
      <c r="D644" s="80"/>
      <c r="E644" s="80"/>
      <c r="F644" s="80"/>
      <c r="G644" s="80">
        <v>49</v>
      </c>
      <c r="H644" s="80"/>
      <c r="I644" s="80"/>
      <c r="J644" s="80"/>
      <c r="K644" s="116"/>
      <c r="L644" s="235"/>
      <c r="M644" s="134"/>
      <c r="N644" s="236"/>
      <c r="O644" s="90">
        <f>IF(G644=0,"",G644/F643)</f>
        <v>0.92452830188679247</v>
      </c>
      <c r="P644" s="91">
        <v>53</v>
      </c>
      <c r="Q644" s="241">
        <f t="shared" si="87"/>
        <v>0.92982456140350878</v>
      </c>
      <c r="R644" s="241">
        <f t="shared" si="88"/>
        <v>7.0175438596491224E-2</v>
      </c>
    </row>
    <row r="645" spans="1:19" ht="15.75" customHeight="1" x14ac:dyDescent="0.25">
      <c r="A645" s="79">
        <v>1902</v>
      </c>
      <c r="B645" s="80"/>
      <c r="C645" s="80"/>
      <c r="D645" s="80"/>
      <c r="E645" s="80"/>
      <c r="F645" s="80"/>
      <c r="G645" s="80"/>
      <c r="H645" s="80">
        <v>49</v>
      </c>
      <c r="I645" s="80"/>
      <c r="J645" s="80"/>
      <c r="K645" s="116"/>
      <c r="L645" s="235"/>
      <c r="M645" s="134"/>
      <c r="N645" s="236"/>
      <c r="O645" s="90">
        <f>IF(H645=0,"",H645/G644)</f>
        <v>1</v>
      </c>
      <c r="P645" s="91">
        <v>53</v>
      </c>
      <c r="Q645" s="241">
        <f t="shared" si="87"/>
        <v>1</v>
      </c>
      <c r="R645" s="241">
        <f t="shared" si="88"/>
        <v>0</v>
      </c>
    </row>
    <row r="646" spans="1:19" ht="15.75" customHeight="1" x14ac:dyDescent="0.25">
      <c r="A646" s="79">
        <v>2001</v>
      </c>
      <c r="B646" s="80"/>
      <c r="C646" s="80"/>
      <c r="D646" s="80"/>
      <c r="E646" s="80"/>
      <c r="F646" s="80"/>
      <c r="G646" s="80"/>
      <c r="H646" s="80"/>
      <c r="I646" s="80">
        <v>48</v>
      </c>
      <c r="J646" s="80"/>
      <c r="K646" s="116"/>
      <c r="L646" s="235"/>
      <c r="M646" s="134"/>
      <c r="N646" s="236"/>
      <c r="O646" s="90">
        <f>IF(I646=0,"",I646/H645)</f>
        <v>0.97959183673469385</v>
      </c>
      <c r="P646" s="91">
        <v>52</v>
      </c>
      <c r="Q646" s="241">
        <f t="shared" si="87"/>
        <v>0.98113207547169812</v>
      </c>
      <c r="R646" s="241">
        <f t="shared" si="88"/>
        <v>1.8867924528301883E-2</v>
      </c>
    </row>
    <row r="647" spans="1:19" ht="15.75" customHeight="1" x14ac:dyDescent="0.25">
      <c r="A647" s="79">
        <v>2002</v>
      </c>
      <c r="B647" s="80"/>
      <c r="C647" s="80"/>
      <c r="D647" s="80"/>
      <c r="E647" s="80"/>
      <c r="F647" s="80"/>
      <c r="G647" s="80"/>
      <c r="H647" s="80"/>
      <c r="I647" s="80"/>
      <c r="J647" s="80">
        <v>47</v>
      </c>
      <c r="K647" s="116">
        <v>27</v>
      </c>
      <c r="L647" s="235"/>
      <c r="M647" s="134"/>
      <c r="N647" s="236"/>
      <c r="O647" s="133">
        <f>IF(J647=0,"",J647/I646)</f>
        <v>0.97916666666666663</v>
      </c>
      <c r="P647" s="91">
        <v>52</v>
      </c>
      <c r="Q647" s="133">
        <f t="shared" si="87"/>
        <v>1</v>
      </c>
      <c r="R647" s="133">
        <f t="shared" si="88"/>
        <v>0</v>
      </c>
    </row>
    <row r="648" spans="1:19" ht="15.75" customHeight="1" x14ac:dyDescent="0.25">
      <c r="A648" s="79">
        <v>2101</v>
      </c>
      <c r="B648" s="80"/>
      <c r="C648" s="80"/>
      <c r="D648" s="80"/>
      <c r="E648" s="80"/>
      <c r="F648" s="80"/>
      <c r="G648" s="80"/>
      <c r="H648" s="80"/>
      <c r="I648" s="80"/>
      <c r="J648" s="80">
        <v>22</v>
      </c>
      <c r="K648" s="116">
        <v>17</v>
      </c>
      <c r="L648" s="235"/>
      <c r="M648" s="134"/>
      <c r="N648" s="237"/>
      <c r="O648" s="134"/>
      <c r="P648" s="91">
        <v>25</v>
      </c>
      <c r="Q648" s="134"/>
      <c r="R648" s="244"/>
    </row>
    <row r="649" spans="1:19" ht="15.75" customHeight="1" x14ac:dyDescent="0.25">
      <c r="A649" s="79">
        <v>2102</v>
      </c>
      <c r="B649" s="80"/>
      <c r="C649" s="80"/>
      <c r="D649" s="80"/>
      <c r="E649" s="80"/>
      <c r="F649" s="80"/>
      <c r="G649" s="80"/>
      <c r="H649" s="80"/>
      <c r="I649" s="80"/>
      <c r="J649" s="80">
        <v>6</v>
      </c>
      <c r="K649" s="116">
        <v>5</v>
      </c>
      <c r="L649" s="235"/>
      <c r="M649" s="134"/>
      <c r="N649" s="237"/>
      <c r="O649" s="246"/>
      <c r="P649" s="96">
        <v>6</v>
      </c>
      <c r="Q649" s="247"/>
      <c r="R649" s="246"/>
    </row>
    <row r="650" spans="1:19" ht="15.75" customHeight="1" x14ac:dyDescent="0.25">
      <c r="A650" s="79">
        <v>2201</v>
      </c>
      <c r="B650" s="80"/>
      <c r="C650" s="80"/>
      <c r="D650" s="80"/>
      <c r="E650" s="80"/>
      <c r="F650" s="80"/>
      <c r="G650" s="80"/>
      <c r="H650" s="80"/>
      <c r="I650" s="80"/>
      <c r="J650" s="80">
        <v>1</v>
      </c>
      <c r="K650" s="116">
        <v>1</v>
      </c>
      <c r="L650" s="235"/>
      <c r="M650" s="134"/>
      <c r="N650" s="237"/>
      <c r="O650" s="246"/>
      <c r="P650" s="96">
        <v>1</v>
      </c>
      <c r="Q650" s="247"/>
      <c r="R650" s="246"/>
    </row>
    <row r="651" spans="1:19" ht="15.75" customHeight="1" x14ac:dyDescent="0.25">
      <c r="A651" s="79">
        <v>2202</v>
      </c>
      <c r="B651" s="80"/>
      <c r="C651" s="80"/>
      <c r="D651" s="80"/>
      <c r="E651" s="80"/>
      <c r="F651" s="80"/>
      <c r="G651" s="80"/>
      <c r="H651" s="80"/>
      <c r="I651" s="80"/>
      <c r="J651" s="80"/>
      <c r="K651" s="116"/>
      <c r="L651" s="235"/>
      <c r="M651" s="134"/>
      <c r="N651" s="237"/>
      <c r="O651" s="246"/>
      <c r="P651" s="96"/>
      <c r="Q651" s="247"/>
      <c r="R651" s="246"/>
    </row>
    <row r="652" spans="1:19" ht="15.75" customHeight="1" x14ac:dyDescent="0.25">
      <c r="A652" s="79">
        <v>2301</v>
      </c>
      <c r="B652" s="80"/>
      <c r="C652" s="80"/>
      <c r="D652" s="80"/>
      <c r="E652" s="80"/>
      <c r="F652" s="80"/>
      <c r="G652" s="80"/>
      <c r="H652" s="80"/>
      <c r="I652" s="80"/>
      <c r="J652" s="80"/>
      <c r="K652" s="116"/>
      <c r="L652" s="235"/>
      <c r="M652" s="134"/>
      <c r="N652" s="237"/>
      <c r="O652" s="248"/>
      <c r="P652" s="251"/>
      <c r="Q652" s="249"/>
      <c r="R652" s="250"/>
    </row>
    <row r="653" spans="1:19" ht="15.75" customHeight="1" x14ac:dyDescent="0.25">
      <c r="A653" s="79">
        <v>2302</v>
      </c>
      <c r="B653" s="80"/>
      <c r="C653" s="80"/>
      <c r="D653" s="80"/>
      <c r="E653" s="80"/>
      <c r="F653" s="80"/>
      <c r="G653" s="80"/>
      <c r="H653" s="80"/>
      <c r="I653" s="80"/>
      <c r="J653" s="80"/>
      <c r="K653" s="116"/>
      <c r="L653" s="235"/>
      <c r="M653" s="134"/>
      <c r="N653" s="237"/>
      <c r="O653" s="228" t="s">
        <v>80</v>
      </c>
      <c r="P653" s="102">
        <v>42</v>
      </c>
      <c r="Q653" s="103">
        <f>K656</f>
        <v>50</v>
      </c>
      <c r="R653" s="230" t="s">
        <v>10</v>
      </c>
    </row>
    <row r="654" spans="1:19" ht="15.75" customHeight="1" x14ac:dyDescent="0.25">
      <c r="A654" s="79">
        <v>2401</v>
      </c>
      <c r="B654" s="80"/>
      <c r="C654" s="80"/>
      <c r="D654" s="80"/>
      <c r="E654" s="80"/>
      <c r="F654" s="80"/>
      <c r="G654" s="80"/>
      <c r="H654" s="80"/>
      <c r="I654" s="80"/>
      <c r="J654" s="80"/>
      <c r="K654" s="116"/>
      <c r="L654" s="235"/>
      <c r="M654" s="134"/>
      <c r="N654" s="237"/>
      <c r="O654" s="229" t="s">
        <v>81</v>
      </c>
      <c r="P654" s="104">
        <f>IF(P653/B639=0,"",P653/B639)</f>
        <v>0.51851851851851849</v>
      </c>
      <c r="Q654" s="105">
        <f>IF(P653/Q653=0,"",P653/Q653)</f>
        <v>0.84</v>
      </c>
      <c r="R654" s="231" t="s">
        <v>82</v>
      </c>
    </row>
    <row r="655" spans="1:19" ht="15.75" customHeight="1" x14ac:dyDescent="0.25">
      <c r="A655" s="79">
        <v>2402</v>
      </c>
      <c r="B655" s="80"/>
      <c r="C655" s="80"/>
      <c r="D655" s="80"/>
      <c r="E655" s="80"/>
      <c r="F655" s="80"/>
      <c r="G655" s="80"/>
      <c r="H655" s="80"/>
      <c r="I655" s="80"/>
      <c r="J655" s="80"/>
      <c r="K655" s="116"/>
      <c r="L655" s="238"/>
      <c r="M655" s="239"/>
      <c r="N655" s="240"/>
      <c r="O655" s="109"/>
      <c r="P655" s="110"/>
      <c r="Q655" s="110"/>
      <c r="R655" s="111"/>
    </row>
    <row r="656" spans="1:19" ht="18" customHeight="1" x14ac:dyDescent="0.25">
      <c r="A656" s="33"/>
      <c r="B656" s="327" t="s">
        <v>108</v>
      </c>
      <c r="C656" s="327"/>
      <c r="D656" s="327"/>
      <c r="E656" s="327"/>
      <c r="F656" s="327"/>
      <c r="G656" s="327"/>
      <c r="H656" s="327"/>
      <c r="I656" s="327"/>
      <c r="J656" s="327"/>
      <c r="K656" s="112">
        <f>SUM(K639:K652)</f>
        <v>50</v>
      </c>
      <c r="L656" s="113">
        <f>IF(K647=0,"",K647/B639)</f>
        <v>0.33333333333333331</v>
      </c>
      <c r="M656" s="113">
        <f>IF(K656=0,"",K656/B639)</f>
        <v>0.61728395061728392</v>
      </c>
      <c r="N656" s="113">
        <f>IF(K647=0,"",M656-L656)</f>
        <v>0.2839506172839506</v>
      </c>
      <c r="O656" s="5"/>
      <c r="P656" s="25"/>
      <c r="Q656" s="24"/>
      <c r="R656" s="5"/>
    </row>
    <row r="657" spans="1:19" ht="12.75" customHeight="1" x14ac:dyDescent="0.2"/>
    <row r="658" spans="1:19" s="200" customFormat="1" ht="12.75" customHeight="1" x14ac:dyDescent="0.2">
      <c r="K658" s="260"/>
    </row>
    <row r="659" spans="1:19" ht="26.25" x14ac:dyDescent="0.4">
      <c r="B659" s="318" t="s">
        <v>96</v>
      </c>
      <c r="C659" s="331"/>
      <c r="D659" s="331"/>
      <c r="E659" s="331"/>
      <c r="F659" s="331"/>
      <c r="G659" s="331"/>
      <c r="H659" s="331"/>
      <c r="I659" s="331"/>
      <c r="J659" s="331"/>
      <c r="K659" s="201" t="s">
        <v>111</v>
      </c>
      <c r="L659" s="5"/>
      <c r="M659" s="5"/>
      <c r="N659" s="25"/>
      <c r="O659" s="5"/>
      <c r="P659" s="25"/>
      <c r="Q659" s="25"/>
      <c r="R659" s="25"/>
    </row>
    <row r="660" spans="1:19" ht="20.25" x14ac:dyDescent="0.2">
      <c r="A660" s="330" t="s">
        <v>9</v>
      </c>
      <c r="B660" s="311" t="s">
        <v>97</v>
      </c>
      <c r="C660" s="312"/>
      <c r="D660" s="312"/>
      <c r="E660" s="312"/>
      <c r="F660" s="312"/>
      <c r="G660" s="312"/>
      <c r="H660" s="312"/>
      <c r="I660" s="312"/>
      <c r="J660" s="313"/>
      <c r="K660" s="314" t="s">
        <v>10</v>
      </c>
      <c r="L660" s="307" t="s">
        <v>2</v>
      </c>
      <c r="M660" s="307" t="s">
        <v>3</v>
      </c>
      <c r="N660" s="316" t="s">
        <v>4</v>
      </c>
      <c r="O660" s="307" t="s">
        <v>5</v>
      </c>
      <c r="P660" s="317" t="s">
        <v>6</v>
      </c>
      <c r="Q660" s="317" t="s">
        <v>7</v>
      </c>
      <c r="R660" s="307" t="s">
        <v>8</v>
      </c>
    </row>
    <row r="661" spans="1:19" ht="15.75" customHeight="1" x14ac:dyDescent="0.25">
      <c r="A661" s="308"/>
      <c r="B661" s="79" t="s">
        <v>98</v>
      </c>
      <c r="C661" s="79" t="s">
        <v>99</v>
      </c>
      <c r="D661" s="79" t="s">
        <v>100</v>
      </c>
      <c r="E661" s="79" t="s">
        <v>101</v>
      </c>
      <c r="F661" s="79" t="s">
        <v>102</v>
      </c>
      <c r="G661" s="79" t="s">
        <v>103</v>
      </c>
      <c r="H661" s="79" t="s">
        <v>104</v>
      </c>
      <c r="I661" s="79" t="s">
        <v>105</v>
      </c>
      <c r="J661" s="79" t="s">
        <v>106</v>
      </c>
      <c r="K661" s="315"/>
      <c r="L661" s="308"/>
      <c r="M661" s="308"/>
      <c r="N661" s="308"/>
      <c r="O661" s="308"/>
      <c r="P661" s="308"/>
      <c r="Q661" s="308"/>
      <c r="R661" s="308"/>
    </row>
    <row r="662" spans="1:19" ht="15.75" customHeight="1" x14ac:dyDescent="0.25">
      <c r="A662" s="79">
        <v>1701</v>
      </c>
      <c r="B662" s="80">
        <v>78</v>
      </c>
      <c r="C662" s="80"/>
      <c r="D662" s="80"/>
      <c r="E662" s="80"/>
      <c r="F662" s="80"/>
      <c r="G662" s="80"/>
      <c r="H662" s="80"/>
      <c r="I662" s="80"/>
      <c r="J662" s="80"/>
      <c r="K662" s="116"/>
      <c r="L662" s="232"/>
      <c r="M662" s="233"/>
      <c r="N662" s="234"/>
      <c r="O662" s="242"/>
      <c r="P662" s="85">
        <f>B662</f>
        <v>78</v>
      </c>
      <c r="Q662" s="243"/>
      <c r="R662" s="242"/>
    </row>
    <row r="663" spans="1:19" ht="15.75" customHeight="1" x14ac:dyDescent="0.25">
      <c r="A663" s="79">
        <v>1702</v>
      </c>
      <c r="B663" s="80"/>
      <c r="C663" s="80">
        <v>71</v>
      </c>
      <c r="D663" s="80"/>
      <c r="E663" s="80"/>
      <c r="F663" s="80"/>
      <c r="G663" s="80"/>
      <c r="H663" s="80"/>
      <c r="I663" s="80"/>
      <c r="J663" s="80"/>
      <c r="K663" s="116"/>
      <c r="L663" s="235"/>
      <c r="M663" s="134"/>
      <c r="N663" s="236"/>
      <c r="O663" s="90">
        <f>IF(C663=0,"",C663/B662)</f>
        <v>0.91025641025641024</v>
      </c>
      <c r="P663" s="91">
        <v>71</v>
      </c>
      <c r="Q663" s="241">
        <f t="shared" ref="Q663:Q670" si="89">IF(P663=0,"",P663/P662)</f>
        <v>0.91025641025641024</v>
      </c>
      <c r="R663" s="241">
        <f t="shared" ref="R663:R670" si="90">IF(P663=0,"",100%-Q663)</f>
        <v>8.9743589743589758E-2</v>
      </c>
    </row>
    <row r="664" spans="1:19" ht="15.75" customHeight="1" x14ac:dyDescent="0.25">
      <c r="A664" s="79">
        <v>1801</v>
      </c>
      <c r="B664" s="80"/>
      <c r="C664" s="80"/>
      <c r="D664" s="80">
        <v>66</v>
      </c>
      <c r="E664" s="80"/>
      <c r="F664" s="80"/>
      <c r="G664" s="80"/>
      <c r="H664" s="80"/>
      <c r="I664" s="80"/>
      <c r="J664" s="80"/>
      <c r="K664" s="116"/>
      <c r="L664" s="235"/>
      <c r="M664" s="134"/>
      <c r="N664" s="236"/>
      <c r="O664" s="90">
        <f>IF(D664=0,"",D664/C663)</f>
        <v>0.92957746478873238</v>
      </c>
      <c r="P664" s="91">
        <v>68</v>
      </c>
      <c r="Q664" s="241">
        <f t="shared" si="89"/>
        <v>0.95774647887323938</v>
      </c>
      <c r="R664" s="241">
        <f t="shared" si="90"/>
        <v>4.2253521126760618E-2</v>
      </c>
      <c r="S664" s="11">
        <f>P664/P662</f>
        <v>0.87179487179487181</v>
      </c>
    </row>
    <row r="665" spans="1:19" ht="15.75" customHeight="1" x14ac:dyDescent="0.25">
      <c r="A665" s="79">
        <v>1802</v>
      </c>
      <c r="B665" s="80"/>
      <c r="C665" s="80"/>
      <c r="D665" s="80"/>
      <c r="E665" s="80">
        <v>56</v>
      </c>
      <c r="F665" s="80"/>
      <c r="G665" s="80"/>
      <c r="H665" s="80"/>
      <c r="I665" s="80"/>
      <c r="J665" s="80"/>
      <c r="K665" s="116"/>
      <c r="L665" s="235"/>
      <c r="M665" s="134"/>
      <c r="N665" s="236"/>
      <c r="O665" s="90">
        <f>IF(E665=0,"",E665/D664)</f>
        <v>0.84848484848484851</v>
      </c>
      <c r="P665" s="91">
        <v>59</v>
      </c>
      <c r="Q665" s="241">
        <f t="shared" si="89"/>
        <v>0.86764705882352944</v>
      </c>
      <c r="R665" s="241">
        <f t="shared" si="90"/>
        <v>0.13235294117647056</v>
      </c>
    </row>
    <row r="666" spans="1:19" ht="15.75" customHeight="1" x14ac:dyDescent="0.25">
      <c r="A666" s="79">
        <v>1901</v>
      </c>
      <c r="B666" s="80"/>
      <c r="C666" s="80"/>
      <c r="D666" s="80"/>
      <c r="E666" s="80"/>
      <c r="F666" s="80">
        <v>50</v>
      </c>
      <c r="G666" s="80"/>
      <c r="H666" s="80"/>
      <c r="I666" s="80"/>
      <c r="J666" s="80"/>
      <c r="K666" s="116"/>
      <c r="L666" s="235"/>
      <c r="M666" s="134"/>
      <c r="N666" s="236"/>
      <c r="O666" s="90">
        <f>IF(F666=0,"",F666/E665)</f>
        <v>0.8928571428571429</v>
      </c>
      <c r="P666" s="91">
        <v>59</v>
      </c>
      <c r="Q666" s="241">
        <f t="shared" si="89"/>
        <v>1</v>
      </c>
      <c r="R666" s="241">
        <f t="shared" si="90"/>
        <v>0</v>
      </c>
    </row>
    <row r="667" spans="1:19" ht="15.75" customHeight="1" x14ac:dyDescent="0.25">
      <c r="A667" s="79">
        <v>1902</v>
      </c>
      <c r="B667" s="80"/>
      <c r="C667" s="80"/>
      <c r="D667" s="80"/>
      <c r="E667" s="80"/>
      <c r="F667" s="80"/>
      <c r="G667" s="80">
        <v>50</v>
      </c>
      <c r="H667" s="80"/>
      <c r="I667" s="80"/>
      <c r="J667" s="80"/>
      <c r="K667" s="116"/>
      <c r="L667" s="235"/>
      <c r="M667" s="134"/>
      <c r="N667" s="236"/>
      <c r="O667" s="90">
        <f>IF(G667=0,"",G667/F666)</f>
        <v>1</v>
      </c>
      <c r="P667" s="91">
        <v>59</v>
      </c>
      <c r="Q667" s="241">
        <f t="shared" si="89"/>
        <v>1</v>
      </c>
      <c r="R667" s="241">
        <f t="shared" si="90"/>
        <v>0</v>
      </c>
    </row>
    <row r="668" spans="1:19" ht="15.75" customHeight="1" x14ac:dyDescent="0.25">
      <c r="A668" s="79">
        <v>2001</v>
      </c>
      <c r="B668" s="80"/>
      <c r="C668" s="80"/>
      <c r="D668" s="80"/>
      <c r="E668" s="80"/>
      <c r="F668" s="80"/>
      <c r="G668" s="80"/>
      <c r="H668" s="80">
        <v>47</v>
      </c>
      <c r="I668" s="80"/>
      <c r="J668" s="80"/>
      <c r="K668" s="116"/>
      <c r="L668" s="235"/>
      <c r="M668" s="134"/>
      <c r="N668" s="236"/>
      <c r="O668" s="90">
        <f>IF(H668=0,"",H668/G667)</f>
        <v>0.94</v>
      </c>
      <c r="P668" s="91">
        <v>56</v>
      </c>
      <c r="Q668" s="241">
        <f t="shared" si="89"/>
        <v>0.94915254237288138</v>
      </c>
      <c r="R668" s="241">
        <f t="shared" si="90"/>
        <v>5.084745762711862E-2</v>
      </c>
    </row>
    <row r="669" spans="1:19" ht="15.75" customHeight="1" x14ac:dyDescent="0.25">
      <c r="A669" s="79">
        <v>2002</v>
      </c>
      <c r="B669" s="80"/>
      <c r="C669" s="80"/>
      <c r="D669" s="80"/>
      <c r="E669" s="80"/>
      <c r="F669" s="80"/>
      <c r="G669" s="80"/>
      <c r="H669" s="80"/>
      <c r="I669" s="80">
        <v>42</v>
      </c>
      <c r="J669" s="80"/>
      <c r="K669" s="116"/>
      <c r="L669" s="235"/>
      <c r="M669" s="134"/>
      <c r="N669" s="236"/>
      <c r="O669" s="90">
        <f>IF(I669=0,"",I669/H668)</f>
        <v>0.8936170212765957</v>
      </c>
      <c r="P669" s="91">
        <v>53</v>
      </c>
      <c r="Q669" s="241">
        <f t="shared" si="89"/>
        <v>0.9464285714285714</v>
      </c>
      <c r="R669" s="241">
        <f t="shared" si="90"/>
        <v>5.3571428571428603E-2</v>
      </c>
    </row>
    <row r="670" spans="1:19" ht="15.75" customHeight="1" x14ac:dyDescent="0.25">
      <c r="A670" s="79">
        <v>2101</v>
      </c>
      <c r="B670" s="80"/>
      <c r="C670" s="80"/>
      <c r="D670" s="80"/>
      <c r="E670" s="80"/>
      <c r="F670" s="80"/>
      <c r="G670" s="80"/>
      <c r="H670" s="80"/>
      <c r="I670" s="80"/>
      <c r="J670" s="80">
        <v>41</v>
      </c>
      <c r="K670" s="116">
        <v>31</v>
      </c>
      <c r="L670" s="235"/>
      <c r="M670" s="134"/>
      <c r="N670" s="236"/>
      <c r="O670" s="133">
        <f>IF(J670=0,"",J670/I669)</f>
        <v>0.97619047619047616</v>
      </c>
      <c r="P670" s="91">
        <v>53</v>
      </c>
      <c r="Q670" s="133">
        <f t="shared" si="89"/>
        <v>1</v>
      </c>
      <c r="R670" s="133">
        <f t="shared" si="90"/>
        <v>0</v>
      </c>
    </row>
    <row r="671" spans="1:19" ht="15.75" customHeight="1" x14ac:dyDescent="0.25">
      <c r="A671" s="79">
        <v>2102</v>
      </c>
      <c r="B671" s="80"/>
      <c r="C671" s="80"/>
      <c r="D671" s="80"/>
      <c r="E671" s="80"/>
      <c r="F671" s="80"/>
      <c r="G671" s="80"/>
      <c r="H671" s="80"/>
      <c r="I671" s="80"/>
      <c r="J671" s="80">
        <v>18</v>
      </c>
      <c r="K671" s="116">
        <v>16</v>
      </c>
      <c r="L671" s="235"/>
      <c r="M671" s="134"/>
      <c r="N671" s="237"/>
      <c r="O671" s="193"/>
      <c r="P671" s="91">
        <v>21</v>
      </c>
      <c r="Q671" s="193"/>
      <c r="R671" s="264"/>
    </row>
    <row r="672" spans="1:19" ht="15.75" customHeight="1" x14ac:dyDescent="0.25">
      <c r="A672" s="79">
        <v>2201</v>
      </c>
      <c r="B672" s="80"/>
      <c r="C672" s="80"/>
      <c r="D672" s="80"/>
      <c r="E672" s="80"/>
      <c r="F672" s="80"/>
      <c r="G672" s="80"/>
      <c r="H672" s="80"/>
      <c r="I672" s="80"/>
      <c r="J672" s="80">
        <v>3</v>
      </c>
      <c r="K672" s="116">
        <v>3</v>
      </c>
      <c r="L672" s="235"/>
      <c r="M672" s="134"/>
      <c r="N672" s="237"/>
      <c r="O672" s="246"/>
      <c r="P672" s="96">
        <v>6</v>
      </c>
      <c r="Q672" s="247"/>
      <c r="R672" s="246"/>
    </row>
    <row r="673" spans="1:21" ht="15.75" customHeight="1" x14ac:dyDescent="0.25">
      <c r="A673" s="79">
        <v>2202</v>
      </c>
      <c r="B673" s="80"/>
      <c r="C673" s="80"/>
      <c r="D673" s="80"/>
      <c r="E673" s="80"/>
      <c r="F673" s="80"/>
      <c r="G673" s="80"/>
      <c r="H673" s="80"/>
      <c r="I673" s="80"/>
      <c r="J673" s="80"/>
      <c r="K673" s="116"/>
      <c r="L673" s="235"/>
      <c r="M673" s="134"/>
      <c r="N673" s="237"/>
      <c r="O673" s="246"/>
      <c r="P673" s="96"/>
      <c r="Q673" s="247"/>
      <c r="R673" s="246"/>
    </row>
    <row r="674" spans="1:21" ht="15.75" customHeight="1" x14ac:dyDescent="0.25">
      <c r="A674" s="79">
        <v>2301</v>
      </c>
      <c r="B674" s="80"/>
      <c r="C674" s="80"/>
      <c r="D674" s="80"/>
      <c r="E674" s="80"/>
      <c r="F674" s="80"/>
      <c r="G674" s="80"/>
      <c r="H674" s="80"/>
      <c r="I674" s="80"/>
      <c r="J674" s="80"/>
      <c r="K674" s="116"/>
      <c r="L674" s="235"/>
      <c r="M674" s="134"/>
      <c r="N674" s="237"/>
      <c r="O674" s="246"/>
      <c r="P674" s="96"/>
      <c r="Q674" s="247"/>
      <c r="R674" s="246"/>
    </row>
    <row r="675" spans="1:21" ht="15.75" customHeight="1" x14ac:dyDescent="0.25">
      <c r="A675" s="79">
        <v>2302</v>
      </c>
      <c r="B675" s="80"/>
      <c r="C675" s="80"/>
      <c r="D675" s="80"/>
      <c r="E675" s="80"/>
      <c r="F675" s="80"/>
      <c r="G675" s="80"/>
      <c r="H675" s="80"/>
      <c r="I675" s="80"/>
      <c r="J675" s="80"/>
      <c r="K675" s="116"/>
      <c r="L675" s="235"/>
      <c r="M675" s="134"/>
      <c r="N675" s="237"/>
      <c r="O675" s="248"/>
      <c r="P675" s="251"/>
      <c r="Q675" s="249"/>
      <c r="R675" s="250"/>
      <c r="U675" s="174">
        <f>AVERAGE(P677,Comunicacion!P33)</f>
        <v>0.58378056052474658</v>
      </c>
    </row>
    <row r="676" spans="1:21" ht="15.75" customHeight="1" x14ac:dyDescent="0.25">
      <c r="A676" s="79">
        <v>2401</v>
      </c>
      <c r="B676" s="80"/>
      <c r="C676" s="80"/>
      <c r="D676" s="80"/>
      <c r="E676" s="80"/>
      <c r="F676" s="80"/>
      <c r="G676" s="80"/>
      <c r="H676" s="80"/>
      <c r="I676" s="80"/>
      <c r="J676" s="80"/>
      <c r="K676" s="116"/>
      <c r="L676" s="235"/>
      <c r="M676" s="134"/>
      <c r="N676" s="237"/>
      <c r="O676" s="228" t="s">
        <v>80</v>
      </c>
      <c r="P676" s="102">
        <v>43</v>
      </c>
      <c r="Q676" s="103">
        <f>IF(SUM(K665:K672)=0,"",SUM(K665:K672))</f>
        <v>50</v>
      </c>
      <c r="R676" s="230" t="s">
        <v>10</v>
      </c>
    </row>
    <row r="677" spans="1:21" ht="15.75" customHeight="1" x14ac:dyDescent="0.25">
      <c r="A677" s="79">
        <v>2402</v>
      </c>
      <c r="B677" s="80"/>
      <c r="C677" s="80"/>
      <c r="D677" s="80"/>
      <c r="E677" s="80"/>
      <c r="F677" s="80"/>
      <c r="G677" s="80"/>
      <c r="H677" s="80"/>
      <c r="I677" s="80"/>
      <c r="J677" s="80"/>
      <c r="K677" s="116"/>
      <c r="L677" s="235"/>
      <c r="M677" s="134"/>
      <c r="N677" s="237"/>
      <c r="O677" s="229" t="s">
        <v>81</v>
      </c>
      <c r="P677" s="104">
        <f>IF(P676/B662=0,"",P676/B662)</f>
        <v>0.55128205128205132</v>
      </c>
      <c r="Q677" s="105">
        <f>IF(P676/Q676=0,"",P676/Q676)</f>
        <v>0.86</v>
      </c>
      <c r="R677" s="231" t="s">
        <v>82</v>
      </c>
    </row>
    <row r="678" spans="1:21" ht="15.75" customHeight="1" x14ac:dyDescent="0.25">
      <c r="A678" s="79">
        <v>2501</v>
      </c>
      <c r="B678" s="80"/>
      <c r="C678" s="80"/>
      <c r="D678" s="80"/>
      <c r="E678" s="80"/>
      <c r="F678" s="80"/>
      <c r="G678" s="80"/>
      <c r="H678" s="80"/>
      <c r="I678" s="80"/>
      <c r="J678" s="80"/>
      <c r="K678" s="116"/>
      <c r="L678" s="238"/>
      <c r="M678" s="239"/>
      <c r="N678" s="240"/>
      <c r="O678" s="109"/>
      <c r="P678" s="110"/>
      <c r="Q678" s="110"/>
      <c r="R678" s="111"/>
    </row>
    <row r="679" spans="1:21" ht="18" x14ac:dyDescent="0.25">
      <c r="A679" s="33"/>
      <c r="B679" s="327" t="s">
        <v>108</v>
      </c>
      <c r="C679" s="327"/>
      <c r="D679" s="327"/>
      <c r="E679" s="327"/>
      <c r="F679" s="327"/>
      <c r="G679" s="327"/>
      <c r="H679" s="327"/>
      <c r="I679" s="327"/>
      <c r="J679" s="327"/>
      <c r="K679" s="112">
        <f>SUM(K662:K675)</f>
        <v>50</v>
      </c>
      <c r="L679" s="113">
        <f>IF(K670=0,"",K670/B662)</f>
        <v>0.39743589743589741</v>
      </c>
      <c r="M679" s="113">
        <f>IF(K679=0,"",K679/B662)</f>
        <v>0.64102564102564108</v>
      </c>
      <c r="N679" s="113">
        <f>IF(K670=0,"",M679-L679)</f>
        <v>0.24358974358974367</v>
      </c>
      <c r="O679" s="5"/>
      <c r="P679" s="25"/>
      <c r="Q679" s="24"/>
      <c r="R679" s="5"/>
    </row>
    <row r="680" spans="1:21" ht="12.75" customHeight="1" x14ac:dyDescent="0.2"/>
    <row r="681" spans="1:21" ht="12.75" customHeight="1" x14ac:dyDescent="0.2"/>
    <row r="682" spans="1:21" ht="12.75" customHeight="1" x14ac:dyDescent="0.2"/>
    <row r="683" spans="1:21" ht="12.75" customHeight="1" x14ac:dyDescent="0.2"/>
    <row r="684" spans="1:21" ht="12.75" customHeight="1" x14ac:dyDescent="0.2"/>
    <row r="685" spans="1:21" ht="12.75" customHeight="1" x14ac:dyDescent="0.2"/>
    <row r="686" spans="1:21" ht="12.75" customHeight="1" x14ac:dyDescent="0.2"/>
    <row r="687" spans="1:21" ht="12.75" customHeight="1" x14ac:dyDescent="0.2"/>
    <row r="688" spans="1:21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</sheetData>
  <mergeCells count="198">
    <mergeCell ref="B518:J518"/>
    <mergeCell ref="O522:O523"/>
    <mergeCell ref="P522:P523"/>
    <mergeCell ref="Q522:Q523"/>
    <mergeCell ref="R522:R523"/>
    <mergeCell ref="B521:J521"/>
    <mergeCell ref="A522:A523"/>
    <mergeCell ref="B522:J522"/>
    <mergeCell ref="K522:K523"/>
    <mergeCell ref="L522:L523"/>
    <mergeCell ref="M522:M523"/>
    <mergeCell ref="R476:R477"/>
    <mergeCell ref="B475:J475"/>
    <mergeCell ref="A476:A477"/>
    <mergeCell ref="B476:J476"/>
    <mergeCell ref="K476:K477"/>
    <mergeCell ref="L476:L477"/>
    <mergeCell ref="M476:M477"/>
    <mergeCell ref="B472:J472"/>
    <mergeCell ref="N499:N500"/>
    <mergeCell ref="O499:O500"/>
    <mergeCell ref="P499:P500"/>
    <mergeCell ref="Q499:Q500"/>
    <mergeCell ref="R499:R500"/>
    <mergeCell ref="B498:J498"/>
    <mergeCell ref="A499:A500"/>
    <mergeCell ref="B499:J499"/>
    <mergeCell ref="K499:K500"/>
    <mergeCell ref="L499:L500"/>
    <mergeCell ref="M499:M500"/>
    <mergeCell ref="B495:J495"/>
    <mergeCell ref="R430:R431"/>
    <mergeCell ref="B429:J429"/>
    <mergeCell ref="A430:A431"/>
    <mergeCell ref="B430:J430"/>
    <mergeCell ref="K430:K431"/>
    <mergeCell ref="L430:L431"/>
    <mergeCell ref="M430:M431"/>
    <mergeCell ref="B426:J426"/>
    <mergeCell ref="N453:N454"/>
    <mergeCell ref="O453:O454"/>
    <mergeCell ref="P453:P454"/>
    <mergeCell ref="Q453:Q454"/>
    <mergeCell ref="R453:R454"/>
    <mergeCell ref="B452:J452"/>
    <mergeCell ref="A453:A454"/>
    <mergeCell ref="B453:J453"/>
    <mergeCell ref="K453:K454"/>
    <mergeCell ref="L453:L454"/>
    <mergeCell ref="M453:M454"/>
    <mergeCell ref="B449:J449"/>
    <mergeCell ref="R660:R661"/>
    <mergeCell ref="B659:J659"/>
    <mergeCell ref="A660:A661"/>
    <mergeCell ref="B660:J660"/>
    <mergeCell ref="K660:K661"/>
    <mergeCell ref="L660:L661"/>
    <mergeCell ref="M660:M661"/>
    <mergeCell ref="B656:J656"/>
    <mergeCell ref="N384:N385"/>
    <mergeCell ref="O384:O385"/>
    <mergeCell ref="P384:P385"/>
    <mergeCell ref="Q384:Q385"/>
    <mergeCell ref="R384:R385"/>
    <mergeCell ref="A384:A385"/>
    <mergeCell ref="B384:J384"/>
    <mergeCell ref="K384:K385"/>
    <mergeCell ref="L384:L385"/>
    <mergeCell ref="M384:M385"/>
    <mergeCell ref="N407:N408"/>
    <mergeCell ref="O407:O408"/>
    <mergeCell ref="P407:P408"/>
    <mergeCell ref="Q407:Q408"/>
    <mergeCell ref="R407:R408"/>
    <mergeCell ref="B406:J406"/>
    <mergeCell ref="A361:A362"/>
    <mergeCell ref="B361:J361"/>
    <mergeCell ref="K361:K362"/>
    <mergeCell ref="L361:L362"/>
    <mergeCell ref="M361:M362"/>
    <mergeCell ref="N660:N661"/>
    <mergeCell ref="O660:O661"/>
    <mergeCell ref="P660:P661"/>
    <mergeCell ref="Q660:Q661"/>
    <mergeCell ref="B383:J383"/>
    <mergeCell ref="A407:A408"/>
    <mergeCell ref="B407:J407"/>
    <mergeCell ref="K407:K408"/>
    <mergeCell ref="L407:L408"/>
    <mergeCell ref="M407:M408"/>
    <mergeCell ref="N430:N431"/>
    <mergeCell ref="O430:O431"/>
    <mergeCell ref="P430:P431"/>
    <mergeCell ref="Q430:Q431"/>
    <mergeCell ref="N476:N477"/>
    <mergeCell ref="O476:O477"/>
    <mergeCell ref="P476:P477"/>
    <mergeCell ref="Q476:Q477"/>
    <mergeCell ref="N522:N523"/>
    <mergeCell ref="B380:J380"/>
    <mergeCell ref="B403:J403"/>
    <mergeCell ref="M338:M339"/>
    <mergeCell ref="N338:N339"/>
    <mergeCell ref="O338:O339"/>
    <mergeCell ref="P338:P339"/>
    <mergeCell ref="Q338:Q339"/>
    <mergeCell ref="R338:R339"/>
    <mergeCell ref="B261:J261"/>
    <mergeCell ref="B278:J278"/>
    <mergeCell ref="B296:J296"/>
    <mergeCell ref="B316:J316"/>
    <mergeCell ref="B337:J337"/>
    <mergeCell ref="B338:J338"/>
    <mergeCell ref="N361:N362"/>
    <mergeCell ref="O361:O362"/>
    <mergeCell ref="P361:P362"/>
    <mergeCell ref="Q361:Q362"/>
    <mergeCell ref="R361:R362"/>
    <mergeCell ref="B360:J360"/>
    <mergeCell ref="B173:J173"/>
    <mergeCell ref="B190:J190"/>
    <mergeCell ref="B206:J206"/>
    <mergeCell ref="B224:J224"/>
    <mergeCell ref="B243:J243"/>
    <mergeCell ref="K338:K339"/>
    <mergeCell ref="L338:L339"/>
    <mergeCell ref="A338:A339"/>
    <mergeCell ref="B357:J357"/>
    <mergeCell ref="B16:J16"/>
    <mergeCell ref="B33:J33"/>
    <mergeCell ref="B53:J53"/>
    <mergeCell ref="B72:J72"/>
    <mergeCell ref="B90:J90"/>
    <mergeCell ref="B109:J109"/>
    <mergeCell ref="B125:J125"/>
    <mergeCell ref="B142:J142"/>
    <mergeCell ref="B158:J158"/>
    <mergeCell ref="M637:M638"/>
    <mergeCell ref="N637:N638"/>
    <mergeCell ref="O637:O638"/>
    <mergeCell ref="P637:P638"/>
    <mergeCell ref="Q637:Q638"/>
    <mergeCell ref="R637:R638"/>
    <mergeCell ref="B633:J633"/>
    <mergeCell ref="A637:A638"/>
    <mergeCell ref="B637:J637"/>
    <mergeCell ref="K637:K638"/>
    <mergeCell ref="L637:L638"/>
    <mergeCell ref="B587:J587"/>
    <mergeCell ref="N614:N615"/>
    <mergeCell ref="O614:O615"/>
    <mergeCell ref="P614:P615"/>
    <mergeCell ref="Q614:Q615"/>
    <mergeCell ref="R614:R615"/>
    <mergeCell ref="B613:J613"/>
    <mergeCell ref="A614:A615"/>
    <mergeCell ref="B614:J614"/>
    <mergeCell ref="K614:K615"/>
    <mergeCell ref="L614:L615"/>
    <mergeCell ref="M614:M615"/>
    <mergeCell ref="B610:J610"/>
    <mergeCell ref="B541:J541"/>
    <mergeCell ref="N568:N569"/>
    <mergeCell ref="O568:O569"/>
    <mergeCell ref="P568:P569"/>
    <mergeCell ref="Q568:Q569"/>
    <mergeCell ref="R568:R569"/>
    <mergeCell ref="B567:J567"/>
    <mergeCell ref="A568:A569"/>
    <mergeCell ref="B568:J568"/>
    <mergeCell ref="K568:K569"/>
    <mergeCell ref="L568:L569"/>
    <mergeCell ref="M568:M569"/>
    <mergeCell ref="B564:J564"/>
    <mergeCell ref="B679:J679"/>
    <mergeCell ref="B636:J636"/>
    <mergeCell ref="N545:N546"/>
    <mergeCell ref="O545:O546"/>
    <mergeCell ref="P545:P546"/>
    <mergeCell ref="Q545:Q546"/>
    <mergeCell ref="R545:R546"/>
    <mergeCell ref="B544:J544"/>
    <mergeCell ref="A545:A546"/>
    <mergeCell ref="B545:J545"/>
    <mergeCell ref="K545:K546"/>
    <mergeCell ref="L545:L546"/>
    <mergeCell ref="M545:M546"/>
    <mergeCell ref="N591:N592"/>
    <mergeCell ref="O591:O592"/>
    <mergeCell ref="P591:P592"/>
    <mergeCell ref="Q591:Q592"/>
    <mergeCell ref="R591:R592"/>
    <mergeCell ref="B590:J590"/>
    <mergeCell ref="A591:A592"/>
    <mergeCell ref="B591:J591"/>
    <mergeCell ref="K591:K592"/>
    <mergeCell ref="L591:L592"/>
    <mergeCell ref="M591:M592"/>
  </mergeCells>
  <pageMargins left="0.7" right="0.7" top="0.75" bottom="0.75" header="0" footer="0"/>
  <pageSetup orientation="landscape"/>
  <ignoredErrors>
    <ignoredError sqref="A501:A502" numberStoredAsText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9CC00"/>
  </sheetPr>
  <dimension ref="A1:W1011"/>
  <sheetViews>
    <sheetView topLeftCell="A163" workbookViewId="0">
      <selection activeCell="P189" sqref="P189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260" customWidth="1"/>
    <col min="12" max="18" width="12.85546875" customWidth="1"/>
    <col min="19" max="26" width="10" customWidth="1"/>
  </cols>
  <sheetData>
    <row r="1" spans="1:18" s="297" customFormat="1" ht="15" customHeight="1" x14ac:dyDescent="0.2">
      <c r="K1" s="213"/>
      <c r="L1" s="260"/>
    </row>
    <row r="2" spans="1:18" s="297" customFormat="1" ht="15" customHeight="1" x14ac:dyDescent="0.2">
      <c r="K2" s="213"/>
      <c r="L2" s="260"/>
    </row>
    <row r="3" spans="1:18" s="297" customFormat="1" ht="15" customHeight="1" x14ac:dyDescent="0.2">
      <c r="K3" s="213"/>
      <c r="L3" s="260"/>
    </row>
    <row r="4" spans="1:18" s="297" customFormat="1" ht="15" customHeight="1" x14ac:dyDescent="0.2">
      <c r="K4" s="213"/>
      <c r="L4" s="260"/>
    </row>
    <row r="5" spans="1:18" s="297" customFormat="1" ht="15" customHeight="1" x14ac:dyDescent="0.2">
      <c r="K5" s="213"/>
      <c r="L5" s="260"/>
    </row>
    <row r="6" spans="1:18" s="297" customFormat="1" ht="15" customHeight="1" x14ac:dyDescent="0.2">
      <c r="K6" s="213"/>
      <c r="L6" s="260"/>
    </row>
    <row r="7" spans="1:18" s="297" customFormat="1" ht="15" customHeight="1" x14ac:dyDescent="0.2">
      <c r="K7" s="213"/>
      <c r="L7" s="260"/>
    </row>
    <row r="8" spans="1:18" s="297" customFormat="1" ht="15" customHeight="1" x14ac:dyDescent="0.2">
      <c r="K8" s="213"/>
      <c r="L8" s="260"/>
    </row>
    <row r="9" spans="1:18" s="297" customFormat="1" ht="15" customHeight="1" x14ac:dyDescent="0.2">
      <c r="K9" s="213"/>
      <c r="L9" s="260"/>
    </row>
    <row r="10" spans="1:18" s="297" customFormat="1" ht="15" customHeight="1" x14ac:dyDescent="0.2">
      <c r="K10" s="213"/>
      <c r="L10" s="260"/>
    </row>
    <row r="11" spans="1:18" s="297" customFormat="1" ht="15" customHeight="1" x14ac:dyDescent="0.2">
      <c r="K11" s="213"/>
      <c r="L11" s="260"/>
    </row>
    <row r="12" spans="1:18" s="297" customFormat="1" ht="15" customHeight="1" x14ac:dyDescent="0.2">
      <c r="K12" s="213"/>
      <c r="L12" s="260"/>
    </row>
    <row r="13" spans="1:18" s="297" customFormat="1" ht="15" customHeight="1" x14ac:dyDescent="0.2">
      <c r="K13" s="213"/>
      <c r="L13" s="260"/>
    </row>
    <row r="14" spans="1:18" ht="12.75" customHeight="1" x14ac:dyDescent="0.2">
      <c r="L14" s="5"/>
      <c r="M14" s="5"/>
      <c r="O14" s="5"/>
      <c r="P14" s="6"/>
      <c r="Q14" s="6"/>
      <c r="R14" s="5"/>
    </row>
    <row r="15" spans="1:18" ht="26.25" customHeight="1" x14ac:dyDescent="0.4">
      <c r="B15" s="318" t="s">
        <v>96</v>
      </c>
      <c r="C15" s="331"/>
      <c r="D15" s="331"/>
      <c r="E15" s="331"/>
      <c r="F15" s="331"/>
      <c r="G15" s="331"/>
      <c r="H15" s="331"/>
      <c r="I15" s="331"/>
      <c r="J15" s="331"/>
      <c r="K15" s="201" t="s">
        <v>112</v>
      </c>
      <c r="L15" s="5"/>
      <c r="M15" s="5"/>
      <c r="N15" s="25"/>
      <c r="O15" s="5"/>
      <c r="P15" s="25"/>
      <c r="Q15" s="25"/>
      <c r="R15" s="25"/>
    </row>
    <row r="16" spans="1:18" ht="20.25" customHeight="1" x14ac:dyDescent="0.2">
      <c r="A16" s="330" t="s">
        <v>9</v>
      </c>
      <c r="B16" s="311" t="s">
        <v>97</v>
      </c>
      <c r="C16" s="312"/>
      <c r="D16" s="312"/>
      <c r="E16" s="312"/>
      <c r="F16" s="312"/>
      <c r="G16" s="312"/>
      <c r="H16" s="312"/>
      <c r="I16" s="312"/>
      <c r="J16" s="313"/>
      <c r="K16" s="314" t="s">
        <v>10</v>
      </c>
      <c r="L16" s="307" t="s">
        <v>2</v>
      </c>
      <c r="M16" s="307" t="s">
        <v>3</v>
      </c>
      <c r="N16" s="316" t="s">
        <v>4</v>
      </c>
      <c r="O16" s="307" t="s">
        <v>5</v>
      </c>
      <c r="P16" s="317" t="s">
        <v>6</v>
      </c>
      <c r="Q16" s="317" t="s">
        <v>7</v>
      </c>
      <c r="R16" s="307" t="s">
        <v>8</v>
      </c>
    </row>
    <row r="17" spans="1:19" ht="15.75" customHeight="1" x14ac:dyDescent="0.25">
      <c r="A17" s="308"/>
      <c r="B17" s="79" t="s">
        <v>98</v>
      </c>
      <c r="C17" s="79" t="s">
        <v>99</v>
      </c>
      <c r="D17" s="79" t="s">
        <v>100</v>
      </c>
      <c r="E17" s="79" t="s">
        <v>101</v>
      </c>
      <c r="F17" s="79" t="s">
        <v>102</v>
      </c>
      <c r="G17" s="79" t="s">
        <v>103</v>
      </c>
      <c r="H17" s="79" t="s">
        <v>104</v>
      </c>
      <c r="I17" s="79" t="s">
        <v>105</v>
      </c>
      <c r="J17" s="79" t="s">
        <v>106</v>
      </c>
      <c r="K17" s="315"/>
      <c r="L17" s="308"/>
      <c r="M17" s="308"/>
      <c r="N17" s="308"/>
      <c r="O17" s="308"/>
      <c r="P17" s="308"/>
      <c r="Q17" s="308"/>
      <c r="R17" s="308"/>
    </row>
    <row r="18" spans="1:19" ht="15.75" customHeight="1" x14ac:dyDescent="0.25">
      <c r="A18" s="79">
        <v>1702</v>
      </c>
      <c r="B18" s="80">
        <v>86</v>
      </c>
      <c r="C18" s="80"/>
      <c r="D18" s="80"/>
      <c r="E18" s="80"/>
      <c r="F18" s="80"/>
      <c r="G18" s="80"/>
      <c r="H18" s="80"/>
      <c r="I18" s="80"/>
      <c r="J18" s="80"/>
      <c r="K18" s="116"/>
      <c r="L18" s="232"/>
      <c r="M18" s="233"/>
      <c r="N18" s="234"/>
      <c r="O18" s="242"/>
      <c r="P18" s="85">
        <f>B18</f>
        <v>86</v>
      </c>
      <c r="Q18" s="243"/>
      <c r="R18" s="242"/>
    </row>
    <row r="19" spans="1:19" ht="15.75" customHeight="1" x14ac:dyDescent="0.25">
      <c r="A19" s="79">
        <v>1801</v>
      </c>
      <c r="B19" s="80"/>
      <c r="C19" s="80">
        <v>76</v>
      </c>
      <c r="D19" s="80"/>
      <c r="E19" s="80"/>
      <c r="F19" s="80"/>
      <c r="G19" s="80"/>
      <c r="H19" s="80"/>
      <c r="I19" s="80"/>
      <c r="J19" s="80"/>
      <c r="K19" s="116"/>
      <c r="L19" s="235"/>
      <c r="M19" s="134"/>
      <c r="N19" s="236"/>
      <c r="O19" s="90">
        <f>IF(C19=0,"",C19/B18)</f>
        <v>0.88372093023255816</v>
      </c>
      <c r="P19" s="91">
        <v>79</v>
      </c>
      <c r="Q19" s="241">
        <f t="shared" ref="Q19:Q26" si="0">IF(P19=0,"",P19/P18)</f>
        <v>0.91860465116279066</v>
      </c>
      <c r="R19" s="241">
        <f t="shared" ref="R19:R26" si="1">IF(P19=0,"",100%-Q19)</f>
        <v>8.1395348837209336E-2</v>
      </c>
    </row>
    <row r="20" spans="1:19" ht="15.75" customHeight="1" x14ac:dyDescent="0.25">
      <c r="A20" s="79">
        <v>1802</v>
      </c>
      <c r="B20" s="80"/>
      <c r="C20" s="80"/>
      <c r="D20" s="80">
        <v>70</v>
      </c>
      <c r="E20" s="80"/>
      <c r="F20" s="80"/>
      <c r="G20" s="80"/>
      <c r="H20" s="80"/>
      <c r="I20" s="80"/>
      <c r="J20" s="80"/>
      <c r="K20" s="116"/>
      <c r="L20" s="235"/>
      <c r="M20" s="134"/>
      <c r="N20" s="236"/>
      <c r="O20" s="90">
        <f>IF(D20=0,"",D20/C19)</f>
        <v>0.92105263157894735</v>
      </c>
      <c r="P20" s="91">
        <v>72</v>
      </c>
      <c r="Q20" s="241">
        <f t="shared" si="0"/>
        <v>0.91139240506329111</v>
      </c>
      <c r="R20" s="241">
        <f t="shared" si="1"/>
        <v>8.8607594936708889E-2</v>
      </c>
      <c r="S20" s="11">
        <f>P20/P18</f>
        <v>0.83720930232558144</v>
      </c>
    </row>
    <row r="21" spans="1:19" ht="15.75" customHeight="1" x14ac:dyDescent="0.25">
      <c r="A21" s="79">
        <v>1901</v>
      </c>
      <c r="B21" s="80"/>
      <c r="C21" s="80"/>
      <c r="D21" s="80"/>
      <c r="E21" s="80">
        <v>67</v>
      </c>
      <c r="F21" s="80"/>
      <c r="G21" s="80"/>
      <c r="H21" s="80"/>
      <c r="I21" s="80"/>
      <c r="J21" s="80"/>
      <c r="K21" s="116"/>
      <c r="L21" s="235"/>
      <c r="M21" s="134"/>
      <c r="N21" s="236"/>
      <c r="O21" s="90">
        <f>IF(E21=0,"",E21/D20)</f>
        <v>0.95714285714285718</v>
      </c>
      <c r="P21" s="91">
        <v>70</v>
      </c>
      <c r="Q21" s="241">
        <f t="shared" si="0"/>
        <v>0.97222222222222221</v>
      </c>
      <c r="R21" s="241">
        <f t="shared" si="1"/>
        <v>2.777777777777779E-2</v>
      </c>
    </row>
    <row r="22" spans="1:19" ht="15.75" customHeight="1" x14ac:dyDescent="0.25">
      <c r="A22" s="79">
        <v>1902</v>
      </c>
      <c r="B22" s="80"/>
      <c r="C22" s="80"/>
      <c r="D22" s="80"/>
      <c r="E22" s="80"/>
      <c r="F22" s="80">
        <v>65</v>
      </c>
      <c r="G22" s="80"/>
      <c r="H22" s="80"/>
      <c r="I22" s="80"/>
      <c r="J22" s="80"/>
      <c r="K22" s="116"/>
      <c r="L22" s="235"/>
      <c r="M22" s="134"/>
      <c r="N22" s="236"/>
      <c r="O22" s="90">
        <f>IF(F22=0,"",F22/E21)</f>
        <v>0.97014925373134331</v>
      </c>
      <c r="P22" s="91">
        <v>66</v>
      </c>
      <c r="Q22" s="241">
        <f t="shared" si="0"/>
        <v>0.94285714285714284</v>
      </c>
      <c r="R22" s="241">
        <f t="shared" si="1"/>
        <v>5.7142857142857162E-2</v>
      </c>
    </row>
    <row r="23" spans="1:19" ht="15.75" customHeight="1" x14ac:dyDescent="0.25">
      <c r="A23" s="79">
        <v>2001</v>
      </c>
      <c r="B23" s="80"/>
      <c r="C23" s="80"/>
      <c r="D23" s="80"/>
      <c r="E23" s="80"/>
      <c r="F23" s="80"/>
      <c r="G23" s="80">
        <v>65</v>
      </c>
      <c r="H23" s="80"/>
      <c r="I23" s="80"/>
      <c r="J23" s="80"/>
      <c r="K23" s="116"/>
      <c r="L23" s="235"/>
      <c r="M23" s="134"/>
      <c r="N23" s="236"/>
      <c r="O23" s="90">
        <f>IF(G23=0,"",G23/F22)</f>
        <v>1</v>
      </c>
      <c r="P23" s="91">
        <v>65</v>
      </c>
      <c r="Q23" s="241">
        <f t="shared" si="0"/>
        <v>0.98484848484848486</v>
      </c>
      <c r="R23" s="241">
        <f t="shared" si="1"/>
        <v>1.5151515151515138E-2</v>
      </c>
    </row>
    <row r="24" spans="1:19" ht="15.75" customHeight="1" x14ac:dyDescent="0.25">
      <c r="A24" s="79">
        <v>2002</v>
      </c>
      <c r="B24" s="80"/>
      <c r="C24" s="80"/>
      <c r="D24" s="80"/>
      <c r="E24" s="80"/>
      <c r="F24" s="80"/>
      <c r="G24" s="80"/>
      <c r="H24" s="80">
        <v>61</v>
      </c>
      <c r="I24" s="80"/>
      <c r="J24" s="80"/>
      <c r="K24" s="116"/>
      <c r="L24" s="235"/>
      <c r="M24" s="134"/>
      <c r="N24" s="236"/>
      <c r="O24" s="90">
        <f>IF(H24=0,"",H24/G23)</f>
        <v>0.93846153846153846</v>
      </c>
      <c r="P24" s="91">
        <v>64</v>
      </c>
      <c r="Q24" s="241">
        <f t="shared" si="0"/>
        <v>0.98461538461538467</v>
      </c>
      <c r="R24" s="241">
        <f t="shared" si="1"/>
        <v>1.538461538461533E-2</v>
      </c>
    </row>
    <row r="25" spans="1:19" ht="15.75" customHeight="1" x14ac:dyDescent="0.25">
      <c r="A25" s="79">
        <v>2101</v>
      </c>
      <c r="B25" s="80"/>
      <c r="C25" s="80"/>
      <c r="D25" s="80"/>
      <c r="E25" s="80"/>
      <c r="F25" s="80"/>
      <c r="G25" s="80"/>
      <c r="H25" s="80"/>
      <c r="I25" s="80">
        <v>60</v>
      </c>
      <c r="J25" s="80"/>
      <c r="K25" s="116"/>
      <c r="L25" s="235"/>
      <c r="M25" s="134"/>
      <c r="N25" s="236"/>
      <c r="O25" s="90">
        <f>IF(I25=0,"",I25/H24)</f>
        <v>0.98360655737704916</v>
      </c>
      <c r="P25" s="91">
        <v>63</v>
      </c>
      <c r="Q25" s="241">
        <f t="shared" si="0"/>
        <v>0.984375</v>
      </c>
      <c r="R25" s="241">
        <f t="shared" si="1"/>
        <v>1.5625E-2</v>
      </c>
    </row>
    <row r="26" spans="1:19" ht="15.75" customHeight="1" x14ac:dyDescent="0.25">
      <c r="A26" s="79">
        <v>2102</v>
      </c>
      <c r="B26" s="80"/>
      <c r="C26" s="80"/>
      <c r="D26" s="80"/>
      <c r="E26" s="80"/>
      <c r="F26" s="80"/>
      <c r="G26" s="80"/>
      <c r="H26" s="80"/>
      <c r="I26" s="80"/>
      <c r="J26" s="80">
        <v>56</v>
      </c>
      <c r="K26" s="116">
        <v>53</v>
      </c>
      <c r="L26" s="235"/>
      <c r="M26" s="134"/>
      <c r="N26" s="236"/>
      <c r="O26" s="133">
        <f>IF(J26=0,"",J26/I25)</f>
        <v>0.93333333333333335</v>
      </c>
      <c r="P26" s="91">
        <v>63</v>
      </c>
      <c r="Q26" s="133">
        <f t="shared" si="0"/>
        <v>1</v>
      </c>
      <c r="R26" s="133">
        <f t="shared" si="1"/>
        <v>0</v>
      </c>
    </row>
    <row r="27" spans="1:19" ht="15.75" customHeight="1" x14ac:dyDescent="0.25">
      <c r="A27" s="79">
        <v>2201</v>
      </c>
      <c r="B27" s="80"/>
      <c r="C27" s="80"/>
      <c r="D27" s="80"/>
      <c r="E27" s="80"/>
      <c r="F27" s="80"/>
      <c r="G27" s="80"/>
      <c r="H27" s="80"/>
      <c r="I27" s="80"/>
      <c r="J27" s="80">
        <v>6</v>
      </c>
      <c r="K27" s="116">
        <v>4</v>
      </c>
      <c r="L27" s="235"/>
      <c r="M27" s="134"/>
      <c r="N27" s="237"/>
      <c r="O27" s="193"/>
      <c r="P27" s="91">
        <v>9</v>
      </c>
      <c r="Q27" s="193"/>
      <c r="R27" s="264"/>
    </row>
    <row r="28" spans="1:19" ht="15.75" customHeight="1" x14ac:dyDescent="0.25">
      <c r="A28" s="79">
        <v>2202</v>
      </c>
      <c r="B28" s="80"/>
      <c r="C28" s="80"/>
      <c r="D28" s="80"/>
      <c r="E28" s="80"/>
      <c r="F28" s="80"/>
      <c r="G28" s="80"/>
      <c r="H28" s="80"/>
      <c r="I28" s="80"/>
      <c r="J28" s="80">
        <v>3</v>
      </c>
      <c r="K28" s="116">
        <v>2</v>
      </c>
      <c r="L28" s="235"/>
      <c r="M28" s="134"/>
      <c r="N28" s="237"/>
      <c r="O28" s="246"/>
      <c r="P28" s="96">
        <v>6</v>
      </c>
      <c r="Q28" s="247"/>
      <c r="R28" s="246"/>
    </row>
    <row r="29" spans="1:19" ht="15.75" customHeight="1" x14ac:dyDescent="0.25">
      <c r="A29" s="79">
        <v>2301</v>
      </c>
      <c r="B29" s="80"/>
      <c r="C29" s="80"/>
      <c r="D29" s="80"/>
      <c r="E29" s="80"/>
      <c r="F29" s="80"/>
      <c r="G29" s="80"/>
      <c r="H29" s="80"/>
      <c r="I29" s="80"/>
      <c r="J29" s="80">
        <v>2</v>
      </c>
      <c r="K29" s="116">
        <v>2</v>
      </c>
      <c r="L29" s="235"/>
      <c r="M29" s="134"/>
      <c r="N29" s="237"/>
      <c r="O29" s="246"/>
      <c r="P29" s="96">
        <v>3</v>
      </c>
      <c r="Q29" s="247"/>
      <c r="R29" s="246"/>
    </row>
    <row r="30" spans="1:19" ht="15.75" customHeight="1" x14ac:dyDescent="0.25">
      <c r="A30" s="79">
        <v>2302</v>
      </c>
      <c r="B30" s="80"/>
      <c r="C30" s="80"/>
      <c r="D30" s="80"/>
      <c r="E30" s="80"/>
      <c r="F30" s="80"/>
      <c r="G30" s="80"/>
      <c r="H30" s="80"/>
      <c r="I30" s="80"/>
      <c r="J30" s="80">
        <v>1</v>
      </c>
      <c r="K30" s="116"/>
      <c r="L30" s="235"/>
      <c r="M30" s="134"/>
      <c r="N30" s="237"/>
      <c r="O30" s="246"/>
      <c r="P30" s="96">
        <v>1</v>
      </c>
      <c r="Q30" s="247"/>
      <c r="R30" s="246"/>
    </row>
    <row r="31" spans="1:19" ht="15.75" customHeight="1" x14ac:dyDescent="0.25">
      <c r="A31" s="79">
        <v>2401</v>
      </c>
      <c r="B31" s="80"/>
      <c r="C31" s="80"/>
      <c r="D31" s="80"/>
      <c r="E31" s="80"/>
      <c r="F31" s="80"/>
      <c r="G31" s="80"/>
      <c r="H31" s="80"/>
      <c r="I31" s="80"/>
      <c r="J31" s="80"/>
      <c r="K31" s="116"/>
      <c r="L31" s="235"/>
      <c r="M31" s="134"/>
      <c r="N31" s="237"/>
      <c r="O31" s="248"/>
      <c r="P31" s="251"/>
      <c r="Q31" s="249"/>
      <c r="R31" s="250"/>
    </row>
    <row r="32" spans="1:19" ht="15.75" customHeight="1" x14ac:dyDescent="0.25">
      <c r="A32" s="79">
        <v>2402</v>
      </c>
      <c r="B32" s="80"/>
      <c r="C32" s="80"/>
      <c r="D32" s="80"/>
      <c r="E32" s="80"/>
      <c r="F32" s="80"/>
      <c r="G32" s="80"/>
      <c r="H32" s="80"/>
      <c r="I32" s="80"/>
      <c r="J32" s="80"/>
      <c r="K32" s="116"/>
      <c r="L32" s="235"/>
      <c r="M32" s="134"/>
      <c r="N32" s="237"/>
      <c r="O32" s="228" t="s">
        <v>80</v>
      </c>
      <c r="P32" s="102">
        <v>53</v>
      </c>
      <c r="Q32" s="103">
        <f>K35</f>
        <v>61</v>
      </c>
      <c r="R32" s="230" t="s">
        <v>10</v>
      </c>
    </row>
    <row r="33" spans="1:19" ht="15.75" customHeight="1" x14ac:dyDescent="0.25">
      <c r="A33" s="79">
        <v>2501</v>
      </c>
      <c r="B33" s="80"/>
      <c r="C33" s="80"/>
      <c r="D33" s="80"/>
      <c r="E33" s="80"/>
      <c r="F33" s="80"/>
      <c r="G33" s="80"/>
      <c r="H33" s="80"/>
      <c r="I33" s="80"/>
      <c r="J33" s="80"/>
      <c r="K33" s="116"/>
      <c r="L33" s="235"/>
      <c r="M33" s="134"/>
      <c r="N33" s="237"/>
      <c r="O33" s="229" t="s">
        <v>81</v>
      </c>
      <c r="P33" s="104">
        <f>IF(P32/B18=0,"",P32/B18)</f>
        <v>0.61627906976744184</v>
      </c>
      <c r="Q33" s="105">
        <f>IF(P32/Q32=0,"",P32/Q32)</f>
        <v>0.86885245901639341</v>
      </c>
      <c r="R33" s="231" t="s">
        <v>82</v>
      </c>
    </row>
    <row r="34" spans="1:19" ht="15.75" customHeight="1" x14ac:dyDescent="0.25">
      <c r="A34" s="79">
        <v>2502</v>
      </c>
      <c r="B34" s="226"/>
      <c r="C34" s="226"/>
      <c r="D34" s="226"/>
      <c r="E34" s="226"/>
      <c r="F34" s="226"/>
      <c r="G34" s="226"/>
      <c r="H34" s="226"/>
      <c r="I34" s="226"/>
      <c r="J34" s="226"/>
      <c r="K34" s="116"/>
      <c r="L34" s="238"/>
      <c r="M34" s="239"/>
      <c r="N34" s="240"/>
      <c r="O34" s="109"/>
      <c r="P34" s="110"/>
      <c r="Q34" s="110"/>
      <c r="R34" s="111"/>
    </row>
    <row r="35" spans="1:19" ht="18" customHeight="1" x14ac:dyDescent="0.25">
      <c r="A35" s="33"/>
      <c r="B35" s="327" t="s">
        <v>108</v>
      </c>
      <c r="C35" s="327"/>
      <c r="D35" s="327"/>
      <c r="E35" s="327"/>
      <c r="F35" s="327"/>
      <c r="G35" s="327"/>
      <c r="H35" s="327"/>
      <c r="I35" s="327"/>
      <c r="J35" s="327"/>
      <c r="K35" s="225">
        <f>SUM(K18:K31)</f>
        <v>61</v>
      </c>
      <c r="L35" s="113">
        <f>IF(K26=0,"",K26/B18)</f>
        <v>0.61627906976744184</v>
      </c>
      <c r="M35" s="113">
        <f>IF(K35=0,"",K35/B18)</f>
        <v>0.70930232558139539</v>
      </c>
      <c r="N35" s="113">
        <f>IF(K26=0,"",M35-L35)</f>
        <v>9.3023255813953543E-2</v>
      </c>
      <c r="O35" s="5"/>
      <c r="P35" s="25"/>
      <c r="Q35" s="24"/>
      <c r="R35" s="5"/>
    </row>
    <row r="36" spans="1:19" ht="12.75" customHeight="1" x14ac:dyDescent="0.2">
      <c r="L36" s="5"/>
      <c r="M36" s="5"/>
      <c r="O36" s="5"/>
      <c r="P36" s="6"/>
      <c r="Q36" s="6"/>
      <c r="R36" s="5"/>
    </row>
    <row r="37" spans="1:19" ht="12.75" customHeight="1" x14ac:dyDescent="0.2">
      <c r="L37" s="5"/>
      <c r="M37" s="5"/>
      <c r="O37" s="5"/>
      <c r="P37" s="6"/>
      <c r="Q37" s="6"/>
      <c r="R37" s="5"/>
    </row>
    <row r="38" spans="1:19" ht="26.25" customHeight="1" x14ac:dyDescent="0.4">
      <c r="B38" s="318" t="s">
        <v>96</v>
      </c>
      <c r="C38" s="331"/>
      <c r="D38" s="331"/>
      <c r="E38" s="331"/>
      <c r="F38" s="331"/>
      <c r="G38" s="331"/>
      <c r="H38" s="331"/>
      <c r="I38" s="331"/>
      <c r="J38" s="331"/>
      <c r="K38" s="201" t="s">
        <v>113</v>
      </c>
      <c r="L38" s="5"/>
      <c r="M38" s="5"/>
      <c r="N38" s="25"/>
      <c r="O38" s="5"/>
      <c r="P38" s="25"/>
      <c r="Q38" s="25"/>
      <c r="R38" s="25"/>
    </row>
    <row r="39" spans="1:19" ht="20.25" customHeight="1" x14ac:dyDescent="0.2">
      <c r="A39" s="330" t="s">
        <v>9</v>
      </c>
      <c r="B39" s="311" t="s">
        <v>97</v>
      </c>
      <c r="C39" s="312"/>
      <c r="D39" s="312"/>
      <c r="E39" s="312"/>
      <c r="F39" s="312"/>
      <c r="G39" s="312"/>
      <c r="H39" s="312"/>
      <c r="I39" s="312"/>
      <c r="J39" s="313"/>
      <c r="K39" s="314" t="s">
        <v>10</v>
      </c>
      <c r="L39" s="307" t="s">
        <v>2</v>
      </c>
      <c r="M39" s="307" t="s">
        <v>3</v>
      </c>
      <c r="N39" s="316" t="s">
        <v>4</v>
      </c>
      <c r="O39" s="307" t="s">
        <v>5</v>
      </c>
      <c r="P39" s="317" t="s">
        <v>6</v>
      </c>
      <c r="Q39" s="317" t="s">
        <v>7</v>
      </c>
      <c r="R39" s="307" t="s">
        <v>8</v>
      </c>
    </row>
    <row r="40" spans="1:19" ht="15.75" customHeight="1" x14ac:dyDescent="0.25">
      <c r="A40" s="308"/>
      <c r="B40" s="79" t="s">
        <v>98</v>
      </c>
      <c r="C40" s="79" t="s">
        <v>99</v>
      </c>
      <c r="D40" s="79" t="s">
        <v>100</v>
      </c>
      <c r="E40" s="79" t="s">
        <v>101</v>
      </c>
      <c r="F40" s="79" t="s">
        <v>102</v>
      </c>
      <c r="G40" s="79" t="s">
        <v>103</v>
      </c>
      <c r="H40" s="79" t="s">
        <v>104</v>
      </c>
      <c r="I40" s="79" t="s">
        <v>105</v>
      </c>
      <c r="J40" s="79" t="s">
        <v>106</v>
      </c>
      <c r="K40" s="315"/>
      <c r="L40" s="308"/>
      <c r="M40" s="308"/>
      <c r="N40" s="308"/>
      <c r="O40" s="308"/>
      <c r="P40" s="308"/>
      <c r="Q40" s="308"/>
      <c r="R40" s="308"/>
    </row>
    <row r="41" spans="1:19" ht="15.75" customHeight="1" x14ac:dyDescent="0.25">
      <c r="A41" s="79">
        <v>1801</v>
      </c>
      <c r="B41" s="80">
        <v>82</v>
      </c>
      <c r="C41" s="80"/>
      <c r="D41" s="80"/>
      <c r="E41" s="80"/>
      <c r="F41" s="80"/>
      <c r="G41" s="80"/>
      <c r="H41" s="80"/>
      <c r="I41" s="80"/>
      <c r="J41" s="80"/>
      <c r="K41" s="116"/>
      <c r="L41" s="232"/>
      <c r="M41" s="233"/>
      <c r="N41" s="234"/>
      <c r="O41" s="242"/>
      <c r="P41" s="85">
        <f>B41</f>
        <v>82</v>
      </c>
      <c r="Q41" s="243"/>
      <c r="R41" s="242"/>
    </row>
    <row r="42" spans="1:19" ht="15.75" customHeight="1" x14ac:dyDescent="0.25">
      <c r="A42" s="79">
        <v>1802</v>
      </c>
      <c r="B42" s="80"/>
      <c r="C42" s="80">
        <v>68</v>
      </c>
      <c r="D42" s="80"/>
      <c r="E42" s="80"/>
      <c r="F42" s="80"/>
      <c r="G42" s="80"/>
      <c r="H42" s="80"/>
      <c r="I42" s="80"/>
      <c r="J42" s="80"/>
      <c r="K42" s="116"/>
      <c r="L42" s="235"/>
      <c r="M42" s="134"/>
      <c r="N42" s="236"/>
      <c r="O42" s="90">
        <f>IF(C42=0,"",C42/B41)</f>
        <v>0.82926829268292679</v>
      </c>
      <c r="P42" s="91">
        <v>68</v>
      </c>
      <c r="Q42" s="241">
        <f t="shared" ref="Q42:Q49" si="2">IF(P42=0,"",P42/P41)</f>
        <v>0.82926829268292679</v>
      </c>
      <c r="R42" s="241">
        <f t="shared" ref="R42:R49" si="3">IF(P42=0,"",100%-Q42)</f>
        <v>0.17073170731707321</v>
      </c>
    </row>
    <row r="43" spans="1:19" ht="15.75" customHeight="1" x14ac:dyDescent="0.25">
      <c r="A43" s="79">
        <v>1901</v>
      </c>
      <c r="B43" s="80"/>
      <c r="C43" s="80"/>
      <c r="D43" s="80">
        <v>63</v>
      </c>
      <c r="E43" s="80"/>
      <c r="F43" s="80"/>
      <c r="G43" s="80"/>
      <c r="H43" s="80"/>
      <c r="I43" s="80"/>
      <c r="J43" s="80"/>
      <c r="K43" s="116"/>
      <c r="L43" s="235"/>
      <c r="M43" s="134"/>
      <c r="N43" s="236"/>
      <c r="O43" s="90">
        <f>IF(D43=0,"",D43/C42)</f>
        <v>0.92647058823529416</v>
      </c>
      <c r="P43" s="91">
        <v>66</v>
      </c>
      <c r="Q43" s="241">
        <f t="shared" si="2"/>
        <v>0.97058823529411764</v>
      </c>
      <c r="R43" s="241">
        <f t="shared" si="3"/>
        <v>2.9411764705882359E-2</v>
      </c>
      <c r="S43" s="117">
        <f>P43/P41</f>
        <v>0.80487804878048785</v>
      </c>
    </row>
    <row r="44" spans="1:19" ht="15.75" customHeight="1" x14ac:dyDescent="0.25">
      <c r="A44" s="79">
        <v>1902</v>
      </c>
      <c r="B44" s="80"/>
      <c r="C44" s="80"/>
      <c r="D44" s="80"/>
      <c r="E44" s="80">
        <v>61</v>
      </c>
      <c r="F44" s="80"/>
      <c r="G44" s="80"/>
      <c r="H44" s="80"/>
      <c r="I44" s="80"/>
      <c r="J44" s="80"/>
      <c r="K44" s="116"/>
      <c r="L44" s="235"/>
      <c r="M44" s="134"/>
      <c r="N44" s="236"/>
      <c r="O44" s="90">
        <f>IF(E44=0,"",E44/D43)</f>
        <v>0.96825396825396826</v>
      </c>
      <c r="P44" s="91">
        <v>66</v>
      </c>
      <c r="Q44" s="241">
        <f t="shared" si="2"/>
        <v>1</v>
      </c>
      <c r="R44" s="241">
        <f t="shared" si="3"/>
        <v>0</v>
      </c>
    </row>
    <row r="45" spans="1:19" ht="15.75" customHeight="1" x14ac:dyDescent="0.25">
      <c r="A45" s="79">
        <v>2001</v>
      </c>
      <c r="B45" s="80"/>
      <c r="C45" s="80"/>
      <c r="D45" s="80"/>
      <c r="E45" s="80"/>
      <c r="F45" s="80">
        <v>56</v>
      </c>
      <c r="G45" s="80"/>
      <c r="H45" s="80"/>
      <c r="I45" s="80"/>
      <c r="J45" s="80"/>
      <c r="K45" s="116"/>
      <c r="L45" s="235"/>
      <c r="M45" s="134"/>
      <c r="N45" s="236"/>
      <c r="O45" s="90">
        <f>IF(F45=0,"",F45/E44)</f>
        <v>0.91803278688524592</v>
      </c>
      <c r="P45" s="91">
        <v>61</v>
      </c>
      <c r="Q45" s="241">
        <f t="shared" si="2"/>
        <v>0.9242424242424242</v>
      </c>
      <c r="R45" s="241">
        <f t="shared" si="3"/>
        <v>7.5757575757575801E-2</v>
      </c>
    </row>
    <row r="46" spans="1:19" ht="15.75" customHeight="1" x14ac:dyDescent="0.25">
      <c r="A46" s="79">
        <v>2002</v>
      </c>
      <c r="B46" s="80"/>
      <c r="C46" s="80"/>
      <c r="D46" s="80"/>
      <c r="E46" s="80"/>
      <c r="F46" s="80"/>
      <c r="G46" s="80">
        <v>56</v>
      </c>
      <c r="H46" s="80"/>
      <c r="I46" s="80"/>
      <c r="J46" s="80"/>
      <c r="K46" s="116"/>
      <c r="L46" s="235"/>
      <c r="M46" s="134"/>
      <c r="N46" s="236"/>
      <c r="O46" s="90">
        <f>IF(G46=0,"",G46/F45)</f>
        <v>1</v>
      </c>
      <c r="P46" s="91">
        <v>59</v>
      </c>
      <c r="Q46" s="241">
        <f t="shared" si="2"/>
        <v>0.96721311475409832</v>
      </c>
      <c r="R46" s="241">
        <f t="shared" si="3"/>
        <v>3.2786885245901676E-2</v>
      </c>
    </row>
    <row r="47" spans="1:19" ht="15.75" customHeight="1" x14ac:dyDescent="0.25">
      <c r="A47" s="79">
        <v>2101</v>
      </c>
      <c r="B47" s="80"/>
      <c r="C47" s="80"/>
      <c r="D47" s="80"/>
      <c r="E47" s="80"/>
      <c r="F47" s="80"/>
      <c r="G47" s="80"/>
      <c r="H47" s="80">
        <v>55</v>
      </c>
      <c r="I47" s="80"/>
      <c r="J47" s="80"/>
      <c r="K47" s="116"/>
      <c r="L47" s="235"/>
      <c r="M47" s="134"/>
      <c r="N47" s="236"/>
      <c r="O47" s="90">
        <f>IF(H47=0,"",H47/G46)</f>
        <v>0.9821428571428571</v>
      </c>
      <c r="P47" s="91">
        <v>59</v>
      </c>
      <c r="Q47" s="241">
        <f t="shared" si="2"/>
        <v>1</v>
      </c>
      <c r="R47" s="241">
        <f t="shared" si="3"/>
        <v>0</v>
      </c>
    </row>
    <row r="48" spans="1:19" ht="15.75" customHeight="1" x14ac:dyDescent="0.25">
      <c r="A48" s="79">
        <v>2102</v>
      </c>
      <c r="B48" s="80"/>
      <c r="C48" s="80"/>
      <c r="D48" s="80"/>
      <c r="E48" s="80"/>
      <c r="F48" s="80"/>
      <c r="G48" s="80"/>
      <c r="H48" s="80"/>
      <c r="I48" s="80">
        <v>54</v>
      </c>
      <c r="J48" s="80"/>
      <c r="K48" s="116"/>
      <c r="L48" s="235"/>
      <c r="M48" s="134"/>
      <c r="N48" s="236"/>
      <c r="O48" s="90">
        <f>IF(I48=0,"",I48/H47)</f>
        <v>0.98181818181818181</v>
      </c>
      <c r="P48" s="91">
        <v>59</v>
      </c>
      <c r="Q48" s="241">
        <f t="shared" si="2"/>
        <v>1</v>
      </c>
      <c r="R48" s="241">
        <f t="shared" si="3"/>
        <v>0</v>
      </c>
    </row>
    <row r="49" spans="1:23" ht="15.75" customHeight="1" x14ac:dyDescent="0.25">
      <c r="A49" s="79">
        <v>2201</v>
      </c>
      <c r="B49" s="80"/>
      <c r="C49" s="80"/>
      <c r="D49" s="80"/>
      <c r="E49" s="80"/>
      <c r="F49" s="80"/>
      <c r="G49" s="80"/>
      <c r="H49" s="80"/>
      <c r="I49" s="80"/>
      <c r="J49" s="80">
        <v>51</v>
      </c>
      <c r="K49" s="116">
        <v>47</v>
      </c>
      <c r="L49" s="235"/>
      <c r="M49" s="134"/>
      <c r="N49" s="236"/>
      <c r="O49" s="133">
        <f>IF(J49=0,"",J49/I48)</f>
        <v>0.94444444444444442</v>
      </c>
      <c r="P49" s="91">
        <v>58</v>
      </c>
      <c r="Q49" s="133">
        <f t="shared" si="2"/>
        <v>0.98305084745762716</v>
      </c>
      <c r="R49" s="133">
        <f t="shared" si="3"/>
        <v>1.6949152542372836E-2</v>
      </c>
    </row>
    <row r="50" spans="1:23" ht="15.75" customHeight="1" x14ac:dyDescent="0.25">
      <c r="A50" s="79">
        <v>2202</v>
      </c>
      <c r="B50" s="80"/>
      <c r="C50" s="80"/>
      <c r="D50" s="80"/>
      <c r="E50" s="80"/>
      <c r="F50" s="80"/>
      <c r="G50" s="80"/>
      <c r="H50" s="80"/>
      <c r="I50" s="80"/>
      <c r="J50" s="80">
        <v>7</v>
      </c>
      <c r="K50" s="116">
        <v>5</v>
      </c>
      <c r="L50" s="235"/>
      <c r="M50" s="134"/>
      <c r="N50" s="237"/>
      <c r="O50" s="193"/>
      <c r="P50" s="91">
        <v>9</v>
      </c>
      <c r="Q50" s="193"/>
      <c r="R50" s="264"/>
    </row>
    <row r="51" spans="1:23" ht="15.75" customHeight="1" x14ac:dyDescent="0.25">
      <c r="A51" s="79">
        <v>2301</v>
      </c>
      <c r="B51" s="80"/>
      <c r="C51" s="80"/>
      <c r="D51" s="80"/>
      <c r="E51" s="80"/>
      <c r="F51" s="80"/>
      <c r="G51" s="80"/>
      <c r="H51" s="80"/>
      <c r="I51" s="80"/>
      <c r="J51" s="80">
        <v>3</v>
      </c>
      <c r="K51" s="116">
        <v>1</v>
      </c>
      <c r="L51" s="235"/>
      <c r="M51" s="134"/>
      <c r="N51" s="237"/>
      <c r="O51" s="246"/>
      <c r="P51" s="96">
        <v>4</v>
      </c>
      <c r="Q51" s="247"/>
      <c r="R51" s="246"/>
    </row>
    <row r="52" spans="1:23" ht="15.75" customHeight="1" x14ac:dyDescent="0.25">
      <c r="A52" s="79">
        <v>2302</v>
      </c>
      <c r="B52" s="80"/>
      <c r="C52" s="80"/>
      <c r="D52" s="80"/>
      <c r="E52" s="80"/>
      <c r="F52" s="80"/>
      <c r="G52" s="80"/>
      <c r="H52" s="80"/>
      <c r="I52" s="80"/>
      <c r="J52" s="80">
        <v>2</v>
      </c>
      <c r="K52" s="116"/>
      <c r="L52" s="235"/>
      <c r="M52" s="134"/>
      <c r="N52" s="237"/>
      <c r="O52" s="246"/>
      <c r="P52" s="96">
        <v>3</v>
      </c>
      <c r="Q52" s="247"/>
      <c r="R52" s="246"/>
    </row>
    <row r="53" spans="1:23" ht="15.75" customHeight="1" x14ac:dyDescent="0.25">
      <c r="A53" s="79">
        <v>2401</v>
      </c>
      <c r="B53" s="80"/>
      <c r="C53" s="80"/>
      <c r="D53" s="80"/>
      <c r="E53" s="80"/>
      <c r="F53" s="80"/>
      <c r="G53" s="80"/>
      <c r="H53" s="80"/>
      <c r="I53" s="80"/>
      <c r="J53" s="80">
        <v>3</v>
      </c>
      <c r="K53" s="116">
        <v>3</v>
      </c>
      <c r="L53" s="235"/>
      <c r="M53" s="134"/>
      <c r="N53" s="237"/>
      <c r="O53" s="246"/>
      <c r="P53" s="96">
        <v>3</v>
      </c>
      <c r="Q53" s="247"/>
      <c r="R53" s="246"/>
    </row>
    <row r="54" spans="1:23" ht="15.75" customHeight="1" x14ac:dyDescent="0.25">
      <c r="A54" s="79">
        <v>2402</v>
      </c>
      <c r="B54" s="80"/>
      <c r="C54" s="80"/>
      <c r="D54" s="80"/>
      <c r="E54" s="80"/>
      <c r="F54" s="80"/>
      <c r="G54" s="80"/>
      <c r="H54" s="80"/>
      <c r="I54" s="80"/>
      <c r="J54" s="80"/>
      <c r="K54" s="116"/>
      <c r="L54" s="235"/>
      <c r="M54" s="134"/>
      <c r="N54" s="237"/>
      <c r="O54" s="248"/>
      <c r="P54" s="251"/>
      <c r="Q54" s="249"/>
      <c r="R54" s="250"/>
    </row>
    <row r="55" spans="1:23" ht="15.75" customHeight="1" x14ac:dyDescent="0.25">
      <c r="A55" s="79">
        <v>2501</v>
      </c>
      <c r="B55" s="80"/>
      <c r="C55" s="80"/>
      <c r="D55" s="80"/>
      <c r="E55" s="80"/>
      <c r="F55" s="80"/>
      <c r="G55" s="80"/>
      <c r="H55" s="80"/>
      <c r="I55" s="80"/>
      <c r="J55" s="80"/>
      <c r="K55" s="116"/>
      <c r="L55" s="235"/>
      <c r="M55" s="134"/>
      <c r="N55" s="237"/>
      <c r="O55" s="228" t="s">
        <v>80</v>
      </c>
      <c r="P55" s="102">
        <v>38</v>
      </c>
      <c r="Q55" s="103">
        <f>IF(SUM(K44:K51)=0,"",SUM(K44:K51))</f>
        <v>53</v>
      </c>
      <c r="R55" s="230" t="s">
        <v>10</v>
      </c>
    </row>
    <row r="56" spans="1:23" ht="15.75" customHeight="1" x14ac:dyDescent="0.25">
      <c r="A56" s="79">
        <v>2502</v>
      </c>
      <c r="B56" s="80"/>
      <c r="C56" s="80"/>
      <c r="D56" s="80"/>
      <c r="E56" s="80"/>
      <c r="F56" s="80"/>
      <c r="G56" s="80"/>
      <c r="H56" s="80"/>
      <c r="I56" s="80"/>
      <c r="J56" s="80"/>
      <c r="K56" s="116"/>
      <c r="L56" s="235"/>
      <c r="M56" s="134"/>
      <c r="N56" s="237"/>
      <c r="O56" s="229" t="s">
        <v>81</v>
      </c>
      <c r="P56" s="104">
        <f>IF(P55/B41=0,"",P55/B41)</f>
        <v>0.46341463414634149</v>
      </c>
      <c r="Q56" s="105">
        <f>IF(P55/Q55=0,"",P55/Q55)</f>
        <v>0.71698113207547165</v>
      </c>
      <c r="R56" s="231" t="s">
        <v>82</v>
      </c>
    </row>
    <row r="57" spans="1:23" ht="15.75" customHeight="1" x14ac:dyDescent="0.25">
      <c r="A57" s="79">
        <v>2601</v>
      </c>
      <c r="B57" s="80"/>
      <c r="C57" s="80"/>
      <c r="D57" s="80"/>
      <c r="E57" s="80"/>
      <c r="F57" s="80"/>
      <c r="G57" s="80"/>
      <c r="H57" s="80"/>
      <c r="I57" s="80"/>
      <c r="J57" s="80"/>
      <c r="K57" s="116"/>
      <c r="L57" s="238"/>
      <c r="M57" s="239"/>
      <c r="N57" s="240"/>
      <c r="O57" s="109"/>
      <c r="P57" s="110"/>
      <c r="Q57" s="110"/>
      <c r="R57" s="111"/>
    </row>
    <row r="58" spans="1:23" ht="18" customHeight="1" x14ac:dyDescent="0.25">
      <c r="A58" s="33"/>
      <c r="B58" s="327" t="s">
        <v>108</v>
      </c>
      <c r="C58" s="327"/>
      <c r="D58" s="327"/>
      <c r="E58" s="327"/>
      <c r="F58" s="327"/>
      <c r="G58" s="327"/>
      <c r="H58" s="327"/>
      <c r="I58" s="327"/>
      <c r="J58" s="327"/>
      <c r="K58" s="112">
        <f>SUM(K41:K54)</f>
        <v>56</v>
      </c>
      <c r="L58" s="113">
        <f>IF(K49=0,"",K49/B41)</f>
        <v>0.57317073170731703</v>
      </c>
      <c r="M58" s="113">
        <f>IF(K58=0,"",K58/B41)</f>
        <v>0.68292682926829273</v>
      </c>
      <c r="N58" s="113">
        <f>IF(K49=0,"",M58-L58)</f>
        <v>0.10975609756097571</v>
      </c>
      <c r="O58" s="5"/>
      <c r="P58" s="25"/>
      <c r="Q58" s="24"/>
      <c r="R58" s="5"/>
    </row>
    <row r="59" spans="1:23" ht="12.75" customHeight="1" x14ac:dyDescent="0.2">
      <c r="L59" s="5"/>
      <c r="M59" s="5"/>
      <c r="O59" s="5"/>
      <c r="P59" s="6"/>
      <c r="Q59" s="6"/>
      <c r="R59" s="5"/>
    </row>
    <row r="60" spans="1:23" ht="12.75" customHeight="1" x14ac:dyDescent="0.2">
      <c r="L60" s="5"/>
      <c r="M60" s="5"/>
      <c r="O60" s="5"/>
      <c r="P60" s="6"/>
      <c r="Q60" s="6"/>
      <c r="R60" s="5"/>
    </row>
    <row r="61" spans="1:23" ht="26.25" customHeight="1" x14ac:dyDescent="0.4">
      <c r="B61" s="318" t="s">
        <v>96</v>
      </c>
      <c r="C61" s="331"/>
      <c r="D61" s="331"/>
      <c r="E61" s="331"/>
      <c r="F61" s="331"/>
      <c r="G61" s="331"/>
      <c r="H61" s="331"/>
      <c r="I61" s="331"/>
      <c r="J61" s="331"/>
      <c r="K61" s="201" t="s">
        <v>114</v>
      </c>
      <c r="L61" s="5"/>
      <c r="M61" s="5"/>
      <c r="N61" s="25"/>
      <c r="O61" s="5"/>
      <c r="P61" s="25"/>
      <c r="Q61" s="25"/>
      <c r="R61" s="25"/>
      <c r="W61" s="175">
        <f>AVERAGE(L58,L80)</f>
        <v>0.55632220795892162</v>
      </c>
    </row>
    <row r="62" spans="1:23" ht="20.25" customHeight="1" x14ac:dyDescent="0.2">
      <c r="A62" s="330" t="s">
        <v>9</v>
      </c>
      <c r="B62" s="311" t="s">
        <v>97</v>
      </c>
      <c r="C62" s="312"/>
      <c r="D62" s="312"/>
      <c r="E62" s="312"/>
      <c r="F62" s="312"/>
      <c r="G62" s="312"/>
      <c r="H62" s="312"/>
      <c r="I62" s="312"/>
      <c r="J62" s="313"/>
      <c r="K62" s="314" t="s">
        <v>10</v>
      </c>
      <c r="L62" s="307" t="s">
        <v>2</v>
      </c>
      <c r="M62" s="307" t="s">
        <v>3</v>
      </c>
      <c r="N62" s="316" t="s">
        <v>4</v>
      </c>
      <c r="O62" s="307" t="s">
        <v>5</v>
      </c>
      <c r="P62" s="317" t="s">
        <v>6</v>
      </c>
      <c r="Q62" s="317" t="s">
        <v>7</v>
      </c>
      <c r="R62" s="307" t="s">
        <v>8</v>
      </c>
    </row>
    <row r="63" spans="1:23" ht="15.75" customHeight="1" x14ac:dyDescent="0.25">
      <c r="A63" s="308"/>
      <c r="B63" s="79" t="s">
        <v>98</v>
      </c>
      <c r="C63" s="79" t="s">
        <v>99</v>
      </c>
      <c r="D63" s="79" t="s">
        <v>100</v>
      </c>
      <c r="E63" s="79" t="s">
        <v>101</v>
      </c>
      <c r="F63" s="79" t="s">
        <v>102</v>
      </c>
      <c r="G63" s="79" t="s">
        <v>103</v>
      </c>
      <c r="H63" s="79" t="s">
        <v>104</v>
      </c>
      <c r="I63" s="79" t="s">
        <v>105</v>
      </c>
      <c r="J63" s="79" t="s">
        <v>106</v>
      </c>
      <c r="K63" s="315"/>
      <c r="L63" s="308"/>
      <c r="M63" s="308"/>
      <c r="N63" s="308"/>
      <c r="O63" s="308"/>
      <c r="P63" s="308"/>
      <c r="Q63" s="308"/>
      <c r="R63" s="308"/>
    </row>
    <row r="64" spans="1:23" ht="15.75" customHeight="1" x14ac:dyDescent="0.25">
      <c r="A64" s="79">
        <v>1802</v>
      </c>
      <c r="B64" s="80">
        <v>76</v>
      </c>
      <c r="C64" s="80"/>
      <c r="D64" s="80"/>
      <c r="E64" s="80"/>
      <c r="F64" s="80"/>
      <c r="G64" s="80"/>
      <c r="H64" s="80"/>
      <c r="I64" s="80"/>
      <c r="J64" s="80"/>
      <c r="K64" s="116"/>
      <c r="L64" s="232"/>
      <c r="M64" s="233"/>
      <c r="N64" s="234"/>
      <c r="O64" s="242"/>
      <c r="P64" s="85">
        <f>B64</f>
        <v>76</v>
      </c>
      <c r="Q64" s="243"/>
      <c r="R64" s="242"/>
    </row>
    <row r="65" spans="1:19" ht="15.75" customHeight="1" x14ac:dyDescent="0.25">
      <c r="A65" s="79">
        <v>1901</v>
      </c>
      <c r="B65" s="80"/>
      <c r="C65" s="80">
        <v>62</v>
      </c>
      <c r="D65" s="80"/>
      <c r="E65" s="80"/>
      <c r="F65" s="80"/>
      <c r="G65" s="80"/>
      <c r="H65" s="80"/>
      <c r="I65" s="80"/>
      <c r="J65" s="80"/>
      <c r="K65" s="116"/>
      <c r="L65" s="235"/>
      <c r="M65" s="134"/>
      <c r="N65" s="236"/>
      <c r="O65" s="90">
        <f>IF(C65=0,"",C65/B64)</f>
        <v>0.81578947368421051</v>
      </c>
      <c r="P65" s="91">
        <v>63</v>
      </c>
      <c r="Q65" s="241">
        <f t="shared" ref="Q65:Q72" si="4">IF(P65=0,"",P65/P64)</f>
        <v>0.82894736842105265</v>
      </c>
      <c r="R65" s="241">
        <f t="shared" ref="R65:R72" si="5">IF(P65=0,"",100%-Q65)</f>
        <v>0.17105263157894735</v>
      </c>
    </row>
    <row r="66" spans="1:19" ht="15.75" customHeight="1" x14ac:dyDescent="0.25">
      <c r="A66" s="79">
        <v>1902</v>
      </c>
      <c r="B66" s="80"/>
      <c r="C66" s="80"/>
      <c r="D66" s="80">
        <v>58</v>
      </c>
      <c r="E66" s="80"/>
      <c r="F66" s="80"/>
      <c r="G66" s="80"/>
      <c r="H66" s="80"/>
      <c r="I66" s="80"/>
      <c r="J66" s="80"/>
      <c r="K66" s="116"/>
      <c r="L66" s="235"/>
      <c r="M66" s="134"/>
      <c r="N66" s="236"/>
      <c r="O66" s="90">
        <f>IF(D66=0,"",D66/C65)</f>
        <v>0.93548387096774188</v>
      </c>
      <c r="P66" s="91">
        <v>58</v>
      </c>
      <c r="Q66" s="241">
        <f t="shared" si="4"/>
        <v>0.92063492063492058</v>
      </c>
      <c r="R66" s="241">
        <f t="shared" si="5"/>
        <v>7.9365079365079416E-2</v>
      </c>
      <c r="S66" s="93">
        <f>P66/P64</f>
        <v>0.76315789473684215</v>
      </c>
    </row>
    <row r="67" spans="1:19" ht="15.75" customHeight="1" x14ac:dyDescent="0.25">
      <c r="A67" s="79">
        <v>2001</v>
      </c>
      <c r="B67" s="80"/>
      <c r="C67" s="80"/>
      <c r="D67" s="80"/>
      <c r="E67" s="80">
        <v>55</v>
      </c>
      <c r="F67" s="80"/>
      <c r="G67" s="80"/>
      <c r="H67" s="80"/>
      <c r="I67" s="80"/>
      <c r="J67" s="80"/>
      <c r="K67" s="116"/>
      <c r="L67" s="235"/>
      <c r="M67" s="134"/>
      <c r="N67" s="236"/>
      <c r="O67" s="90">
        <f>IF(E67=0,"",E67/D66)</f>
        <v>0.94827586206896552</v>
      </c>
      <c r="P67" s="91">
        <v>55</v>
      </c>
      <c r="Q67" s="241">
        <f t="shared" si="4"/>
        <v>0.94827586206896552</v>
      </c>
      <c r="R67" s="241">
        <f t="shared" si="5"/>
        <v>5.1724137931034475E-2</v>
      </c>
    </row>
    <row r="68" spans="1:19" ht="15.75" customHeight="1" x14ac:dyDescent="0.25">
      <c r="A68" s="79">
        <v>2002</v>
      </c>
      <c r="B68" s="80"/>
      <c r="C68" s="80"/>
      <c r="D68" s="80"/>
      <c r="E68" s="80"/>
      <c r="F68" s="80">
        <v>48</v>
      </c>
      <c r="G68" s="80"/>
      <c r="H68" s="80"/>
      <c r="I68" s="80"/>
      <c r="J68" s="80"/>
      <c r="K68" s="116"/>
      <c r="L68" s="235"/>
      <c r="M68" s="134"/>
      <c r="N68" s="236"/>
      <c r="O68" s="90">
        <f>IF(F68=0,"",F68/E67)</f>
        <v>0.87272727272727268</v>
      </c>
      <c r="P68" s="91">
        <v>51</v>
      </c>
      <c r="Q68" s="241">
        <f t="shared" si="4"/>
        <v>0.92727272727272725</v>
      </c>
      <c r="R68" s="241">
        <f t="shared" si="5"/>
        <v>7.2727272727272751E-2</v>
      </c>
    </row>
    <row r="69" spans="1:19" ht="15.75" customHeight="1" x14ac:dyDescent="0.25">
      <c r="A69" s="79">
        <v>2101</v>
      </c>
      <c r="B69" s="80"/>
      <c r="C69" s="80"/>
      <c r="D69" s="80"/>
      <c r="E69" s="80"/>
      <c r="F69" s="80"/>
      <c r="G69" s="80">
        <v>47</v>
      </c>
      <c r="H69" s="80"/>
      <c r="I69" s="80"/>
      <c r="J69" s="80"/>
      <c r="K69" s="116"/>
      <c r="L69" s="235"/>
      <c r="M69" s="134"/>
      <c r="N69" s="236"/>
      <c r="O69" s="90">
        <f>IF(G69=0,"",G69/F68)</f>
        <v>0.97916666666666663</v>
      </c>
      <c r="P69" s="91">
        <v>50</v>
      </c>
      <c r="Q69" s="241">
        <f t="shared" si="4"/>
        <v>0.98039215686274506</v>
      </c>
      <c r="R69" s="241">
        <f t="shared" si="5"/>
        <v>1.9607843137254943E-2</v>
      </c>
    </row>
    <row r="70" spans="1:19" ht="15.75" customHeight="1" x14ac:dyDescent="0.25">
      <c r="A70" s="79">
        <v>2102</v>
      </c>
      <c r="B70" s="80"/>
      <c r="C70" s="80"/>
      <c r="D70" s="80"/>
      <c r="E70" s="80"/>
      <c r="F70" s="80"/>
      <c r="G70" s="80"/>
      <c r="H70" s="80">
        <v>46</v>
      </c>
      <c r="I70" s="80"/>
      <c r="J70" s="80"/>
      <c r="K70" s="116"/>
      <c r="L70" s="235"/>
      <c r="M70" s="134"/>
      <c r="N70" s="236"/>
      <c r="O70" s="90">
        <f>IF(H70=0,"",H70/G69)</f>
        <v>0.97872340425531912</v>
      </c>
      <c r="P70" s="91">
        <v>49</v>
      </c>
      <c r="Q70" s="241">
        <f t="shared" si="4"/>
        <v>0.98</v>
      </c>
      <c r="R70" s="241">
        <f t="shared" si="5"/>
        <v>2.0000000000000018E-2</v>
      </c>
    </row>
    <row r="71" spans="1:19" ht="15.75" customHeight="1" x14ac:dyDescent="0.25">
      <c r="A71" s="79">
        <v>2201</v>
      </c>
      <c r="B71" s="80"/>
      <c r="C71" s="80"/>
      <c r="D71" s="80"/>
      <c r="E71" s="80"/>
      <c r="F71" s="80"/>
      <c r="G71" s="80"/>
      <c r="H71" s="80"/>
      <c r="I71" s="80">
        <v>45</v>
      </c>
      <c r="J71" s="80"/>
      <c r="K71" s="116"/>
      <c r="L71" s="235"/>
      <c r="M71" s="134"/>
      <c r="N71" s="236"/>
      <c r="O71" s="90">
        <f>IF(I71=0,"",I71/H70)</f>
        <v>0.97826086956521741</v>
      </c>
      <c r="P71" s="91">
        <v>49</v>
      </c>
      <c r="Q71" s="241">
        <f t="shared" si="4"/>
        <v>1</v>
      </c>
      <c r="R71" s="241">
        <f t="shared" si="5"/>
        <v>0</v>
      </c>
    </row>
    <row r="72" spans="1:19" ht="15.75" customHeight="1" x14ac:dyDescent="0.25">
      <c r="A72" s="79">
        <v>2202</v>
      </c>
      <c r="B72" s="80"/>
      <c r="C72" s="80"/>
      <c r="D72" s="80"/>
      <c r="E72" s="80"/>
      <c r="F72" s="80"/>
      <c r="G72" s="80"/>
      <c r="H72" s="80"/>
      <c r="I72" s="80"/>
      <c r="J72" s="80">
        <v>44</v>
      </c>
      <c r="K72" s="116">
        <v>41</v>
      </c>
      <c r="L72" s="235"/>
      <c r="M72" s="134"/>
      <c r="N72" s="236"/>
      <c r="O72" s="133">
        <f>IF(J72=0,"",J72/I71)</f>
        <v>0.97777777777777775</v>
      </c>
      <c r="P72" s="91">
        <v>46</v>
      </c>
      <c r="Q72" s="133">
        <f t="shared" si="4"/>
        <v>0.93877551020408168</v>
      </c>
      <c r="R72" s="133">
        <f t="shared" si="5"/>
        <v>6.1224489795918324E-2</v>
      </c>
    </row>
    <row r="73" spans="1:19" ht="15.75" customHeight="1" x14ac:dyDescent="0.25">
      <c r="A73" s="79">
        <v>2301</v>
      </c>
      <c r="B73" s="80"/>
      <c r="C73" s="80"/>
      <c r="D73" s="80"/>
      <c r="E73" s="80"/>
      <c r="F73" s="80"/>
      <c r="G73" s="80"/>
      <c r="H73" s="80"/>
      <c r="I73" s="80"/>
      <c r="J73" s="80">
        <v>2</v>
      </c>
      <c r="K73" s="116">
        <v>2</v>
      </c>
      <c r="L73" s="235"/>
      <c r="M73" s="134"/>
      <c r="N73" s="237"/>
      <c r="O73" s="193"/>
      <c r="P73" s="91">
        <v>4</v>
      </c>
      <c r="Q73" s="193"/>
      <c r="R73" s="264"/>
    </row>
    <row r="74" spans="1:19" ht="15.75" customHeight="1" x14ac:dyDescent="0.25">
      <c r="A74" s="79">
        <v>2302</v>
      </c>
      <c r="B74" s="80"/>
      <c r="C74" s="80"/>
      <c r="D74" s="80"/>
      <c r="E74" s="80"/>
      <c r="F74" s="80"/>
      <c r="G74" s="80"/>
      <c r="H74" s="80"/>
      <c r="I74" s="80"/>
      <c r="J74" s="80">
        <v>2</v>
      </c>
      <c r="K74" s="116">
        <v>2</v>
      </c>
      <c r="L74" s="235"/>
      <c r="M74" s="134"/>
      <c r="N74" s="237"/>
      <c r="O74" s="246"/>
      <c r="P74" s="96">
        <v>2</v>
      </c>
      <c r="Q74" s="247"/>
      <c r="R74" s="246"/>
    </row>
    <row r="75" spans="1:19" ht="15.75" customHeight="1" x14ac:dyDescent="0.25">
      <c r="A75" s="79">
        <v>2401</v>
      </c>
      <c r="B75" s="80"/>
      <c r="C75" s="80"/>
      <c r="D75" s="80"/>
      <c r="E75" s="80"/>
      <c r="F75" s="80"/>
      <c r="G75" s="80"/>
      <c r="H75" s="80"/>
      <c r="I75" s="80"/>
      <c r="J75" s="80"/>
      <c r="K75" s="116"/>
      <c r="L75" s="235"/>
      <c r="M75" s="134"/>
      <c r="N75" s="237"/>
      <c r="O75" s="246"/>
      <c r="P75" s="96"/>
      <c r="Q75" s="247"/>
      <c r="R75" s="246"/>
    </row>
    <row r="76" spans="1:19" ht="15.75" customHeight="1" x14ac:dyDescent="0.25">
      <c r="A76" s="79">
        <v>2402</v>
      </c>
      <c r="B76" s="80"/>
      <c r="C76" s="80"/>
      <c r="D76" s="80"/>
      <c r="E76" s="80"/>
      <c r="F76" s="80"/>
      <c r="G76" s="80"/>
      <c r="H76" s="80"/>
      <c r="I76" s="80"/>
      <c r="J76" s="80"/>
      <c r="K76" s="116"/>
      <c r="L76" s="235"/>
      <c r="M76" s="134"/>
      <c r="N76" s="237"/>
      <c r="O76" s="248"/>
      <c r="P76" s="251"/>
      <c r="Q76" s="249"/>
      <c r="R76" s="250"/>
    </row>
    <row r="77" spans="1:19" ht="15.75" customHeight="1" x14ac:dyDescent="0.25">
      <c r="A77" s="79">
        <v>2501</v>
      </c>
      <c r="B77" s="80"/>
      <c r="C77" s="80"/>
      <c r="D77" s="80"/>
      <c r="E77" s="80"/>
      <c r="F77" s="80"/>
      <c r="G77" s="80"/>
      <c r="H77" s="80"/>
      <c r="I77" s="80"/>
      <c r="J77" s="80"/>
      <c r="K77" s="116"/>
      <c r="L77" s="235"/>
      <c r="M77" s="134"/>
      <c r="N77" s="237"/>
      <c r="O77" s="228" t="s">
        <v>80</v>
      </c>
      <c r="P77" s="102">
        <v>43</v>
      </c>
      <c r="Q77" s="103">
        <f>IF(SUM(K67:K74)=0,"",SUM(K67:K74))</f>
        <v>45</v>
      </c>
      <c r="R77" s="230" t="s">
        <v>10</v>
      </c>
    </row>
    <row r="78" spans="1:19" ht="15.75" customHeight="1" x14ac:dyDescent="0.25">
      <c r="A78" s="79">
        <v>2502</v>
      </c>
      <c r="B78" s="80"/>
      <c r="C78" s="80"/>
      <c r="D78" s="80"/>
      <c r="E78" s="80"/>
      <c r="F78" s="80"/>
      <c r="G78" s="80"/>
      <c r="H78" s="80"/>
      <c r="I78" s="80"/>
      <c r="J78" s="80"/>
      <c r="K78" s="116"/>
      <c r="L78" s="235"/>
      <c r="M78" s="134"/>
      <c r="N78" s="237"/>
      <c r="O78" s="229" t="s">
        <v>81</v>
      </c>
      <c r="P78" s="104">
        <f>IF(P77/B64=0,"",P77/B64)</f>
        <v>0.56578947368421051</v>
      </c>
      <c r="Q78" s="105">
        <f>IF(P77/Q77=0,"",P77/Q77)</f>
        <v>0.9555555555555556</v>
      </c>
      <c r="R78" s="231" t="s">
        <v>82</v>
      </c>
    </row>
    <row r="79" spans="1:19" ht="15.75" x14ac:dyDescent="0.25">
      <c r="A79" s="79">
        <v>2601</v>
      </c>
      <c r="B79" s="80"/>
      <c r="C79" s="80"/>
      <c r="D79" s="80"/>
      <c r="E79" s="80"/>
      <c r="F79" s="80"/>
      <c r="G79" s="80"/>
      <c r="H79" s="80"/>
      <c r="I79" s="80"/>
      <c r="J79" s="80"/>
      <c r="K79" s="116"/>
      <c r="L79" s="238"/>
      <c r="M79" s="239"/>
      <c r="N79" s="240"/>
      <c r="O79" s="109"/>
      <c r="P79" s="110"/>
      <c r="Q79" s="110"/>
      <c r="R79" s="111"/>
    </row>
    <row r="80" spans="1:19" ht="18" customHeight="1" x14ac:dyDescent="0.25">
      <c r="A80" s="33"/>
      <c r="B80" s="327" t="s">
        <v>108</v>
      </c>
      <c r="C80" s="327"/>
      <c r="D80" s="327"/>
      <c r="E80" s="327"/>
      <c r="F80" s="327"/>
      <c r="G80" s="327"/>
      <c r="H80" s="327"/>
      <c r="I80" s="327"/>
      <c r="J80" s="327"/>
      <c r="K80" s="112">
        <f>SUM(K64:K76)</f>
        <v>45</v>
      </c>
      <c r="L80" s="113">
        <f>IF(K72=0,"",K72/B64)</f>
        <v>0.53947368421052633</v>
      </c>
      <c r="M80" s="113">
        <f>IF(K80=0,"",K80/B64)</f>
        <v>0.59210526315789469</v>
      </c>
      <c r="N80" s="113">
        <f>IF(K72=0,"",M80-L80)</f>
        <v>5.2631578947368363E-2</v>
      </c>
      <c r="O80" s="5"/>
      <c r="P80" s="25"/>
      <c r="Q80" s="24"/>
      <c r="R80" s="5"/>
    </row>
    <row r="81" spans="1:19" ht="12.75" customHeight="1" x14ac:dyDescent="0.2">
      <c r="L81" s="5"/>
      <c r="M81" s="5"/>
      <c r="O81" s="5"/>
      <c r="P81" s="6"/>
      <c r="Q81" s="6"/>
      <c r="R81" s="5"/>
    </row>
    <row r="82" spans="1:19" ht="12.75" customHeight="1" x14ac:dyDescent="0.2">
      <c r="L82" s="5"/>
      <c r="M82" s="5"/>
      <c r="O82" s="5"/>
      <c r="P82" s="6"/>
      <c r="Q82" s="6"/>
      <c r="R82" s="5"/>
    </row>
    <row r="83" spans="1:19" ht="26.25" customHeight="1" x14ac:dyDescent="0.4">
      <c r="B83" s="318" t="s">
        <v>96</v>
      </c>
      <c r="C83" s="331"/>
      <c r="D83" s="331"/>
      <c r="E83" s="331"/>
      <c r="F83" s="331"/>
      <c r="G83" s="331"/>
      <c r="H83" s="331"/>
      <c r="I83" s="331"/>
      <c r="J83" s="331"/>
      <c r="K83" s="201" t="s">
        <v>115</v>
      </c>
      <c r="L83" s="5"/>
      <c r="M83" s="5"/>
      <c r="N83" s="25"/>
      <c r="O83" s="5"/>
      <c r="P83" s="25"/>
      <c r="Q83" s="25"/>
      <c r="R83" s="25"/>
    </row>
    <row r="84" spans="1:19" ht="20.25" customHeight="1" x14ac:dyDescent="0.2">
      <c r="A84" s="330" t="s">
        <v>9</v>
      </c>
      <c r="B84" s="311" t="s">
        <v>97</v>
      </c>
      <c r="C84" s="312"/>
      <c r="D84" s="312"/>
      <c r="E84" s="312"/>
      <c r="F84" s="312"/>
      <c r="G84" s="312"/>
      <c r="H84" s="312"/>
      <c r="I84" s="312"/>
      <c r="J84" s="313"/>
      <c r="K84" s="314" t="s">
        <v>10</v>
      </c>
      <c r="L84" s="307" t="s">
        <v>2</v>
      </c>
      <c r="M84" s="307" t="s">
        <v>3</v>
      </c>
      <c r="N84" s="316" t="s">
        <v>4</v>
      </c>
      <c r="O84" s="307" t="s">
        <v>5</v>
      </c>
      <c r="P84" s="317" t="s">
        <v>6</v>
      </c>
      <c r="Q84" s="317" t="s">
        <v>7</v>
      </c>
      <c r="R84" s="307" t="s">
        <v>8</v>
      </c>
    </row>
    <row r="85" spans="1:19" ht="15.75" customHeight="1" x14ac:dyDescent="0.25">
      <c r="A85" s="308"/>
      <c r="B85" s="79" t="s">
        <v>98</v>
      </c>
      <c r="C85" s="79" t="s">
        <v>99</v>
      </c>
      <c r="D85" s="79" t="s">
        <v>100</v>
      </c>
      <c r="E85" s="79" t="s">
        <v>101</v>
      </c>
      <c r="F85" s="79" t="s">
        <v>102</v>
      </c>
      <c r="G85" s="79" t="s">
        <v>103</v>
      </c>
      <c r="H85" s="79" t="s">
        <v>104</v>
      </c>
      <c r="I85" s="79" t="s">
        <v>105</v>
      </c>
      <c r="J85" s="79" t="s">
        <v>106</v>
      </c>
      <c r="K85" s="315"/>
      <c r="L85" s="308"/>
      <c r="M85" s="308"/>
      <c r="N85" s="308"/>
      <c r="O85" s="308"/>
      <c r="P85" s="308"/>
      <c r="Q85" s="308"/>
      <c r="R85" s="308"/>
    </row>
    <row r="86" spans="1:19" ht="15.75" customHeight="1" x14ac:dyDescent="0.25">
      <c r="A86" s="79">
        <v>1901</v>
      </c>
      <c r="B86" s="80">
        <v>80</v>
      </c>
      <c r="C86" s="80"/>
      <c r="D86" s="80"/>
      <c r="E86" s="80"/>
      <c r="F86" s="80"/>
      <c r="G86" s="80"/>
      <c r="H86" s="80"/>
      <c r="I86" s="80"/>
      <c r="J86" s="80"/>
      <c r="K86" s="116"/>
      <c r="L86" s="232"/>
      <c r="M86" s="233"/>
      <c r="N86" s="234"/>
      <c r="O86" s="242"/>
      <c r="P86" s="85">
        <f>B86</f>
        <v>80</v>
      </c>
      <c r="Q86" s="243"/>
      <c r="R86" s="242"/>
    </row>
    <row r="87" spans="1:19" ht="15.75" customHeight="1" x14ac:dyDescent="0.25">
      <c r="A87" s="79">
        <v>1902</v>
      </c>
      <c r="B87" s="80"/>
      <c r="C87" s="80">
        <v>72</v>
      </c>
      <c r="D87" s="80"/>
      <c r="E87" s="80"/>
      <c r="F87" s="80"/>
      <c r="G87" s="80"/>
      <c r="H87" s="80"/>
      <c r="I87" s="80"/>
      <c r="J87" s="80"/>
      <c r="K87" s="116"/>
      <c r="L87" s="235"/>
      <c r="M87" s="134"/>
      <c r="N87" s="236"/>
      <c r="O87" s="90">
        <f>IF(C87=0,"",C87/B86)</f>
        <v>0.9</v>
      </c>
      <c r="P87" s="91">
        <v>72</v>
      </c>
      <c r="Q87" s="241">
        <f t="shared" ref="Q87:Q94" si="6">IF(P87=0,"",P87/P86)</f>
        <v>0.9</v>
      </c>
      <c r="R87" s="241">
        <f t="shared" ref="R87:R94" si="7">IF(P87=0,"",100%-Q87)</f>
        <v>9.9999999999999978E-2</v>
      </c>
    </row>
    <row r="88" spans="1:19" ht="15.75" customHeight="1" x14ac:dyDescent="0.25">
      <c r="A88" s="79">
        <v>2001</v>
      </c>
      <c r="B88" s="80"/>
      <c r="C88" s="80"/>
      <c r="D88" s="80">
        <v>63</v>
      </c>
      <c r="E88" s="80"/>
      <c r="F88" s="80"/>
      <c r="G88" s="80"/>
      <c r="H88" s="80"/>
      <c r="I88" s="80"/>
      <c r="J88" s="80"/>
      <c r="K88" s="116"/>
      <c r="L88" s="235"/>
      <c r="M88" s="134"/>
      <c r="N88" s="236"/>
      <c r="O88" s="90">
        <f>IF(D88=0,"",D88/C87)</f>
        <v>0.875</v>
      </c>
      <c r="P88" s="91">
        <v>67</v>
      </c>
      <c r="Q88" s="241">
        <f t="shared" si="6"/>
        <v>0.93055555555555558</v>
      </c>
      <c r="R88" s="241">
        <f t="shared" si="7"/>
        <v>6.944444444444442E-2</v>
      </c>
      <c r="S88" s="93">
        <f>P88/P86</f>
        <v>0.83750000000000002</v>
      </c>
    </row>
    <row r="89" spans="1:19" ht="15.75" customHeight="1" x14ac:dyDescent="0.25">
      <c r="A89" s="79">
        <v>2002</v>
      </c>
      <c r="B89" s="80"/>
      <c r="C89" s="80"/>
      <c r="D89" s="80"/>
      <c r="E89" s="80">
        <v>61</v>
      </c>
      <c r="F89" s="80"/>
      <c r="G89" s="80"/>
      <c r="H89" s="80"/>
      <c r="I89" s="80"/>
      <c r="J89" s="80"/>
      <c r="K89" s="116"/>
      <c r="L89" s="235"/>
      <c r="M89" s="134"/>
      <c r="N89" s="236"/>
      <c r="O89" s="90">
        <f>IF(E89=0,"",E89/D88)</f>
        <v>0.96825396825396826</v>
      </c>
      <c r="P89" s="91">
        <v>67</v>
      </c>
      <c r="Q89" s="241">
        <f t="shared" si="6"/>
        <v>1</v>
      </c>
      <c r="R89" s="241">
        <f t="shared" si="7"/>
        <v>0</v>
      </c>
    </row>
    <row r="90" spans="1:19" ht="15.75" customHeight="1" x14ac:dyDescent="0.25">
      <c r="A90" s="79">
        <v>2101</v>
      </c>
      <c r="B90" s="80"/>
      <c r="C90" s="80"/>
      <c r="D90" s="80"/>
      <c r="E90" s="80"/>
      <c r="F90" s="80">
        <v>53</v>
      </c>
      <c r="G90" s="80"/>
      <c r="H90" s="80"/>
      <c r="I90" s="80"/>
      <c r="J90" s="80"/>
      <c r="K90" s="116"/>
      <c r="L90" s="235"/>
      <c r="M90" s="134"/>
      <c r="N90" s="236"/>
      <c r="O90" s="90">
        <f>IF(F90=0,"",F90/E89)</f>
        <v>0.86885245901639341</v>
      </c>
      <c r="P90" s="91">
        <v>60</v>
      </c>
      <c r="Q90" s="241">
        <f t="shared" si="6"/>
        <v>0.89552238805970152</v>
      </c>
      <c r="R90" s="241">
        <f t="shared" si="7"/>
        <v>0.10447761194029848</v>
      </c>
    </row>
    <row r="91" spans="1:19" ht="15.75" customHeight="1" x14ac:dyDescent="0.25">
      <c r="A91" s="79">
        <v>2102</v>
      </c>
      <c r="B91" s="80"/>
      <c r="C91" s="80"/>
      <c r="D91" s="80"/>
      <c r="E91" s="80"/>
      <c r="F91" s="80"/>
      <c r="G91" s="80">
        <v>51</v>
      </c>
      <c r="H91" s="80"/>
      <c r="I91" s="80"/>
      <c r="J91" s="80"/>
      <c r="K91" s="116"/>
      <c r="L91" s="235"/>
      <c r="M91" s="134"/>
      <c r="N91" s="236"/>
      <c r="O91" s="90">
        <f>IF(G91=0,"",G91/F90)</f>
        <v>0.96226415094339623</v>
      </c>
      <c r="P91" s="91">
        <v>58</v>
      </c>
      <c r="Q91" s="241">
        <f t="shared" si="6"/>
        <v>0.96666666666666667</v>
      </c>
      <c r="R91" s="241">
        <f t="shared" si="7"/>
        <v>3.3333333333333326E-2</v>
      </c>
    </row>
    <row r="92" spans="1:19" ht="15.75" customHeight="1" x14ac:dyDescent="0.25">
      <c r="A92" s="79">
        <v>2201</v>
      </c>
      <c r="B92" s="80"/>
      <c r="C92" s="80"/>
      <c r="D92" s="80"/>
      <c r="E92" s="80"/>
      <c r="F92" s="80"/>
      <c r="G92" s="80"/>
      <c r="H92" s="80">
        <v>48</v>
      </c>
      <c r="I92" s="80"/>
      <c r="J92" s="80"/>
      <c r="K92" s="116"/>
      <c r="L92" s="235"/>
      <c r="M92" s="134"/>
      <c r="N92" s="236"/>
      <c r="O92" s="90">
        <f>IF(H92=0,"",H92/G91)</f>
        <v>0.94117647058823528</v>
      </c>
      <c r="P92" s="91">
        <v>58</v>
      </c>
      <c r="Q92" s="241">
        <f t="shared" si="6"/>
        <v>1</v>
      </c>
      <c r="R92" s="241">
        <f t="shared" si="7"/>
        <v>0</v>
      </c>
    </row>
    <row r="93" spans="1:19" ht="15.75" customHeight="1" x14ac:dyDescent="0.25">
      <c r="A93" s="79">
        <v>2202</v>
      </c>
      <c r="B93" s="80"/>
      <c r="C93" s="80"/>
      <c r="D93" s="80"/>
      <c r="E93" s="80"/>
      <c r="F93" s="80"/>
      <c r="G93" s="80"/>
      <c r="H93" s="80"/>
      <c r="I93" s="80">
        <v>47</v>
      </c>
      <c r="J93" s="80"/>
      <c r="K93" s="116"/>
      <c r="L93" s="235"/>
      <c r="M93" s="134"/>
      <c r="N93" s="236"/>
      <c r="O93" s="90">
        <f>IF(I93=0,"",I93/H92)</f>
        <v>0.97916666666666663</v>
      </c>
      <c r="P93" s="91">
        <v>58</v>
      </c>
      <c r="Q93" s="241">
        <f t="shared" si="6"/>
        <v>1</v>
      </c>
      <c r="R93" s="241">
        <f t="shared" si="7"/>
        <v>0</v>
      </c>
    </row>
    <row r="94" spans="1:19" ht="15.75" customHeight="1" x14ac:dyDescent="0.25">
      <c r="A94" s="79">
        <v>2301</v>
      </c>
      <c r="B94" s="80"/>
      <c r="C94" s="80"/>
      <c r="D94" s="80"/>
      <c r="E94" s="80"/>
      <c r="F94" s="80"/>
      <c r="G94" s="80"/>
      <c r="H94" s="80"/>
      <c r="I94" s="80"/>
      <c r="J94" s="80">
        <v>47</v>
      </c>
      <c r="K94" s="116">
        <v>39</v>
      </c>
      <c r="L94" s="235"/>
      <c r="M94" s="134"/>
      <c r="N94" s="236"/>
      <c r="O94" s="133">
        <f>IF(J94=0,"",J94/I93)</f>
        <v>1</v>
      </c>
      <c r="P94" s="91">
        <v>58</v>
      </c>
      <c r="Q94" s="133">
        <f t="shared" si="6"/>
        <v>1</v>
      </c>
      <c r="R94" s="133">
        <f t="shared" si="7"/>
        <v>0</v>
      </c>
    </row>
    <row r="95" spans="1:19" ht="15.75" customHeight="1" x14ac:dyDescent="0.25">
      <c r="A95" s="79">
        <v>2302</v>
      </c>
      <c r="B95" s="80"/>
      <c r="C95" s="80"/>
      <c r="D95" s="80"/>
      <c r="E95" s="80"/>
      <c r="F95" s="80"/>
      <c r="G95" s="80"/>
      <c r="H95" s="80"/>
      <c r="I95" s="80"/>
      <c r="J95" s="80">
        <v>10</v>
      </c>
      <c r="K95" s="116">
        <v>8</v>
      </c>
      <c r="L95" s="235"/>
      <c r="M95" s="134"/>
      <c r="N95" s="237"/>
      <c r="O95" s="193"/>
      <c r="P95" s="91">
        <v>19</v>
      </c>
      <c r="Q95" s="193"/>
      <c r="R95" s="264"/>
    </row>
    <row r="96" spans="1:19" ht="15.75" customHeight="1" x14ac:dyDescent="0.25">
      <c r="A96" s="79">
        <v>2401</v>
      </c>
      <c r="B96" s="80"/>
      <c r="C96" s="80"/>
      <c r="D96" s="80"/>
      <c r="E96" s="80"/>
      <c r="F96" s="80"/>
      <c r="G96" s="80"/>
      <c r="H96" s="80"/>
      <c r="I96" s="80"/>
      <c r="J96" s="80">
        <v>5</v>
      </c>
      <c r="K96" s="116">
        <v>3</v>
      </c>
      <c r="L96" s="235"/>
      <c r="M96" s="134"/>
      <c r="N96" s="237"/>
      <c r="O96" s="246"/>
      <c r="P96" s="96">
        <v>8</v>
      </c>
      <c r="Q96" s="247"/>
      <c r="R96" s="246"/>
    </row>
    <row r="97" spans="1:19" ht="15.75" customHeight="1" x14ac:dyDescent="0.25">
      <c r="A97" s="79">
        <v>2402</v>
      </c>
      <c r="B97" s="80"/>
      <c r="C97" s="80"/>
      <c r="D97" s="80"/>
      <c r="E97" s="80"/>
      <c r="F97" s="80"/>
      <c r="G97" s="80"/>
      <c r="H97" s="80"/>
      <c r="I97" s="80"/>
      <c r="J97" s="80">
        <v>5</v>
      </c>
      <c r="K97" s="116">
        <v>2</v>
      </c>
      <c r="L97" s="235"/>
      <c r="M97" s="134"/>
      <c r="N97" s="237"/>
      <c r="O97" s="246"/>
      <c r="P97" s="254">
        <v>5</v>
      </c>
      <c r="Q97" s="247"/>
      <c r="R97" s="246"/>
    </row>
    <row r="98" spans="1:19" ht="15.75" customHeight="1" x14ac:dyDescent="0.25">
      <c r="A98" s="79">
        <v>2501</v>
      </c>
      <c r="B98" s="80"/>
      <c r="C98" s="80"/>
      <c r="D98" s="80"/>
      <c r="E98" s="80"/>
      <c r="F98" s="80"/>
      <c r="G98" s="80"/>
      <c r="H98" s="80"/>
      <c r="I98" s="80"/>
      <c r="J98" s="80">
        <v>1</v>
      </c>
      <c r="K98" s="116">
        <v>1</v>
      </c>
      <c r="L98" s="235"/>
      <c r="M98" s="134"/>
      <c r="N98" s="237"/>
      <c r="O98" s="248"/>
      <c r="P98" s="192">
        <v>1</v>
      </c>
      <c r="Q98" s="249"/>
      <c r="R98" s="250"/>
    </row>
    <row r="99" spans="1:19" ht="15.75" customHeight="1" x14ac:dyDescent="0.25">
      <c r="A99" s="79">
        <v>2502</v>
      </c>
      <c r="B99" s="80"/>
      <c r="C99" s="80"/>
      <c r="D99" s="80"/>
      <c r="E99" s="80"/>
      <c r="F99" s="80"/>
      <c r="G99" s="80"/>
      <c r="H99" s="80"/>
      <c r="I99" s="80"/>
      <c r="J99" s="80"/>
      <c r="K99" s="116"/>
      <c r="L99" s="235"/>
      <c r="M99" s="134"/>
      <c r="N99" s="237"/>
      <c r="O99" s="228" t="s">
        <v>80</v>
      </c>
      <c r="P99" s="255">
        <v>40</v>
      </c>
      <c r="Q99" s="103">
        <f>K102</f>
        <v>53</v>
      </c>
      <c r="R99" s="230" t="s">
        <v>10</v>
      </c>
    </row>
    <row r="100" spans="1:19" ht="15.75" customHeight="1" x14ac:dyDescent="0.25">
      <c r="A100" s="79">
        <v>2601</v>
      </c>
      <c r="B100" s="80"/>
      <c r="C100" s="80"/>
      <c r="D100" s="80"/>
      <c r="E100" s="80"/>
      <c r="F100" s="80"/>
      <c r="G100" s="80"/>
      <c r="H100" s="80"/>
      <c r="I100" s="80"/>
      <c r="J100" s="80"/>
      <c r="K100" s="116"/>
      <c r="L100" s="235"/>
      <c r="M100" s="134"/>
      <c r="N100" s="237"/>
      <c r="O100" s="229" t="s">
        <v>81</v>
      </c>
      <c r="P100" s="104">
        <f>IF(P99/B86=0,"",P99/B86)</f>
        <v>0.5</v>
      </c>
      <c r="Q100" s="105">
        <f>IF(P99/Q99=0,"",P99/Q99)</f>
        <v>0.75471698113207553</v>
      </c>
      <c r="R100" s="231" t="s">
        <v>82</v>
      </c>
    </row>
    <row r="101" spans="1:19" ht="15.75" customHeight="1" x14ac:dyDescent="0.25">
      <c r="A101" s="79">
        <v>2602</v>
      </c>
      <c r="B101" s="80"/>
      <c r="C101" s="80"/>
      <c r="D101" s="80"/>
      <c r="E101" s="80"/>
      <c r="F101" s="80"/>
      <c r="G101" s="80"/>
      <c r="H101" s="80"/>
      <c r="I101" s="80"/>
      <c r="J101" s="80"/>
      <c r="K101" s="116"/>
      <c r="L101" s="238"/>
      <c r="M101" s="239"/>
      <c r="N101" s="240"/>
      <c r="O101" s="109"/>
      <c r="P101" s="110"/>
      <c r="Q101" s="110"/>
      <c r="R101" s="111"/>
    </row>
    <row r="102" spans="1:19" ht="18" customHeight="1" x14ac:dyDescent="0.25">
      <c r="A102" s="33"/>
      <c r="B102" s="327" t="s">
        <v>108</v>
      </c>
      <c r="C102" s="327"/>
      <c r="D102" s="327"/>
      <c r="E102" s="327"/>
      <c r="F102" s="327"/>
      <c r="G102" s="327"/>
      <c r="H102" s="327"/>
      <c r="I102" s="327"/>
      <c r="J102" s="327"/>
      <c r="K102" s="112">
        <f>SUM(K86:K98)</f>
        <v>53</v>
      </c>
      <c r="L102" s="113">
        <f>IF(K94=0,"",K94/B86)</f>
        <v>0.48749999999999999</v>
      </c>
      <c r="M102" s="113">
        <f>IF(K102=0,"",K102/B86)</f>
        <v>0.66249999999999998</v>
      </c>
      <c r="N102" s="113">
        <f>IF(K94=0,"",M102-L102)</f>
        <v>0.17499999999999999</v>
      </c>
      <c r="O102" s="5"/>
      <c r="P102" s="25"/>
      <c r="Q102" s="24"/>
      <c r="R102" s="5"/>
    </row>
    <row r="103" spans="1:19" ht="12.75" customHeight="1" x14ac:dyDescent="0.2">
      <c r="L103" s="5"/>
      <c r="M103" s="5"/>
      <c r="O103" s="5"/>
      <c r="P103" s="6"/>
      <c r="Q103" s="6"/>
      <c r="R103" s="5"/>
    </row>
    <row r="104" spans="1:19" ht="12.75" customHeight="1" x14ac:dyDescent="0.2">
      <c r="L104" s="5"/>
      <c r="M104" s="5"/>
      <c r="O104" s="5"/>
      <c r="P104" s="6"/>
      <c r="Q104" s="6"/>
      <c r="R104" s="5"/>
    </row>
    <row r="105" spans="1:19" ht="26.25" customHeight="1" x14ac:dyDescent="0.4">
      <c r="B105" s="318" t="s">
        <v>96</v>
      </c>
      <c r="C105" s="331"/>
      <c r="D105" s="331"/>
      <c r="E105" s="331"/>
      <c r="F105" s="331"/>
      <c r="G105" s="331"/>
      <c r="H105" s="331"/>
      <c r="I105" s="331"/>
      <c r="J105" s="331"/>
      <c r="K105" s="201" t="s">
        <v>116</v>
      </c>
      <c r="L105" s="5"/>
      <c r="M105" s="5"/>
      <c r="N105" s="25"/>
      <c r="O105" s="5"/>
      <c r="P105" s="25"/>
      <c r="Q105" s="25"/>
      <c r="R105" s="25"/>
    </row>
    <row r="106" spans="1:19" ht="20.25" x14ac:dyDescent="0.2">
      <c r="A106" s="330" t="s">
        <v>9</v>
      </c>
      <c r="B106" s="311" t="s">
        <v>97</v>
      </c>
      <c r="C106" s="312"/>
      <c r="D106" s="312"/>
      <c r="E106" s="312"/>
      <c r="F106" s="312"/>
      <c r="G106" s="312"/>
      <c r="H106" s="312"/>
      <c r="I106" s="312"/>
      <c r="J106" s="313"/>
      <c r="K106" s="314" t="s">
        <v>10</v>
      </c>
      <c r="L106" s="307" t="s">
        <v>2</v>
      </c>
      <c r="M106" s="307" t="s">
        <v>3</v>
      </c>
      <c r="N106" s="316" t="s">
        <v>4</v>
      </c>
      <c r="O106" s="307" t="s">
        <v>5</v>
      </c>
      <c r="P106" s="317" t="s">
        <v>6</v>
      </c>
      <c r="Q106" s="317" t="s">
        <v>7</v>
      </c>
      <c r="R106" s="307" t="s">
        <v>8</v>
      </c>
    </row>
    <row r="107" spans="1:19" ht="15.75" x14ac:dyDescent="0.25">
      <c r="A107" s="308"/>
      <c r="B107" s="79" t="s">
        <v>98</v>
      </c>
      <c r="C107" s="79" t="s">
        <v>99</v>
      </c>
      <c r="D107" s="79" t="s">
        <v>100</v>
      </c>
      <c r="E107" s="79" t="s">
        <v>101</v>
      </c>
      <c r="F107" s="79" t="s">
        <v>102</v>
      </c>
      <c r="G107" s="79" t="s">
        <v>103</v>
      </c>
      <c r="H107" s="79" t="s">
        <v>104</v>
      </c>
      <c r="I107" s="79" t="s">
        <v>105</v>
      </c>
      <c r="J107" s="79" t="s">
        <v>106</v>
      </c>
      <c r="K107" s="315"/>
      <c r="L107" s="308"/>
      <c r="M107" s="308"/>
      <c r="N107" s="308"/>
      <c r="O107" s="308"/>
      <c r="P107" s="308"/>
      <c r="Q107" s="308"/>
      <c r="R107" s="308"/>
    </row>
    <row r="108" spans="1:19" ht="15.75" customHeight="1" x14ac:dyDescent="0.25">
      <c r="A108" s="79">
        <v>1902</v>
      </c>
      <c r="B108" s="80">
        <v>84</v>
      </c>
      <c r="C108" s="80"/>
      <c r="D108" s="80"/>
      <c r="E108" s="80"/>
      <c r="F108" s="80"/>
      <c r="G108" s="80"/>
      <c r="H108" s="80"/>
      <c r="I108" s="80"/>
      <c r="J108" s="80"/>
      <c r="K108" s="116"/>
      <c r="L108" s="232"/>
      <c r="M108" s="233"/>
      <c r="N108" s="234"/>
      <c r="O108" s="242"/>
      <c r="P108" s="85">
        <f>B108</f>
        <v>84</v>
      </c>
      <c r="Q108" s="243"/>
      <c r="R108" s="242"/>
    </row>
    <row r="109" spans="1:19" ht="15.75" customHeight="1" x14ac:dyDescent="0.25">
      <c r="A109" s="79">
        <v>2001</v>
      </c>
      <c r="B109" s="80"/>
      <c r="C109" s="80">
        <v>64</v>
      </c>
      <c r="D109" s="80"/>
      <c r="E109" s="80"/>
      <c r="F109" s="80"/>
      <c r="G109" s="80"/>
      <c r="H109" s="80"/>
      <c r="I109" s="80"/>
      <c r="J109" s="80"/>
      <c r="K109" s="116"/>
      <c r="L109" s="235"/>
      <c r="M109" s="134"/>
      <c r="N109" s="236"/>
      <c r="O109" s="90">
        <f>IF(C109=0,"",C109/B108)</f>
        <v>0.76190476190476186</v>
      </c>
      <c r="P109" s="91">
        <v>83</v>
      </c>
      <c r="Q109" s="241">
        <f t="shared" ref="Q109:Q116" si="8">IF(P109=0,"",P109/P108)</f>
        <v>0.98809523809523814</v>
      </c>
      <c r="R109" s="241">
        <f t="shared" ref="R109:R116" si="9">IF(P109=0,"",100%-Q109)</f>
        <v>1.1904761904761862E-2</v>
      </c>
    </row>
    <row r="110" spans="1:19" ht="15.75" customHeight="1" x14ac:dyDescent="0.25">
      <c r="A110" s="79">
        <v>2002</v>
      </c>
      <c r="B110" s="80"/>
      <c r="C110" s="80"/>
      <c r="D110" s="80">
        <v>58</v>
      </c>
      <c r="E110" s="80"/>
      <c r="F110" s="80"/>
      <c r="G110" s="80"/>
      <c r="H110" s="80"/>
      <c r="I110" s="80"/>
      <c r="J110" s="80"/>
      <c r="K110" s="116"/>
      <c r="L110" s="235"/>
      <c r="M110" s="134"/>
      <c r="N110" s="236"/>
      <c r="O110" s="90">
        <f>IF(D110=0,"",D110/C109)</f>
        <v>0.90625</v>
      </c>
      <c r="P110" s="91">
        <v>62</v>
      </c>
      <c r="Q110" s="241">
        <f t="shared" si="8"/>
        <v>0.74698795180722888</v>
      </c>
      <c r="R110" s="241">
        <f t="shared" si="9"/>
        <v>0.25301204819277112</v>
      </c>
      <c r="S110" s="93">
        <f>P110/P108</f>
        <v>0.73809523809523814</v>
      </c>
    </row>
    <row r="111" spans="1:19" ht="15.75" customHeight="1" x14ac:dyDescent="0.25">
      <c r="A111" s="79">
        <v>2101</v>
      </c>
      <c r="B111" s="80"/>
      <c r="C111" s="80"/>
      <c r="D111" s="80"/>
      <c r="E111" s="80">
        <v>52</v>
      </c>
      <c r="F111" s="80"/>
      <c r="G111" s="80"/>
      <c r="H111" s="80"/>
      <c r="I111" s="80"/>
      <c r="J111" s="80"/>
      <c r="K111" s="116"/>
      <c r="L111" s="235"/>
      <c r="M111" s="134"/>
      <c r="N111" s="236"/>
      <c r="O111" s="90">
        <f>IF(E111=0,"",E111/D110)</f>
        <v>0.89655172413793105</v>
      </c>
      <c r="P111" s="91">
        <v>56</v>
      </c>
      <c r="Q111" s="241">
        <f t="shared" si="8"/>
        <v>0.90322580645161288</v>
      </c>
      <c r="R111" s="241">
        <f t="shared" si="9"/>
        <v>9.6774193548387122E-2</v>
      </c>
    </row>
    <row r="112" spans="1:19" ht="15.75" customHeight="1" x14ac:dyDescent="0.25">
      <c r="A112" s="79">
        <v>2102</v>
      </c>
      <c r="B112" s="80"/>
      <c r="C112" s="80"/>
      <c r="D112" s="80"/>
      <c r="E112" s="80"/>
      <c r="F112" s="80">
        <v>50</v>
      </c>
      <c r="G112" s="80"/>
      <c r="H112" s="80"/>
      <c r="I112" s="80"/>
      <c r="J112" s="80"/>
      <c r="K112" s="116"/>
      <c r="L112" s="235"/>
      <c r="M112" s="134"/>
      <c r="N112" s="236"/>
      <c r="O112" s="90">
        <f>IF(F112=0,"",F112/E111)</f>
        <v>0.96153846153846156</v>
      </c>
      <c r="P112" s="91">
        <v>56</v>
      </c>
      <c r="Q112" s="241">
        <f t="shared" si="8"/>
        <v>1</v>
      </c>
      <c r="R112" s="241">
        <f t="shared" si="9"/>
        <v>0</v>
      </c>
    </row>
    <row r="113" spans="1:18" ht="15.75" customHeight="1" x14ac:dyDescent="0.25">
      <c r="A113" s="79">
        <v>2201</v>
      </c>
      <c r="B113" s="80"/>
      <c r="C113" s="80"/>
      <c r="D113" s="80"/>
      <c r="E113" s="80"/>
      <c r="F113" s="80"/>
      <c r="G113" s="80">
        <v>46</v>
      </c>
      <c r="H113" s="80"/>
      <c r="I113" s="80"/>
      <c r="J113" s="80"/>
      <c r="K113" s="116"/>
      <c r="L113" s="235"/>
      <c r="M113" s="134"/>
      <c r="N113" s="236"/>
      <c r="O113" s="90">
        <f>IF(G113=0,"",G113/F112)</f>
        <v>0.92</v>
      </c>
      <c r="P113" s="91">
        <v>52</v>
      </c>
      <c r="Q113" s="241">
        <f t="shared" si="8"/>
        <v>0.9285714285714286</v>
      </c>
      <c r="R113" s="241">
        <f t="shared" si="9"/>
        <v>7.1428571428571397E-2</v>
      </c>
    </row>
    <row r="114" spans="1:18" ht="15.75" customHeight="1" x14ac:dyDescent="0.25">
      <c r="A114" s="79">
        <v>2202</v>
      </c>
      <c r="B114" s="80"/>
      <c r="C114" s="80"/>
      <c r="D114" s="80"/>
      <c r="E114" s="80"/>
      <c r="F114" s="80"/>
      <c r="G114" s="80"/>
      <c r="H114" s="80">
        <v>44</v>
      </c>
      <c r="I114" s="80"/>
      <c r="J114" s="80"/>
      <c r="K114" s="116"/>
      <c r="L114" s="235"/>
      <c r="M114" s="134"/>
      <c r="N114" s="236"/>
      <c r="O114" s="90">
        <f>IF(H114=0,"",H114/G113)</f>
        <v>0.95652173913043481</v>
      </c>
      <c r="P114" s="91">
        <v>52</v>
      </c>
      <c r="Q114" s="241">
        <f t="shared" si="8"/>
        <v>1</v>
      </c>
      <c r="R114" s="241">
        <f t="shared" si="9"/>
        <v>0</v>
      </c>
    </row>
    <row r="115" spans="1:18" ht="15.75" customHeight="1" x14ac:dyDescent="0.25">
      <c r="A115" s="79">
        <v>2301</v>
      </c>
      <c r="B115" s="80"/>
      <c r="C115" s="80"/>
      <c r="D115" s="80"/>
      <c r="E115" s="80"/>
      <c r="F115" s="80"/>
      <c r="G115" s="80"/>
      <c r="H115" s="80"/>
      <c r="I115" s="80">
        <v>43</v>
      </c>
      <c r="J115" s="80"/>
      <c r="K115" s="116"/>
      <c r="L115" s="235"/>
      <c r="M115" s="134"/>
      <c r="N115" s="236"/>
      <c r="O115" s="90">
        <f>IF(I115=0,"",I115/H114)</f>
        <v>0.97727272727272729</v>
      </c>
      <c r="P115" s="91">
        <v>50</v>
      </c>
      <c r="Q115" s="241">
        <f t="shared" si="8"/>
        <v>0.96153846153846156</v>
      </c>
      <c r="R115" s="241">
        <f t="shared" si="9"/>
        <v>3.8461538461538436E-2</v>
      </c>
    </row>
    <row r="116" spans="1:18" ht="15.75" customHeight="1" x14ac:dyDescent="0.25">
      <c r="A116" s="79">
        <v>2302</v>
      </c>
      <c r="B116" s="80"/>
      <c r="C116" s="80"/>
      <c r="D116" s="80"/>
      <c r="E116" s="80"/>
      <c r="F116" s="80"/>
      <c r="G116" s="80"/>
      <c r="H116" s="80"/>
      <c r="I116" s="80"/>
      <c r="J116" s="80">
        <v>39</v>
      </c>
      <c r="K116" s="116">
        <v>33</v>
      </c>
      <c r="L116" s="235"/>
      <c r="M116" s="134"/>
      <c r="N116" s="236"/>
      <c r="O116" s="133">
        <f>IF(J116=0,"",J116/I115)</f>
        <v>0.90697674418604646</v>
      </c>
      <c r="P116" s="91">
        <v>48</v>
      </c>
      <c r="Q116" s="133">
        <f t="shared" si="8"/>
        <v>0.96</v>
      </c>
      <c r="R116" s="133">
        <f t="shared" si="9"/>
        <v>4.0000000000000036E-2</v>
      </c>
    </row>
    <row r="117" spans="1:18" ht="15.75" customHeight="1" x14ac:dyDescent="0.25">
      <c r="A117" s="79">
        <v>2401</v>
      </c>
      <c r="B117" s="80"/>
      <c r="C117" s="80"/>
      <c r="D117" s="80"/>
      <c r="E117" s="80"/>
      <c r="F117" s="80"/>
      <c r="G117" s="80"/>
      <c r="H117" s="80"/>
      <c r="I117" s="80"/>
      <c r="J117" s="80">
        <v>9</v>
      </c>
      <c r="K117" s="116">
        <v>5</v>
      </c>
      <c r="L117" s="235"/>
      <c r="M117" s="134"/>
      <c r="N117" s="237"/>
      <c r="O117" s="193"/>
      <c r="P117" s="91">
        <v>14</v>
      </c>
      <c r="Q117" s="193"/>
      <c r="R117" s="264"/>
    </row>
    <row r="118" spans="1:18" ht="15.75" customHeight="1" x14ac:dyDescent="0.25">
      <c r="A118" s="79">
        <v>2402</v>
      </c>
      <c r="B118" s="80"/>
      <c r="C118" s="80"/>
      <c r="D118" s="80"/>
      <c r="E118" s="80"/>
      <c r="F118" s="80"/>
      <c r="G118" s="80"/>
      <c r="H118" s="80"/>
      <c r="I118" s="80"/>
      <c r="J118" s="80">
        <v>6</v>
      </c>
      <c r="K118" s="116">
        <v>5</v>
      </c>
      <c r="L118" s="235"/>
      <c r="M118" s="134"/>
      <c r="N118" s="237"/>
      <c r="O118" s="246"/>
      <c r="P118" s="96">
        <v>8</v>
      </c>
      <c r="Q118" s="247"/>
      <c r="R118" s="246"/>
    </row>
    <row r="119" spans="1:18" ht="15.75" customHeight="1" x14ac:dyDescent="0.25">
      <c r="A119" s="79">
        <v>2501</v>
      </c>
      <c r="B119" s="80"/>
      <c r="C119" s="80"/>
      <c r="D119" s="80"/>
      <c r="E119" s="80"/>
      <c r="F119" s="80"/>
      <c r="G119" s="80"/>
      <c r="H119" s="80"/>
      <c r="I119" s="80"/>
      <c r="J119" s="80">
        <v>2</v>
      </c>
      <c r="K119" s="116">
        <v>1</v>
      </c>
      <c r="L119" s="235"/>
      <c r="M119" s="134"/>
      <c r="N119" s="237"/>
      <c r="O119" s="246"/>
      <c r="P119" s="96">
        <v>2</v>
      </c>
      <c r="Q119" s="247"/>
      <c r="R119" s="246"/>
    </row>
    <row r="120" spans="1:18" ht="15.75" customHeight="1" x14ac:dyDescent="0.25">
      <c r="A120" s="79">
        <v>2502</v>
      </c>
      <c r="B120" s="80"/>
      <c r="C120" s="80"/>
      <c r="D120" s="80"/>
      <c r="E120" s="80"/>
      <c r="F120" s="80"/>
      <c r="G120" s="80"/>
      <c r="H120" s="80"/>
      <c r="I120" s="80"/>
      <c r="J120" s="80">
        <v>2</v>
      </c>
      <c r="K120" s="116">
        <v>2</v>
      </c>
      <c r="L120" s="235"/>
      <c r="M120" s="134"/>
      <c r="N120" s="237"/>
      <c r="O120" s="248"/>
      <c r="P120" s="251"/>
      <c r="Q120" s="249"/>
      <c r="R120" s="250"/>
    </row>
    <row r="121" spans="1:18" ht="15.75" customHeight="1" x14ac:dyDescent="0.25">
      <c r="A121" s="79">
        <v>2601</v>
      </c>
      <c r="B121" s="80"/>
      <c r="C121" s="80"/>
      <c r="D121" s="80"/>
      <c r="E121" s="80"/>
      <c r="F121" s="80"/>
      <c r="G121" s="80"/>
      <c r="H121" s="80"/>
      <c r="I121" s="80"/>
      <c r="J121" s="80"/>
      <c r="K121" s="116"/>
      <c r="L121" s="235"/>
      <c r="M121" s="134"/>
      <c r="N121" s="237"/>
      <c r="O121" s="228" t="s">
        <v>80</v>
      </c>
      <c r="P121" s="102">
        <v>15</v>
      </c>
      <c r="Q121" s="103">
        <f>K124</f>
        <v>46</v>
      </c>
      <c r="R121" s="230" t="s">
        <v>10</v>
      </c>
    </row>
    <row r="122" spans="1:18" ht="15.75" customHeight="1" x14ac:dyDescent="0.25">
      <c r="A122" s="79">
        <v>2602</v>
      </c>
      <c r="B122" s="80"/>
      <c r="C122" s="80"/>
      <c r="D122" s="80"/>
      <c r="E122" s="80"/>
      <c r="F122" s="80"/>
      <c r="G122" s="80"/>
      <c r="H122" s="80"/>
      <c r="I122" s="80"/>
      <c r="J122" s="80"/>
      <c r="K122" s="116"/>
      <c r="L122" s="235"/>
      <c r="M122" s="134"/>
      <c r="N122" s="237"/>
      <c r="O122" s="229" t="s">
        <v>81</v>
      </c>
      <c r="P122" s="104">
        <f>IF(P121/B108=0,"",P121/B108)</f>
        <v>0.17857142857142858</v>
      </c>
      <c r="Q122" s="105">
        <f>IF(P121/Q121=0,"",P121/Q121)</f>
        <v>0.32608695652173914</v>
      </c>
      <c r="R122" s="231" t="s">
        <v>82</v>
      </c>
    </row>
    <row r="123" spans="1:18" ht="15.75" customHeight="1" x14ac:dyDescent="0.25">
      <c r="A123" s="79">
        <v>2701</v>
      </c>
      <c r="B123" s="80"/>
      <c r="C123" s="80"/>
      <c r="D123" s="80"/>
      <c r="E123" s="80"/>
      <c r="F123" s="80"/>
      <c r="G123" s="80"/>
      <c r="H123" s="80"/>
      <c r="I123" s="80"/>
      <c r="J123" s="80"/>
      <c r="K123" s="116"/>
      <c r="L123" s="238"/>
      <c r="M123" s="239"/>
      <c r="N123" s="240"/>
      <c r="O123" s="109"/>
      <c r="P123" s="110"/>
      <c r="Q123" s="110"/>
      <c r="R123" s="111"/>
    </row>
    <row r="124" spans="1:18" ht="18" customHeight="1" x14ac:dyDescent="0.25">
      <c r="A124" s="33"/>
      <c r="B124" s="327" t="s">
        <v>108</v>
      </c>
      <c r="C124" s="327"/>
      <c r="D124" s="327"/>
      <c r="E124" s="327"/>
      <c r="F124" s="327"/>
      <c r="G124" s="327"/>
      <c r="H124" s="327"/>
      <c r="I124" s="327"/>
      <c r="J124" s="327"/>
      <c r="K124" s="112">
        <f>SUM(K108:K120)</f>
        <v>46</v>
      </c>
      <c r="L124" s="113">
        <f>IF(K116=0,"",K116/B108)</f>
        <v>0.39285714285714285</v>
      </c>
      <c r="M124" s="113">
        <f>IF(K124=0,"",K124/B108)</f>
        <v>0.54761904761904767</v>
      </c>
      <c r="N124" s="113">
        <f>IF(K116=0,"",M124-L124)</f>
        <v>0.15476190476190482</v>
      </c>
      <c r="O124" s="5"/>
      <c r="P124" s="25"/>
      <c r="Q124" s="24"/>
      <c r="R124" s="5"/>
    </row>
    <row r="125" spans="1:18" ht="12.75" customHeight="1" x14ac:dyDescent="0.2">
      <c r="L125" s="5"/>
      <c r="M125" s="5"/>
      <c r="O125" s="5"/>
      <c r="P125" s="6"/>
      <c r="Q125" s="6"/>
      <c r="R125" s="5"/>
    </row>
    <row r="126" spans="1:18" ht="12.75" customHeight="1" x14ac:dyDescent="0.2">
      <c r="L126" s="5"/>
      <c r="M126" s="5"/>
      <c r="O126" s="5"/>
      <c r="P126" s="6"/>
      <c r="Q126" s="6"/>
      <c r="R126" s="5"/>
    </row>
    <row r="127" spans="1:18" ht="26.25" customHeight="1" x14ac:dyDescent="0.4">
      <c r="B127" s="318" t="s">
        <v>96</v>
      </c>
      <c r="C127" s="331"/>
      <c r="D127" s="331"/>
      <c r="E127" s="331"/>
      <c r="F127" s="331"/>
      <c r="G127" s="331"/>
      <c r="H127" s="331"/>
      <c r="I127" s="331"/>
      <c r="J127" s="331"/>
      <c r="K127" s="201" t="s">
        <v>117</v>
      </c>
      <c r="L127" s="5"/>
      <c r="M127" s="5"/>
      <c r="N127" s="25"/>
      <c r="O127" s="5"/>
      <c r="P127" s="25"/>
      <c r="Q127" s="25"/>
      <c r="R127" s="25"/>
    </row>
    <row r="128" spans="1:18" ht="20.25" customHeight="1" x14ac:dyDescent="0.2">
      <c r="A128" s="330" t="s">
        <v>9</v>
      </c>
      <c r="B128" s="311" t="s">
        <v>97</v>
      </c>
      <c r="C128" s="312"/>
      <c r="D128" s="312"/>
      <c r="E128" s="312"/>
      <c r="F128" s="312"/>
      <c r="G128" s="312"/>
      <c r="H128" s="312"/>
      <c r="I128" s="312"/>
      <c r="J128" s="313"/>
      <c r="K128" s="314" t="s">
        <v>10</v>
      </c>
      <c r="L128" s="307" t="s">
        <v>2</v>
      </c>
      <c r="M128" s="307" t="s">
        <v>3</v>
      </c>
      <c r="N128" s="316" t="s">
        <v>4</v>
      </c>
      <c r="O128" s="307" t="s">
        <v>5</v>
      </c>
      <c r="P128" s="317" t="s">
        <v>6</v>
      </c>
      <c r="Q128" s="317" t="s">
        <v>7</v>
      </c>
      <c r="R128" s="307" t="s">
        <v>8</v>
      </c>
    </row>
    <row r="129" spans="1:19" ht="15.75" customHeight="1" x14ac:dyDescent="0.25">
      <c r="A129" s="308"/>
      <c r="B129" s="79" t="s">
        <v>98</v>
      </c>
      <c r="C129" s="79" t="s">
        <v>99</v>
      </c>
      <c r="D129" s="79" t="s">
        <v>100</v>
      </c>
      <c r="E129" s="79" t="s">
        <v>101</v>
      </c>
      <c r="F129" s="79" t="s">
        <v>102</v>
      </c>
      <c r="G129" s="79" t="s">
        <v>103</v>
      </c>
      <c r="H129" s="79" t="s">
        <v>104</v>
      </c>
      <c r="I129" s="79" t="s">
        <v>105</v>
      </c>
      <c r="J129" s="79" t="s">
        <v>106</v>
      </c>
      <c r="K129" s="315"/>
      <c r="L129" s="308"/>
      <c r="M129" s="308"/>
      <c r="N129" s="308"/>
      <c r="O129" s="308"/>
      <c r="P129" s="308"/>
      <c r="Q129" s="308"/>
      <c r="R129" s="308"/>
    </row>
    <row r="130" spans="1:19" ht="15.75" customHeight="1" x14ac:dyDescent="0.25">
      <c r="A130" s="79">
        <v>2001</v>
      </c>
      <c r="B130" s="80">
        <v>80</v>
      </c>
      <c r="C130" s="80"/>
      <c r="D130" s="80"/>
      <c r="E130" s="80"/>
      <c r="F130" s="80"/>
      <c r="G130" s="80"/>
      <c r="H130" s="80"/>
      <c r="I130" s="80"/>
      <c r="J130" s="80"/>
      <c r="K130" s="116"/>
      <c r="L130" s="232"/>
      <c r="M130" s="233"/>
      <c r="N130" s="234"/>
      <c r="O130" s="242"/>
      <c r="P130" s="85">
        <f>B130</f>
        <v>80</v>
      </c>
      <c r="Q130" s="243"/>
      <c r="R130" s="242"/>
    </row>
    <row r="131" spans="1:19" ht="15.75" customHeight="1" x14ac:dyDescent="0.25">
      <c r="A131" s="79">
        <v>2002</v>
      </c>
      <c r="B131" s="80"/>
      <c r="C131" s="80">
        <v>72</v>
      </c>
      <c r="D131" s="80"/>
      <c r="E131" s="80"/>
      <c r="F131" s="80"/>
      <c r="G131" s="80"/>
      <c r="H131" s="80"/>
      <c r="I131" s="80"/>
      <c r="J131" s="80"/>
      <c r="K131" s="116"/>
      <c r="L131" s="235"/>
      <c r="M131" s="134"/>
      <c r="N131" s="236"/>
      <c r="O131" s="90">
        <f>IF(C131=0,"",C131/B130)</f>
        <v>0.9</v>
      </c>
      <c r="P131" s="91">
        <v>72</v>
      </c>
      <c r="Q131" s="241">
        <f t="shared" ref="Q131:Q138" si="10">IF(P131=0,"",P131/P130)</f>
        <v>0.9</v>
      </c>
      <c r="R131" s="241">
        <f t="shared" ref="R131:R138" si="11">IF(P131=0,"",100%-Q131)</f>
        <v>9.9999999999999978E-2</v>
      </c>
    </row>
    <row r="132" spans="1:19" ht="15.75" customHeight="1" x14ac:dyDescent="0.25">
      <c r="A132" s="79">
        <v>2101</v>
      </c>
      <c r="B132" s="80"/>
      <c r="C132" s="80"/>
      <c r="D132" s="80">
        <v>69</v>
      </c>
      <c r="E132" s="80"/>
      <c r="F132" s="80"/>
      <c r="G132" s="80"/>
      <c r="H132" s="80"/>
      <c r="I132" s="80"/>
      <c r="J132" s="80"/>
      <c r="K132" s="116"/>
      <c r="L132" s="235"/>
      <c r="M132" s="134"/>
      <c r="N132" s="236"/>
      <c r="O132" s="90">
        <f>IF(D132=0,"",D132/C131)</f>
        <v>0.95833333333333337</v>
      </c>
      <c r="P132" s="91">
        <v>72</v>
      </c>
      <c r="Q132" s="241">
        <f t="shared" si="10"/>
        <v>1</v>
      </c>
      <c r="R132" s="241">
        <f t="shared" si="11"/>
        <v>0</v>
      </c>
      <c r="S132" s="93">
        <f>P132/P130</f>
        <v>0.9</v>
      </c>
    </row>
    <row r="133" spans="1:19" ht="15.75" customHeight="1" x14ac:dyDescent="0.25">
      <c r="A133" s="79">
        <v>2102</v>
      </c>
      <c r="B133" s="80"/>
      <c r="C133" s="80"/>
      <c r="D133" s="80"/>
      <c r="E133" s="80">
        <v>66</v>
      </c>
      <c r="F133" s="80"/>
      <c r="G133" s="80"/>
      <c r="H133" s="80"/>
      <c r="I133" s="80"/>
      <c r="J133" s="80"/>
      <c r="K133" s="116"/>
      <c r="L133" s="235"/>
      <c r="M133" s="134"/>
      <c r="N133" s="236"/>
      <c r="O133" s="90">
        <f>IF(E133=0,"",E133/D132)</f>
        <v>0.95652173913043481</v>
      </c>
      <c r="P133" s="91">
        <v>69</v>
      </c>
      <c r="Q133" s="241">
        <f t="shared" si="10"/>
        <v>0.95833333333333337</v>
      </c>
      <c r="R133" s="241">
        <f t="shared" si="11"/>
        <v>4.166666666666663E-2</v>
      </c>
    </row>
    <row r="134" spans="1:19" ht="15.75" customHeight="1" x14ac:dyDescent="0.25">
      <c r="A134" s="79">
        <v>2201</v>
      </c>
      <c r="B134" s="80"/>
      <c r="C134" s="80"/>
      <c r="D134" s="80"/>
      <c r="E134" s="80"/>
      <c r="F134" s="80">
        <v>65</v>
      </c>
      <c r="G134" s="80"/>
      <c r="H134" s="80"/>
      <c r="I134" s="80"/>
      <c r="J134" s="80"/>
      <c r="K134" s="116"/>
      <c r="L134" s="235"/>
      <c r="M134" s="134"/>
      <c r="N134" s="236"/>
      <c r="O134" s="90">
        <f>IF(F134=0,"",F134/E133)</f>
        <v>0.98484848484848486</v>
      </c>
      <c r="P134" s="91">
        <v>69</v>
      </c>
      <c r="Q134" s="241">
        <f t="shared" si="10"/>
        <v>1</v>
      </c>
      <c r="R134" s="241">
        <f t="shared" si="11"/>
        <v>0</v>
      </c>
    </row>
    <row r="135" spans="1:19" ht="15.75" customHeight="1" x14ac:dyDescent="0.25">
      <c r="A135" s="79">
        <v>2202</v>
      </c>
      <c r="B135" s="80"/>
      <c r="C135" s="80"/>
      <c r="D135" s="80"/>
      <c r="E135" s="80"/>
      <c r="F135" s="80"/>
      <c r="G135" s="80">
        <v>62</v>
      </c>
      <c r="H135" s="80"/>
      <c r="I135" s="80"/>
      <c r="J135" s="80"/>
      <c r="K135" s="116"/>
      <c r="L135" s="235"/>
      <c r="M135" s="134"/>
      <c r="N135" s="236"/>
      <c r="O135" s="90">
        <f>IF(G135=0,"",G135/F134)</f>
        <v>0.9538461538461539</v>
      </c>
      <c r="P135" s="91">
        <v>68</v>
      </c>
      <c r="Q135" s="241">
        <f t="shared" si="10"/>
        <v>0.98550724637681164</v>
      </c>
      <c r="R135" s="241">
        <f t="shared" si="11"/>
        <v>1.4492753623188359E-2</v>
      </c>
    </row>
    <row r="136" spans="1:19" ht="15.75" customHeight="1" x14ac:dyDescent="0.25">
      <c r="A136" s="79">
        <v>2301</v>
      </c>
      <c r="B136" s="80"/>
      <c r="C136" s="80"/>
      <c r="D136" s="80"/>
      <c r="E136" s="80"/>
      <c r="F136" s="80"/>
      <c r="G136" s="80"/>
      <c r="H136" s="80">
        <v>62</v>
      </c>
      <c r="I136" s="80"/>
      <c r="J136" s="80"/>
      <c r="K136" s="116"/>
      <c r="L136" s="235"/>
      <c r="M136" s="134"/>
      <c r="N136" s="236"/>
      <c r="O136" s="90">
        <f>IF(H136=0,"",H136/G135)</f>
        <v>1</v>
      </c>
      <c r="P136" s="91">
        <v>68</v>
      </c>
      <c r="Q136" s="241">
        <f t="shared" si="10"/>
        <v>1</v>
      </c>
      <c r="R136" s="241">
        <f t="shared" si="11"/>
        <v>0</v>
      </c>
    </row>
    <row r="137" spans="1:19" ht="15.75" customHeight="1" x14ac:dyDescent="0.25">
      <c r="A137" s="79">
        <v>2302</v>
      </c>
      <c r="B137" s="80"/>
      <c r="C137" s="80"/>
      <c r="D137" s="80"/>
      <c r="E137" s="80"/>
      <c r="F137" s="80"/>
      <c r="G137" s="80"/>
      <c r="H137" s="80"/>
      <c r="I137" s="80">
        <v>61</v>
      </c>
      <c r="J137" s="80"/>
      <c r="K137" s="116"/>
      <c r="L137" s="235"/>
      <c r="M137" s="134"/>
      <c r="N137" s="236"/>
      <c r="O137" s="90">
        <f>IF(I137=0,"",I137/H136)</f>
        <v>0.9838709677419355</v>
      </c>
      <c r="P137" s="91">
        <v>68</v>
      </c>
      <c r="Q137" s="241">
        <f t="shared" si="10"/>
        <v>1</v>
      </c>
      <c r="R137" s="241">
        <f t="shared" si="11"/>
        <v>0</v>
      </c>
    </row>
    <row r="138" spans="1:19" ht="15.75" customHeight="1" x14ac:dyDescent="0.25">
      <c r="A138" s="79">
        <v>2401</v>
      </c>
      <c r="B138" s="80"/>
      <c r="C138" s="80"/>
      <c r="D138" s="80"/>
      <c r="E138" s="80"/>
      <c r="F138" s="80"/>
      <c r="G138" s="80"/>
      <c r="H138" s="80"/>
      <c r="I138" s="80"/>
      <c r="J138" s="80">
        <v>59</v>
      </c>
      <c r="K138" s="116">
        <v>35</v>
      </c>
      <c r="L138" s="235"/>
      <c r="M138" s="134"/>
      <c r="N138" s="236"/>
      <c r="O138" s="133">
        <f>IF(J138=0,"",J138/I137)</f>
        <v>0.96721311475409832</v>
      </c>
      <c r="P138" s="91">
        <v>66</v>
      </c>
      <c r="Q138" s="133">
        <f t="shared" si="10"/>
        <v>0.97058823529411764</v>
      </c>
      <c r="R138" s="133">
        <f t="shared" si="11"/>
        <v>2.9411764705882359E-2</v>
      </c>
    </row>
    <row r="139" spans="1:19" ht="15.75" customHeight="1" x14ac:dyDescent="0.25">
      <c r="A139" s="79">
        <v>2402</v>
      </c>
      <c r="B139" s="80"/>
      <c r="C139" s="80"/>
      <c r="D139" s="80"/>
      <c r="E139" s="80"/>
      <c r="F139" s="80"/>
      <c r="G139" s="80"/>
      <c r="H139" s="80"/>
      <c r="I139" s="80"/>
      <c r="J139" s="80">
        <v>25</v>
      </c>
      <c r="K139" s="116">
        <v>20</v>
      </c>
      <c r="L139" s="235"/>
      <c r="M139" s="134"/>
      <c r="N139" s="237"/>
      <c r="O139" s="193"/>
      <c r="P139" s="91">
        <v>30</v>
      </c>
      <c r="Q139" s="193"/>
      <c r="R139" s="264"/>
    </row>
    <row r="140" spans="1:19" ht="15.75" customHeight="1" x14ac:dyDescent="0.25">
      <c r="A140" s="79">
        <v>2501</v>
      </c>
      <c r="B140" s="80"/>
      <c r="C140" s="80"/>
      <c r="D140" s="80"/>
      <c r="E140" s="80"/>
      <c r="F140" s="80"/>
      <c r="G140" s="80"/>
      <c r="H140" s="80"/>
      <c r="I140" s="80"/>
      <c r="J140" s="80">
        <v>9</v>
      </c>
      <c r="K140" s="116">
        <v>8</v>
      </c>
      <c r="L140" s="235"/>
      <c r="M140" s="134"/>
      <c r="N140" s="237"/>
      <c r="O140" s="246"/>
      <c r="P140" s="96">
        <v>10</v>
      </c>
      <c r="Q140" s="247"/>
      <c r="R140" s="246"/>
    </row>
    <row r="141" spans="1:19" ht="15.75" customHeight="1" x14ac:dyDescent="0.25">
      <c r="A141" s="79">
        <v>2502</v>
      </c>
      <c r="B141" s="80"/>
      <c r="C141" s="80"/>
      <c r="D141" s="80"/>
      <c r="E141" s="80"/>
      <c r="F141" s="80"/>
      <c r="G141" s="80"/>
      <c r="H141" s="80"/>
      <c r="I141" s="80"/>
      <c r="J141" s="80">
        <v>3</v>
      </c>
      <c r="K141" s="116">
        <v>2</v>
      </c>
      <c r="L141" s="235"/>
      <c r="M141" s="134"/>
      <c r="N141" s="237"/>
      <c r="O141" s="246"/>
      <c r="P141" s="96">
        <v>4</v>
      </c>
      <c r="Q141" s="247"/>
      <c r="R141" s="246"/>
    </row>
    <row r="142" spans="1:19" ht="15.75" customHeight="1" x14ac:dyDescent="0.25">
      <c r="A142" s="79">
        <v>2601</v>
      </c>
      <c r="B142" s="80"/>
      <c r="C142" s="80"/>
      <c r="D142" s="80"/>
      <c r="E142" s="80"/>
      <c r="F142" s="80"/>
      <c r="G142" s="80"/>
      <c r="H142" s="80"/>
      <c r="I142" s="80"/>
      <c r="J142" s="80"/>
      <c r="K142" s="116"/>
      <c r="L142" s="235"/>
      <c r="M142" s="134"/>
      <c r="N142" s="237"/>
      <c r="O142" s="248"/>
      <c r="P142" s="251"/>
      <c r="Q142" s="249"/>
      <c r="R142" s="250"/>
    </row>
    <row r="143" spans="1:19" ht="15.75" customHeight="1" x14ac:dyDescent="0.25">
      <c r="A143" s="79">
        <v>2602</v>
      </c>
      <c r="B143" s="80"/>
      <c r="C143" s="80"/>
      <c r="D143" s="80"/>
      <c r="E143" s="80"/>
      <c r="F143" s="80"/>
      <c r="G143" s="80"/>
      <c r="H143" s="80"/>
      <c r="I143" s="80"/>
      <c r="J143" s="80"/>
      <c r="K143" s="116"/>
      <c r="L143" s="235"/>
      <c r="M143" s="134"/>
      <c r="N143" s="237"/>
      <c r="O143" s="228" t="s">
        <v>80</v>
      </c>
      <c r="P143" s="102">
        <v>4</v>
      </c>
      <c r="Q143" s="103">
        <f>K146</f>
        <v>65</v>
      </c>
      <c r="R143" s="230" t="s">
        <v>10</v>
      </c>
    </row>
    <row r="144" spans="1:19" ht="15.75" customHeight="1" x14ac:dyDescent="0.25">
      <c r="A144" s="79">
        <v>2701</v>
      </c>
      <c r="B144" s="80"/>
      <c r="C144" s="80"/>
      <c r="D144" s="80"/>
      <c r="E144" s="80"/>
      <c r="F144" s="80"/>
      <c r="G144" s="80"/>
      <c r="H144" s="80"/>
      <c r="I144" s="80"/>
      <c r="J144" s="80"/>
      <c r="K144" s="116"/>
      <c r="L144" s="235"/>
      <c r="M144" s="134"/>
      <c r="N144" s="237"/>
      <c r="O144" s="229" t="s">
        <v>81</v>
      </c>
      <c r="P144" s="104">
        <f>IF(P143/B130=0,"",P143/B130)</f>
        <v>0.05</v>
      </c>
      <c r="Q144" s="105">
        <f>IF(P143/Q143=0,"",P143/Q143)</f>
        <v>6.1538461538461542E-2</v>
      </c>
      <c r="R144" s="231" t="s">
        <v>82</v>
      </c>
    </row>
    <row r="145" spans="1:19" ht="15.75" customHeight="1" x14ac:dyDescent="0.25">
      <c r="A145" s="79">
        <v>2702</v>
      </c>
      <c r="B145" s="80"/>
      <c r="C145" s="80"/>
      <c r="D145" s="80"/>
      <c r="E145" s="80"/>
      <c r="F145" s="80"/>
      <c r="G145" s="80"/>
      <c r="H145" s="80"/>
      <c r="I145" s="80"/>
      <c r="J145" s="80"/>
      <c r="K145" s="116"/>
      <c r="L145" s="238"/>
      <c r="M145" s="239"/>
      <c r="N145" s="240"/>
      <c r="O145" s="109"/>
      <c r="P145" s="110"/>
      <c r="Q145" s="110"/>
      <c r="R145" s="111"/>
    </row>
    <row r="146" spans="1:19" ht="18" customHeight="1" x14ac:dyDescent="0.25">
      <c r="A146" s="33"/>
      <c r="B146" s="327" t="s">
        <v>108</v>
      </c>
      <c r="C146" s="327"/>
      <c r="D146" s="327"/>
      <c r="E146" s="327"/>
      <c r="F146" s="327"/>
      <c r="G146" s="327"/>
      <c r="H146" s="327"/>
      <c r="I146" s="327"/>
      <c r="J146" s="327"/>
      <c r="K146" s="112">
        <f>SUM(K130:K142)</f>
        <v>65</v>
      </c>
      <c r="L146" s="113">
        <f>IF(K138=0,"",K138/B130)</f>
        <v>0.4375</v>
      </c>
      <c r="M146" s="113">
        <f>IF(K146=0,"",K146/B130)</f>
        <v>0.8125</v>
      </c>
      <c r="N146" s="113">
        <f>IF(K138=0,"",M146-L146)</f>
        <v>0.375</v>
      </c>
      <c r="O146" s="5"/>
      <c r="P146" s="25"/>
      <c r="Q146" s="24"/>
      <c r="R146" s="5"/>
    </row>
    <row r="147" spans="1:19" ht="12.75" customHeight="1" x14ac:dyDescent="0.2">
      <c r="L147" s="5"/>
      <c r="M147" s="5"/>
      <c r="O147" s="5"/>
      <c r="P147" s="6"/>
      <c r="Q147" s="6"/>
      <c r="R147" s="5"/>
    </row>
    <row r="148" spans="1:19" ht="12.75" customHeight="1" x14ac:dyDescent="0.2">
      <c r="L148" s="5"/>
      <c r="M148" s="5"/>
      <c r="O148" s="5"/>
      <c r="P148" s="6"/>
      <c r="Q148" s="6"/>
      <c r="R148" s="5"/>
    </row>
    <row r="149" spans="1:19" ht="26.25" customHeight="1" x14ac:dyDescent="0.4">
      <c r="B149" s="318" t="s">
        <v>96</v>
      </c>
      <c r="C149" s="331"/>
      <c r="D149" s="331"/>
      <c r="E149" s="331"/>
      <c r="F149" s="331"/>
      <c r="G149" s="331"/>
      <c r="H149" s="331"/>
      <c r="I149" s="331"/>
      <c r="J149" s="331"/>
      <c r="K149" s="201" t="s">
        <v>118</v>
      </c>
      <c r="L149" s="5"/>
      <c r="M149" s="5"/>
      <c r="N149" s="25"/>
      <c r="O149" s="5"/>
      <c r="P149" s="25"/>
      <c r="Q149" s="25"/>
      <c r="R149" s="25"/>
    </row>
    <row r="150" spans="1:19" ht="20.25" customHeight="1" x14ac:dyDescent="0.2">
      <c r="A150" s="330" t="s">
        <v>9</v>
      </c>
      <c r="B150" s="311" t="s">
        <v>97</v>
      </c>
      <c r="C150" s="312"/>
      <c r="D150" s="312"/>
      <c r="E150" s="312"/>
      <c r="F150" s="312"/>
      <c r="G150" s="312"/>
      <c r="H150" s="312"/>
      <c r="I150" s="312"/>
      <c r="J150" s="313"/>
      <c r="K150" s="314" t="s">
        <v>10</v>
      </c>
      <c r="L150" s="307" t="s">
        <v>2</v>
      </c>
      <c r="M150" s="307" t="s">
        <v>3</v>
      </c>
      <c r="N150" s="316" t="s">
        <v>4</v>
      </c>
      <c r="O150" s="307" t="s">
        <v>5</v>
      </c>
      <c r="P150" s="317" t="s">
        <v>6</v>
      </c>
      <c r="Q150" s="317" t="s">
        <v>7</v>
      </c>
      <c r="R150" s="307" t="s">
        <v>8</v>
      </c>
    </row>
    <row r="151" spans="1:19" ht="15.75" customHeight="1" x14ac:dyDescent="0.25">
      <c r="A151" s="308"/>
      <c r="B151" s="79" t="s">
        <v>98</v>
      </c>
      <c r="C151" s="79" t="s">
        <v>99</v>
      </c>
      <c r="D151" s="79" t="s">
        <v>100</v>
      </c>
      <c r="E151" s="79" t="s">
        <v>101</v>
      </c>
      <c r="F151" s="79" t="s">
        <v>102</v>
      </c>
      <c r="G151" s="79" t="s">
        <v>103</v>
      </c>
      <c r="H151" s="79" t="s">
        <v>104</v>
      </c>
      <c r="I151" s="79" t="s">
        <v>105</v>
      </c>
      <c r="J151" s="79" t="s">
        <v>106</v>
      </c>
      <c r="K151" s="315"/>
      <c r="L151" s="308"/>
      <c r="M151" s="308"/>
      <c r="N151" s="308"/>
      <c r="O151" s="308"/>
      <c r="P151" s="308"/>
      <c r="Q151" s="308"/>
      <c r="R151" s="308"/>
    </row>
    <row r="152" spans="1:19" ht="15.75" customHeight="1" x14ac:dyDescent="0.25">
      <c r="A152" s="79">
        <v>2002</v>
      </c>
      <c r="B152" s="80">
        <v>73</v>
      </c>
      <c r="C152" s="80"/>
      <c r="D152" s="80"/>
      <c r="E152" s="80"/>
      <c r="F152" s="80"/>
      <c r="G152" s="80"/>
      <c r="H152" s="80"/>
      <c r="I152" s="80"/>
      <c r="J152" s="80"/>
      <c r="K152" s="116"/>
      <c r="L152" s="232"/>
      <c r="M152" s="233"/>
      <c r="N152" s="234"/>
      <c r="O152" s="242"/>
      <c r="P152" s="85">
        <f>B152</f>
        <v>73</v>
      </c>
      <c r="Q152" s="243"/>
      <c r="R152" s="242"/>
    </row>
    <row r="153" spans="1:19" ht="15.75" customHeight="1" x14ac:dyDescent="0.25">
      <c r="A153" s="79">
        <v>2101</v>
      </c>
      <c r="B153" s="80"/>
      <c r="C153" s="80">
        <v>66</v>
      </c>
      <c r="D153" s="80"/>
      <c r="E153" s="80"/>
      <c r="F153" s="80"/>
      <c r="G153" s="80"/>
      <c r="H153" s="80"/>
      <c r="I153" s="80"/>
      <c r="J153" s="80"/>
      <c r="K153" s="116"/>
      <c r="L153" s="235"/>
      <c r="M153" s="134"/>
      <c r="N153" s="236"/>
      <c r="O153" s="90">
        <f>IF(C153=0,"",C153/B152)</f>
        <v>0.90410958904109584</v>
      </c>
      <c r="P153" s="91">
        <v>66</v>
      </c>
      <c r="Q153" s="241">
        <f t="shared" ref="Q153:Q160" si="12">IF(P153=0,"",P153/P152)</f>
        <v>0.90410958904109584</v>
      </c>
      <c r="R153" s="241">
        <f t="shared" ref="R153:R160" si="13">IF(P153=0,"",100%-Q153)</f>
        <v>9.589041095890416E-2</v>
      </c>
    </row>
    <row r="154" spans="1:19" ht="15.75" customHeight="1" x14ac:dyDescent="0.25">
      <c r="A154" s="79">
        <v>2102</v>
      </c>
      <c r="B154" s="80"/>
      <c r="C154" s="80"/>
      <c r="D154" s="80">
        <v>60</v>
      </c>
      <c r="E154" s="80"/>
      <c r="F154" s="80"/>
      <c r="G154" s="80"/>
      <c r="H154" s="80"/>
      <c r="I154" s="80"/>
      <c r="J154" s="80"/>
      <c r="K154" s="116"/>
      <c r="L154" s="235"/>
      <c r="M154" s="134"/>
      <c r="N154" s="236"/>
      <c r="O154" s="90">
        <f>IF(D154=0,"",D154/C153)</f>
        <v>0.90909090909090906</v>
      </c>
      <c r="P154" s="91">
        <v>61</v>
      </c>
      <c r="Q154" s="241">
        <f t="shared" si="12"/>
        <v>0.9242424242424242</v>
      </c>
      <c r="R154" s="241">
        <f t="shared" si="13"/>
        <v>7.5757575757575801E-2</v>
      </c>
      <c r="S154" s="93">
        <f>P154/P152</f>
        <v>0.83561643835616439</v>
      </c>
    </row>
    <row r="155" spans="1:19" ht="15.75" customHeight="1" x14ac:dyDescent="0.25">
      <c r="A155" s="79">
        <v>2201</v>
      </c>
      <c r="B155" s="80"/>
      <c r="C155" s="80"/>
      <c r="D155" s="80"/>
      <c r="E155" s="80">
        <v>58</v>
      </c>
      <c r="F155" s="80"/>
      <c r="G155" s="80"/>
      <c r="H155" s="80"/>
      <c r="I155" s="80"/>
      <c r="J155" s="80"/>
      <c r="K155" s="116"/>
      <c r="L155" s="235"/>
      <c r="M155" s="134"/>
      <c r="N155" s="236"/>
      <c r="O155" s="90">
        <f>IF(E155=0,"",E155/D154)</f>
        <v>0.96666666666666667</v>
      </c>
      <c r="P155" s="91">
        <v>60</v>
      </c>
      <c r="Q155" s="241">
        <f t="shared" si="12"/>
        <v>0.98360655737704916</v>
      </c>
      <c r="R155" s="241">
        <f t="shared" si="13"/>
        <v>1.6393442622950838E-2</v>
      </c>
    </row>
    <row r="156" spans="1:19" ht="15.75" customHeight="1" x14ac:dyDescent="0.25">
      <c r="A156" s="79">
        <v>2202</v>
      </c>
      <c r="B156" s="80"/>
      <c r="C156" s="80"/>
      <c r="D156" s="80"/>
      <c r="E156" s="80"/>
      <c r="F156" s="80">
        <v>53</v>
      </c>
      <c r="G156" s="80"/>
      <c r="H156" s="80"/>
      <c r="I156" s="80"/>
      <c r="J156" s="80"/>
      <c r="K156" s="116"/>
      <c r="L156" s="235"/>
      <c r="M156" s="134"/>
      <c r="N156" s="236"/>
      <c r="O156" s="90">
        <f>IF(F156=0,"",F156/E155)</f>
        <v>0.91379310344827591</v>
      </c>
      <c r="P156" s="91">
        <v>56</v>
      </c>
      <c r="Q156" s="241">
        <f t="shared" si="12"/>
        <v>0.93333333333333335</v>
      </c>
      <c r="R156" s="241">
        <f t="shared" si="13"/>
        <v>6.6666666666666652E-2</v>
      </c>
    </row>
    <row r="157" spans="1:19" ht="15.75" customHeight="1" x14ac:dyDescent="0.25">
      <c r="A157" s="79">
        <v>2301</v>
      </c>
      <c r="B157" s="80"/>
      <c r="C157" s="80"/>
      <c r="D157" s="80"/>
      <c r="E157" s="80"/>
      <c r="F157" s="80"/>
      <c r="G157" s="80">
        <v>52</v>
      </c>
      <c r="H157" s="80"/>
      <c r="I157" s="80"/>
      <c r="J157" s="80"/>
      <c r="K157" s="116"/>
      <c r="L157" s="235"/>
      <c r="M157" s="134"/>
      <c r="N157" s="236"/>
      <c r="O157" s="90">
        <f>IF(G157=0,"",G157/F156)</f>
        <v>0.98113207547169812</v>
      </c>
      <c r="P157" s="91">
        <v>55</v>
      </c>
      <c r="Q157" s="241">
        <f t="shared" si="12"/>
        <v>0.9821428571428571</v>
      </c>
      <c r="R157" s="241">
        <f t="shared" si="13"/>
        <v>1.7857142857142905E-2</v>
      </c>
    </row>
    <row r="158" spans="1:19" ht="15.75" customHeight="1" x14ac:dyDescent="0.25">
      <c r="A158" s="79">
        <v>2302</v>
      </c>
      <c r="B158" s="80"/>
      <c r="C158" s="80"/>
      <c r="D158" s="80"/>
      <c r="E158" s="80"/>
      <c r="F158" s="80"/>
      <c r="G158" s="80"/>
      <c r="H158" s="80">
        <v>51</v>
      </c>
      <c r="I158" s="80"/>
      <c r="J158" s="80"/>
      <c r="K158" s="116"/>
      <c r="L158" s="235"/>
      <c r="M158" s="134"/>
      <c r="N158" s="236"/>
      <c r="O158" s="90">
        <f>IF(H158=0,"",H158/G157)</f>
        <v>0.98076923076923073</v>
      </c>
      <c r="P158" s="91">
        <v>55</v>
      </c>
      <c r="Q158" s="241">
        <f t="shared" si="12"/>
        <v>1</v>
      </c>
      <c r="R158" s="241">
        <f t="shared" si="13"/>
        <v>0</v>
      </c>
    </row>
    <row r="159" spans="1:19" ht="15.75" customHeight="1" x14ac:dyDescent="0.25">
      <c r="A159" s="79">
        <v>2401</v>
      </c>
      <c r="B159" s="80"/>
      <c r="C159" s="80"/>
      <c r="D159" s="80"/>
      <c r="E159" s="80"/>
      <c r="F159" s="80"/>
      <c r="G159" s="80"/>
      <c r="H159" s="80"/>
      <c r="I159" s="80">
        <v>49</v>
      </c>
      <c r="J159" s="80"/>
      <c r="K159" s="116"/>
      <c r="L159" s="235"/>
      <c r="M159" s="134"/>
      <c r="N159" s="236"/>
      <c r="O159" s="90">
        <f>IF(I159=0,"",I159/H158)</f>
        <v>0.96078431372549022</v>
      </c>
      <c r="P159" s="91">
        <v>54</v>
      </c>
      <c r="Q159" s="241">
        <f t="shared" si="12"/>
        <v>0.98181818181818181</v>
      </c>
      <c r="R159" s="241">
        <f t="shared" si="13"/>
        <v>1.8181818181818188E-2</v>
      </c>
    </row>
    <row r="160" spans="1:19" ht="15.75" customHeight="1" x14ac:dyDescent="0.25">
      <c r="A160" s="79">
        <v>2402</v>
      </c>
      <c r="B160" s="80"/>
      <c r="C160" s="80"/>
      <c r="D160" s="80"/>
      <c r="E160" s="80"/>
      <c r="F160" s="80"/>
      <c r="G160" s="80"/>
      <c r="H160" s="80"/>
      <c r="I160" s="80"/>
      <c r="J160" s="80">
        <v>44</v>
      </c>
      <c r="K160" s="116">
        <v>36</v>
      </c>
      <c r="L160" s="235"/>
      <c r="M160" s="134"/>
      <c r="N160" s="236"/>
      <c r="O160" s="133">
        <f>IF(J160=0,"",J160/I159)</f>
        <v>0.89795918367346939</v>
      </c>
      <c r="P160" s="91">
        <v>53</v>
      </c>
      <c r="Q160" s="133">
        <f t="shared" si="12"/>
        <v>0.98148148148148151</v>
      </c>
      <c r="R160" s="133">
        <f t="shared" si="13"/>
        <v>1.851851851851849E-2</v>
      </c>
    </row>
    <row r="161" spans="1:19" ht="15.75" customHeight="1" x14ac:dyDescent="0.25">
      <c r="A161" s="79">
        <v>2501</v>
      </c>
      <c r="B161" s="80"/>
      <c r="C161" s="80"/>
      <c r="D161" s="80"/>
      <c r="E161" s="80"/>
      <c r="F161" s="80"/>
      <c r="G161" s="80"/>
      <c r="H161" s="80"/>
      <c r="I161" s="80"/>
      <c r="J161" s="80">
        <v>13</v>
      </c>
      <c r="K161" s="116">
        <v>8</v>
      </c>
      <c r="L161" s="235"/>
      <c r="M161" s="134"/>
      <c r="N161" s="237"/>
      <c r="O161" s="193"/>
      <c r="P161" s="91">
        <v>15</v>
      </c>
      <c r="Q161" s="193"/>
      <c r="R161" s="264"/>
    </row>
    <row r="162" spans="1:19" ht="15.75" customHeight="1" x14ac:dyDescent="0.25">
      <c r="A162" s="79">
        <v>2502</v>
      </c>
      <c r="B162" s="80"/>
      <c r="C162" s="80"/>
      <c r="D162" s="80"/>
      <c r="E162" s="80"/>
      <c r="F162" s="80"/>
      <c r="G162" s="80"/>
      <c r="H162" s="80"/>
      <c r="I162" s="80"/>
      <c r="J162" s="80">
        <v>6</v>
      </c>
      <c r="K162" s="116">
        <v>5</v>
      </c>
      <c r="L162" s="235"/>
      <c r="M162" s="134"/>
      <c r="N162" s="237"/>
      <c r="O162" s="246"/>
      <c r="P162" s="96">
        <v>7</v>
      </c>
      <c r="Q162" s="247"/>
      <c r="R162" s="246"/>
    </row>
    <row r="163" spans="1:19" ht="15.75" customHeight="1" x14ac:dyDescent="0.25">
      <c r="A163" s="79">
        <v>2601</v>
      </c>
      <c r="B163" s="80"/>
      <c r="C163" s="80"/>
      <c r="D163" s="80"/>
      <c r="E163" s="80"/>
      <c r="F163" s="80"/>
      <c r="G163" s="80"/>
      <c r="H163" s="80"/>
      <c r="I163" s="80"/>
      <c r="J163" s="80"/>
      <c r="K163" s="116"/>
      <c r="L163" s="235"/>
      <c r="M163" s="134"/>
      <c r="N163" s="237"/>
      <c r="O163" s="246"/>
      <c r="P163" s="96"/>
      <c r="Q163" s="247"/>
      <c r="R163" s="246"/>
    </row>
    <row r="164" spans="1:19" ht="15.75" customHeight="1" x14ac:dyDescent="0.25">
      <c r="A164" s="79">
        <v>2602</v>
      </c>
      <c r="B164" s="80"/>
      <c r="C164" s="80"/>
      <c r="D164" s="80"/>
      <c r="E164" s="80"/>
      <c r="F164" s="80"/>
      <c r="G164" s="80"/>
      <c r="H164" s="80"/>
      <c r="I164" s="80"/>
      <c r="J164" s="80"/>
      <c r="K164" s="116"/>
      <c r="L164" s="235"/>
      <c r="M164" s="134"/>
      <c r="N164" s="237"/>
      <c r="O164" s="248"/>
      <c r="P164" s="251"/>
      <c r="Q164" s="249"/>
      <c r="R164" s="250"/>
    </row>
    <row r="165" spans="1:19" ht="15.75" customHeight="1" x14ac:dyDescent="0.25">
      <c r="A165" s="79">
        <v>2701</v>
      </c>
      <c r="B165" s="80"/>
      <c r="C165" s="80"/>
      <c r="D165" s="80"/>
      <c r="E165" s="80"/>
      <c r="F165" s="80"/>
      <c r="G165" s="80"/>
      <c r="H165" s="80"/>
      <c r="I165" s="80"/>
      <c r="J165" s="80"/>
      <c r="K165" s="116"/>
      <c r="L165" s="235"/>
      <c r="M165" s="134"/>
      <c r="N165" s="237"/>
      <c r="O165" s="228" t="s">
        <v>80</v>
      </c>
      <c r="P165" s="102">
        <v>6</v>
      </c>
      <c r="Q165" s="103">
        <f>IF(SUM(K155:K162)=0,"",SUM(K155:K162))</f>
        <v>49</v>
      </c>
      <c r="R165" s="230" t="s">
        <v>10</v>
      </c>
    </row>
    <row r="166" spans="1:19" ht="15.75" customHeight="1" x14ac:dyDescent="0.25">
      <c r="A166" s="79">
        <v>2702</v>
      </c>
      <c r="B166" s="80"/>
      <c r="C166" s="80"/>
      <c r="D166" s="80"/>
      <c r="E166" s="80"/>
      <c r="F166" s="80"/>
      <c r="G166" s="80"/>
      <c r="H166" s="80"/>
      <c r="I166" s="80"/>
      <c r="J166" s="80"/>
      <c r="K166" s="116"/>
      <c r="L166" s="235"/>
      <c r="M166" s="134"/>
      <c r="N166" s="237"/>
      <c r="O166" s="229" t="s">
        <v>81</v>
      </c>
      <c r="P166" s="104">
        <f>IF(P165/B152=0,"",P165/B152)</f>
        <v>8.2191780821917804E-2</v>
      </c>
      <c r="Q166" s="105">
        <f>IF(P165/Q165=0,"",P165/Q165)</f>
        <v>0.12244897959183673</v>
      </c>
      <c r="R166" s="231" t="s">
        <v>82</v>
      </c>
    </row>
    <row r="167" spans="1:19" ht="15.75" customHeight="1" x14ac:dyDescent="0.25">
      <c r="A167" s="79">
        <v>2801</v>
      </c>
      <c r="B167" s="80"/>
      <c r="C167" s="80"/>
      <c r="D167" s="80"/>
      <c r="E167" s="80"/>
      <c r="F167" s="80"/>
      <c r="G167" s="80"/>
      <c r="H167" s="80"/>
      <c r="I167" s="80"/>
      <c r="J167" s="80"/>
      <c r="K167" s="116"/>
      <c r="L167" s="238"/>
      <c r="M167" s="239"/>
      <c r="N167" s="240"/>
      <c r="O167" s="109"/>
      <c r="P167" s="110"/>
      <c r="Q167" s="110"/>
      <c r="R167" s="111"/>
    </row>
    <row r="168" spans="1:19" ht="18" customHeight="1" x14ac:dyDescent="0.25">
      <c r="A168" s="33"/>
      <c r="B168" s="327" t="s">
        <v>108</v>
      </c>
      <c r="C168" s="327"/>
      <c r="D168" s="327"/>
      <c r="E168" s="327"/>
      <c r="F168" s="327"/>
      <c r="G168" s="327"/>
      <c r="H168" s="327"/>
      <c r="I168" s="327"/>
      <c r="J168" s="327"/>
      <c r="K168" s="112">
        <f>SUM(K152:K164)</f>
        <v>49</v>
      </c>
      <c r="L168" s="113">
        <f>IF(K160=0,"",K160/B152)</f>
        <v>0.49315068493150682</v>
      </c>
      <c r="M168" s="113">
        <f>IF(K168=0,"",K168/B152)</f>
        <v>0.67123287671232879</v>
      </c>
      <c r="N168" s="113">
        <f>IF(K160=0,"",M168-L168)</f>
        <v>0.17808219178082196</v>
      </c>
      <c r="O168" s="5"/>
      <c r="P168" s="25"/>
      <c r="Q168" s="24"/>
      <c r="R168" s="5"/>
    </row>
    <row r="169" spans="1:19" ht="12.75" customHeight="1" x14ac:dyDescent="0.2">
      <c r="L169" s="5"/>
      <c r="M169" s="5"/>
      <c r="O169" s="5"/>
      <c r="P169" s="6"/>
      <c r="Q169" s="6"/>
      <c r="R169" s="5"/>
    </row>
    <row r="170" spans="1:19" ht="12.75" customHeight="1" x14ac:dyDescent="0.2">
      <c r="L170" s="5"/>
      <c r="M170" s="5"/>
      <c r="O170" s="5"/>
      <c r="P170" s="6"/>
      <c r="Q170" s="6"/>
      <c r="R170" s="5"/>
    </row>
    <row r="171" spans="1:19" ht="26.25" customHeight="1" x14ac:dyDescent="0.4">
      <c r="B171" s="318" t="s">
        <v>96</v>
      </c>
      <c r="C171" s="331"/>
      <c r="D171" s="331"/>
      <c r="E171" s="331"/>
      <c r="F171" s="331"/>
      <c r="G171" s="331"/>
      <c r="H171" s="331"/>
      <c r="I171" s="331"/>
      <c r="J171" s="331"/>
      <c r="K171" s="201" t="s">
        <v>119</v>
      </c>
      <c r="L171" s="5"/>
      <c r="M171" s="5"/>
      <c r="N171" s="25"/>
      <c r="O171" s="5"/>
      <c r="P171" s="25"/>
      <c r="Q171" s="25"/>
      <c r="R171" s="25"/>
    </row>
    <row r="172" spans="1:19" ht="20.25" customHeight="1" x14ac:dyDescent="0.2">
      <c r="A172" s="330" t="s">
        <v>9</v>
      </c>
      <c r="B172" s="311" t="s">
        <v>97</v>
      </c>
      <c r="C172" s="312"/>
      <c r="D172" s="312"/>
      <c r="E172" s="312"/>
      <c r="F172" s="312"/>
      <c r="G172" s="312"/>
      <c r="H172" s="312"/>
      <c r="I172" s="312"/>
      <c r="J172" s="313"/>
      <c r="K172" s="314" t="s">
        <v>10</v>
      </c>
      <c r="L172" s="307" t="s">
        <v>2</v>
      </c>
      <c r="M172" s="307" t="s">
        <v>3</v>
      </c>
      <c r="N172" s="316" t="s">
        <v>4</v>
      </c>
      <c r="O172" s="307" t="s">
        <v>5</v>
      </c>
      <c r="P172" s="317" t="s">
        <v>6</v>
      </c>
      <c r="Q172" s="317" t="s">
        <v>7</v>
      </c>
      <c r="R172" s="307" t="s">
        <v>8</v>
      </c>
    </row>
    <row r="173" spans="1:19" ht="15.75" customHeight="1" x14ac:dyDescent="0.25">
      <c r="A173" s="308"/>
      <c r="B173" s="79" t="s">
        <v>98</v>
      </c>
      <c r="C173" s="79" t="s">
        <v>99</v>
      </c>
      <c r="D173" s="79" t="s">
        <v>100</v>
      </c>
      <c r="E173" s="79" t="s">
        <v>101</v>
      </c>
      <c r="F173" s="79" t="s">
        <v>102</v>
      </c>
      <c r="G173" s="79" t="s">
        <v>103</v>
      </c>
      <c r="H173" s="79" t="s">
        <v>104</v>
      </c>
      <c r="I173" s="79" t="s">
        <v>105</v>
      </c>
      <c r="J173" s="79" t="s">
        <v>106</v>
      </c>
      <c r="K173" s="315"/>
      <c r="L173" s="308"/>
      <c r="M173" s="308"/>
      <c r="N173" s="308"/>
      <c r="O173" s="308"/>
      <c r="P173" s="308"/>
      <c r="Q173" s="308"/>
      <c r="R173" s="308"/>
    </row>
    <row r="174" spans="1:19" ht="15.75" customHeight="1" x14ac:dyDescent="0.25">
      <c r="A174" s="79">
        <v>2101</v>
      </c>
      <c r="B174" s="80">
        <v>76</v>
      </c>
      <c r="C174" s="80"/>
      <c r="D174" s="80"/>
      <c r="E174" s="80"/>
      <c r="F174" s="80"/>
      <c r="G174" s="80"/>
      <c r="H174" s="80"/>
      <c r="I174" s="80"/>
      <c r="J174" s="80"/>
      <c r="K174" s="116"/>
      <c r="L174" s="232"/>
      <c r="M174" s="233"/>
      <c r="N174" s="234"/>
      <c r="O174" s="242"/>
      <c r="P174" s="85">
        <f>B174</f>
        <v>76</v>
      </c>
      <c r="Q174" s="243"/>
      <c r="R174" s="242"/>
    </row>
    <row r="175" spans="1:19" ht="15.75" customHeight="1" x14ac:dyDescent="0.25">
      <c r="A175" s="79">
        <v>2102</v>
      </c>
      <c r="B175" s="80"/>
      <c r="C175" s="80">
        <v>73</v>
      </c>
      <c r="D175" s="80"/>
      <c r="E175" s="80"/>
      <c r="F175" s="80"/>
      <c r="G175" s="80"/>
      <c r="H175" s="80"/>
      <c r="I175" s="80"/>
      <c r="J175" s="80"/>
      <c r="K175" s="116"/>
      <c r="L175" s="235"/>
      <c r="M175" s="134"/>
      <c r="N175" s="236"/>
      <c r="O175" s="90">
        <f>IF(C175=0,"",C175/B174)</f>
        <v>0.96052631578947367</v>
      </c>
      <c r="P175" s="91">
        <v>74</v>
      </c>
      <c r="Q175" s="241">
        <f t="shared" ref="Q175:Q182" si="14">IF(P175=0,"",P175/P174)</f>
        <v>0.97368421052631582</v>
      </c>
      <c r="R175" s="241">
        <f t="shared" ref="R175:R182" si="15">IF(P175=0,"",100%-Q175)</f>
        <v>2.6315789473684181E-2</v>
      </c>
    </row>
    <row r="176" spans="1:19" ht="15.75" customHeight="1" x14ac:dyDescent="0.25">
      <c r="A176" s="79">
        <v>2201</v>
      </c>
      <c r="B176" s="80"/>
      <c r="C176" s="80"/>
      <c r="D176" s="80">
        <v>70</v>
      </c>
      <c r="E176" s="80"/>
      <c r="F176" s="80"/>
      <c r="G176" s="80"/>
      <c r="H176" s="80"/>
      <c r="I176" s="80"/>
      <c r="J176" s="80"/>
      <c r="K176" s="116"/>
      <c r="L176" s="235"/>
      <c r="M176" s="134"/>
      <c r="N176" s="236"/>
      <c r="O176" s="90">
        <f>IF(D176=0,"",D176/C175)</f>
        <v>0.95890410958904104</v>
      </c>
      <c r="P176" s="91">
        <v>72</v>
      </c>
      <c r="Q176" s="241">
        <f t="shared" si="14"/>
        <v>0.97297297297297303</v>
      </c>
      <c r="R176" s="241">
        <f t="shared" si="15"/>
        <v>2.7027027027026973E-2</v>
      </c>
      <c r="S176" s="93">
        <f>P176/P174</f>
        <v>0.94736842105263153</v>
      </c>
    </row>
    <row r="177" spans="1:18" ht="15.75" customHeight="1" x14ac:dyDescent="0.25">
      <c r="A177" s="79">
        <v>2202</v>
      </c>
      <c r="B177" s="80"/>
      <c r="C177" s="80"/>
      <c r="D177" s="80"/>
      <c r="E177" s="80">
        <v>67</v>
      </c>
      <c r="F177" s="80"/>
      <c r="G177" s="80"/>
      <c r="H177" s="80"/>
      <c r="I177" s="80"/>
      <c r="J177" s="80"/>
      <c r="K177" s="116"/>
      <c r="L177" s="235"/>
      <c r="M177" s="134"/>
      <c r="N177" s="236"/>
      <c r="O177" s="90">
        <f>IF(E177=0,"",E177/D176)</f>
        <v>0.95714285714285718</v>
      </c>
      <c r="P177" s="91">
        <v>70</v>
      </c>
      <c r="Q177" s="241">
        <f t="shared" si="14"/>
        <v>0.97222222222222221</v>
      </c>
      <c r="R177" s="241">
        <f t="shared" si="15"/>
        <v>2.777777777777779E-2</v>
      </c>
    </row>
    <row r="178" spans="1:18" ht="15.75" customHeight="1" x14ac:dyDescent="0.25">
      <c r="A178" s="79">
        <v>2301</v>
      </c>
      <c r="B178" s="80"/>
      <c r="C178" s="80"/>
      <c r="D178" s="80"/>
      <c r="E178" s="80"/>
      <c r="F178" s="80">
        <v>65</v>
      </c>
      <c r="G178" s="80"/>
      <c r="H178" s="80"/>
      <c r="I178" s="80"/>
      <c r="J178" s="80"/>
      <c r="K178" s="116"/>
      <c r="L178" s="235"/>
      <c r="M178" s="134"/>
      <c r="N178" s="236"/>
      <c r="O178" s="90">
        <f>IF(F178=0,"",F178/E177)</f>
        <v>0.97014925373134331</v>
      </c>
      <c r="P178" s="91">
        <v>67</v>
      </c>
      <c r="Q178" s="241">
        <f t="shared" si="14"/>
        <v>0.95714285714285718</v>
      </c>
      <c r="R178" s="241">
        <f t="shared" si="15"/>
        <v>4.2857142857142816E-2</v>
      </c>
    </row>
    <row r="179" spans="1:18" ht="15.75" customHeight="1" x14ac:dyDescent="0.25">
      <c r="A179" s="79">
        <v>2302</v>
      </c>
      <c r="B179" s="80"/>
      <c r="C179" s="80"/>
      <c r="D179" s="80"/>
      <c r="E179" s="80"/>
      <c r="F179" s="80"/>
      <c r="G179" s="80">
        <v>64</v>
      </c>
      <c r="H179" s="80"/>
      <c r="I179" s="80"/>
      <c r="J179" s="80"/>
      <c r="K179" s="116"/>
      <c r="L179" s="235"/>
      <c r="M179" s="134"/>
      <c r="N179" s="236"/>
      <c r="O179" s="90">
        <f>IF(G179=0,"",G179/F178)</f>
        <v>0.98461538461538467</v>
      </c>
      <c r="P179" s="91">
        <v>66</v>
      </c>
      <c r="Q179" s="241">
        <f t="shared" si="14"/>
        <v>0.9850746268656716</v>
      </c>
      <c r="R179" s="241">
        <f t="shared" si="15"/>
        <v>1.4925373134328401E-2</v>
      </c>
    </row>
    <row r="180" spans="1:18" ht="15.75" customHeight="1" x14ac:dyDescent="0.25">
      <c r="A180" s="79">
        <v>2401</v>
      </c>
      <c r="B180" s="80"/>
      <c r="C180" s="80"/>
      <c r="D180" s="80"/>
      <c r="E180" s="80"/>
      <c r="F180" s="80"/>
      <c r="G180" s="80"/>
      <c r="H180" s="80">
        <v>63</v>
      </c>
      <c r="I180" s="80"/>
      <c r="J180" s="80"/>
      <c r="K180" s="116"/>
      <c r="L180" s="235"/>
      <c r="M180" s="134"/>
      <c r="N180" s="236"/>
      <c r="O180" s="90">
        <f>IF(H180=0,"",H180/G179)</f>
        <v>0.984375</v>
      </c>
      <c r="P180" s="91">
        <v>66</v>
      </c>
      <c r="Q180" s="241">
        <f t="shared" si="14"/>
        <v>1</v>
      </c>
      <c r="R180" s="241">
        <f t="shared" si="15"/>
        <v>0</v>
      </c>
    </row>
    <row r="181" spans="1:18" ht="15.75" customHeight="1" x14ac:dyDescent="0.25">
      <c r="A181" s="79">
        <v>2402</v>
      </c>
      <c r="B181" s="80"/>
      <c r="C181" s="80"/>
      <c r="D181" s="80"/>
      <c r="E181" s="80"/>
      <c r="F181" s="80"/>
      <c r="G181" s="80"/>
      <c r="H181" s="80"/>
      <c r="I181" s="80">
        <v>62</v>
      </c>
      <c r="J181" s="80"/>
      <c r="K181" s="116"/>
      <c r="L181" s="235"/>
      <c r="M181" s="134"/>
      <c r="N181" s="236"/>
      <c r="O181" s="90">
        <f>IF(I181=0,"",I181/H180)</f>
        <v>0.98412698412698407</v>
      </c>
      <c r="P181" s="91">
        <v>66</v>
      </c>
      <c r="Q181" s="241">
        <f t="shared" si="14"/>
        <v>1</v>
      </c>
      <c r="R181" s="241">
        <f t="shared" si="15"/>
        <v>0</v>
      </c>
    </row>
    <row r="182" spans="1:18" ht="15.75" customHeight="1" x14ac:dyDescent="0.25">
      <c r="A182" s="79">
        <v>2501</v>
      </c>
      <c r="B182" s="80"/>
      <c r="C182" s="80"/>
      <c r="D182" s="80"/>
      <c r="E182" s="80"/>
      <c r="F182" s="80"/>
      <c r="G182" s="80"/>
      <c r="H182" s="80"/>
      <c r="I182" s="80"/>
      <c r="J182" s="80">
        <v>58</v>
      </c>
      <c r="K182" s="116">
        <v>34</v>
      </c>
      <c r="L182" s="235"/>
      <c r="M182" s="134"/>
      <c r="N182" s="236"/>
      <c r="O182" s="133">
        <f>IF(J182=0,"",J182/I181)</f>
        <v>0.93548387096774188</v>
      </c>
      <c r="P182" s="91">
        <v>65</v>
      </c>
      <c r="Q182" s="133">
        <f t="shared" si="14"/>
        <v>0.98484848484848486</v>
      </c>
      <c r="R182" s="133">
        <f t="shared" si="15"/>
        <v>1.5151515151515138E-2</v>
      </c>
    </row>
    <row r="183" spans="1:18" ht="15.75" customHeight="1" x14ac:dyDescent="0.25">
      <c r="A183" s="79">
        <v>2502</v>
      </c>
      <c r="B183" s="80"/>
      <c r="C183" s="80"/>
      <c r="D183" s="80"/>
      <c r="E183" s="80"/>
      <c r="F183" s="80"/>
      <c r="G183" s="80"/>
      <c r="H183" s="80"/>
      <c r="I183" s="80"/>
      <c r="J183" s="80">
        <v>23</v>
      </c>
      <c r="K183" s="116">
        <v>20</v>
      </c>
      <c r="L183" s="235"/>
      <c r="M183" s="134"/>
      <c r="N183" s="237"/>
      <c r="O183" s="193"/>
      <c r="P183" s="91">
        <v>25</v>
      </c>
      <c r="Q183" s="193"/>
      <c r="R183" s="264"/>
    </row>
    <row r="184" spans="1:18" ht="15.75" customHeight="1" x14ac:dyDescent="0.25">
      <c r="A184" s="79">
        <v>2601</v>
      </c>
      <c r="B184" s="80"/>
      <c r="C184" s="80"/>
      <c r="D184" s="80"/>
      <c r="E184" s="80"/>
      <c r="F184" s="80"/>
      <c r="G184" s="80"/>
      <c r="H184" s="80"/>
      <c r="I184" s="80"/>
      <c r="J184" s="80"/>
      <c r="K184" s="116"/>
      <c r="L184" s="235"/>
      <c r="M184" s="134"/>
      <c r="N184" s="237"/>
      <c r="O184" s="246"/>
      <c r="P184" s="96"/>
      <c r="Q184" s="247"/>
      <c r="R184" s="246"/>
    </row>
    <row r="185" spans="1:18" ht="15.75" customHeight="1" x14ac:dyDescent="0.25">
      <c r="A185" s="79">
        <v>2602</v>
      </c>
      <c r="B185" s="80"/>
      <c r="C185" s="80"/>
      <c r="D185" s="80"/>
      <c r="E185" s="80"/>
      <c r="F185" s="80"/>
      <c r="G185" s="80"/>
      <c r="H185" s="80"/>
      <c r="I185" s="80"/>
      <c r="J185" s="80"/>
      <c r="K185" s="116"/>
      <c r="L185" s="235"/>
      <c r="M185" s="134"/>
      <c r="N185" s="237"/>
      <c r="O185" s="246"/>
      <c r="P185" s="96"/>
      <c r="Q185" s="247"/>
      <c r="R185" s="246"/>
    </row>
    <row r="186" spans="1:18" ht="15.75" customHeight="1" x14ac:dyDescent="0.25">
      <c r="A186" s="79">
        <v>2701</v>
      </c>
      <c r="B186" s="80"/>
      <c r="C186" s="80"/>
      <c r="D186" s="80"/>
      <c r="E186" s="80"/>
      <c r="F186" s="80"/>
      <c r="G186" s="80"/>
      <c r="H186" s="80"/>
      <c r="I186" s="80"/>
      <c r="J186" s="80"/>
      <c r="K186" s="116"/>
      <c r="L186" s="235"/>
      <c r="M186" s="134"/>
      <c r="N186" s="237"/>
      <c r="O186" s="248"/>
      <c r="P186" s="251"/>
      <c r="Q186" s="249"/>
      <c r="R186" s="250"/>
    </row>
    <row r="187" spans="1:18" ht="15.75" customHeight="1" x14ac:dyDescent="0.25">
      <c r="A187" s="79">
        <v>2702</v>
      </c>
      <c r="B187" s="80"/>
      <c r="C187" s="80"/>
      <c r="D187" s="80"/>
      <c r="E187" s="80"/>
      <c r="F187" s="80"/>
      <c r="G187" s="80"/>
      <c r="H187" s="80"/>
      <c r="I187" s="80"/>
      <c r="J187" s="80"/>
      <c r="K187" s="116"/>
      <c r="L187" s="235"/>
      <c r="M187" s="134"/>
      <c r="N187" s="237"/>
      <c r="O187" s="228" t="s">
        <v>80</v>
      </c>
      <c r="P187" s="102">
        <v>1</v>
      </c>
      <c r="Q187" s="103">
        <f>IF(SUM(K177:K184)=0,"",SUM(K177:K184))</f>
        <v>54</v>
      </c>
      <c r="R187" s="230" t="s">
        <v>10</v>
      </c>
    </row>
    <row r="188" spans="1:18" ht="15.75" customHeight="1" x14ac:dyDescent="0.25">
      <c r="A188" s="79">
        <v>2801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116"/>
      <c r="L188" s="235"/>
      <c r="M188" s="134"/>
      <c r="N188" s="237"/>
      <c r="O188" s="229" t="s">
        <v>81</v>
      </c>
      <c r="P188" s="104">
        <f>IF(P187/B174=0,"",P187/B174)</f>
        <v>1.3157894736842105E-2</v>
      </c>
      <c r="Q188" s="105">
        <f>IF(P187/Q187=0,"",P187/Q187)</f>
        <v>1.8518518518518517E-2</v>
      </c>
      <c r="R188" s="231" t="s">
        <v>82</v>
      </c>
    </row>
    <row r="189" spans="1:18" ht="15.75" customHeight="1" x14ac:dyDescent="0.25">
      <c r="A189" s="79">
        <v>2802</v>
      </c>
      <c r="B189" s="80"/>
      <c r="C189" s="80"/>
      <c r="D189" s="80"/>
      <c r="E189" s="80"/>
      <c r="F189" s="80"/>
      <c r="G189" s="80"/>
      <c r="H189" s="80"/>
      <c r="I189" s="80"/>
      <c r="J189" s="80"/>
      <c r="K189" s="116"/>
      <c r="L189" s="238"/>
      <c r="M189" s="239"/>
      <c r="N189" s="240"/>
      <c r="O189" s="109"/>
      <c r="P189" s="110"/>
      <c r="Q189" s="110"/>
      <c r="R189" s="111"/>
    </row>
    <row r="190" spans="1:18" ht="18" customHeight="1" x14ac:dyDescent="0.25">
      <c r="A190" s="33"/>
      <c r="B190" s="327" t="s">
        <v>108</v>
      </c>
      <c r="C190" s="327"/>
      <c r="D190" s="327"/>
      <c r="E190" s="327"/>
      <c r="F190" s="327"/>
      <c r="G190" s="327"/>
      <c r="H190" s="327"/>
      <c r="I190" s="327"/>
      <c r="J190" s="327"/>
      <c r="K190" s="112">
        <f>SUM(K174:K186)</f>
        <v>54</v>
      </c>
      <c r="L190" s="113">
        <f>IF(K182=0,"",K182/B174)</f>
        <v>0.44736842105263158</v>
      </c>
      <c r="M190" s="113">
        <f>IF(K190=0,"",K190/B174)</f>
        <v>0.71052631578947367</v>
      </c>
      <c r="N190" s="113">
        <f>IF(K182=0,"",M190-L190)</f>
        <v>0.26315789473684209</v>
      </c>
      <c r="O190" s="5"/>
      <c r="P190" s="25"/>
      <c r="Q190" s="24"/>
      <c r="R190" s="5"/>
    </row>
    <row r="191" spans="1:18" ht="12.75" customHeight="1" x14ac:dyDescent="0.2">
      <c r="L191" s="5"/>
      <c r="M191" s="5"/>
      <c r="O191" s="5"/>
      <c r="P191" s="6"/>
      <c r="Q191" s="6"/>
      <c r="R191" s="5"/>
    </row>
    <row r="192" spans="1:18" ht="12.75" customHeight="1" x14ac:dyDescent="0.2">
      <c r="L192" s="5"/>
      <c r="M192" s="5"/>
      <c r="O192" s="5"/>
      <c r="P192" s="6"/>
      <c r="Q192" s="6"/>
      <c r="R192" s="5"/>
    </row>
    <row r="193" spans="1:22" ht="26.25" customHeight="1" x14ac:dyDescent="0.4">
      <c r="B193" s="318" t="s">
        <v>96</v>
      </c>
      <c r="C193" s="331"/>
      <c r="D193" s="331"/>
      <c r="E193" s="331"/>
      <c r="F193" s="331"/>
      <c r="G193" s="331"/>
      <c r="H193" s="331"/>
      <c r="I193" s="331"/>
      <c r="J193" s="331"/>
      <c r="K193" s="201" t="s">
        <v>120</v>
      </c>
      <c r="L193" s="5"/>
      <c r="M193" s="5"/>
      <c r="N193" s="25"/>
      <c r="O193" s="5"/>
      <c r="P193" s="25"/>
      <c r="Q193" s="25"/>
      <c r="R193" s="25"/>
      <c r="V193" s="177">
        <f>AVERAGE(S176,S198)</f>
        <v>0.91571319603356216</v>
      </c>
    </row>
    <row r="194" spans="1:22" ht="20.25" customHeight="1" x14ac:dyDescent="0.2">
      <c r="A194" s="330" t="s">
        <v>9</v>
      </c>
      <c r="B194" s="311" t="s">
        <v>97</v>
      </c>
      <c r="C194" s="312"/>
      <c r="D194" s="312"/>
      <c r="E194" s="312"/>
      <c r="F194" s="312"/>
      <c r="G194" s="312"/>
      <c r="H194" s="312"/>
      <c r="I194" s="312"/>
      <c r="J194" s="313"/>
      <c r="K194" s="314" t="s">
        <v>10</v>
      </c>
      <c r="L194" s="307" t="s">
        <v>2</v>
      </c>
      <c r="M194" s="307" t="s">
        <v>3</v>
      </c>
      <c r="N194" s="316" t="s">
        <v>4</v>
      </c>
      <c r="O194" s="307" t="s">
        <v>5</v>
      </c>
      <c r="P194" s="317" t="s">
        <v>6</v>
      </c>
      <c r="Q194" s="317" t="s">
        <v>7</v>
      </c>
      <c r="R194" s="307" t="s">
        <v>8</v>
      </c>
    </row>
    <row r="195" spans="1:22" ht="15.75" customHeight="1" x14ac:dyDescent="0.25">
      <c r="A195" s="308"/>
      <c r="B195" s="79" t="s">
        <v>98</v>
      </c>
      <c r="C195" s="79" t="s">
        <v>99</v>
      </c>
      <c r="D195" s="79" t="s">
        <v>100</v>
      </c>
      <c r="E195" s="79" t="s">
        <v>101</v>
      </c>
      <c r="F195" s="79" t="s">
        <v>102</v>
      </c>
      <c r="G195" s="79" t="s">
        <v>103</v>
      </c>
      <c r="H195" s="79" t="s">
        <v>104</v>
      </c>
      <c r="I195" s="79" t="s">
        <v>105</v>
      </c>
      <c r="J195" s="79" t="s">
        <v>106</v>
      </c>
      <c r="K195" s="315"/>
      <c r="L195" s="308"/>
      <c r="M195" s="308"/>
      <c r="N195" s="308"/>
      <c r="O195" s="308"/>
      <c r="P195" s="308"/>
      <c r="Q195" s="308"/>
      <c r="R195" s="308"/>
    </row>
    <row r="196" spans="1:22" ht="15.75" customHeight="1" x14ac:dyDescent="0.25">
      <c r="A196" s="79">
        <v>2102</v>
      </c>
      <c r="B196" s="80">
        <v>69</v>
      </c>
      <c r="C196" s="80"/>
      <c r="D196" s="80"/>
      <c r="E196" s="80"/>
      <c r="F196" s="80"/>
      <c r="G196" s="80"/>
      <c r="H196" s="80"/>
      <c r="I196" s="80"/>
      <c r="J196" s="80"/>
      <c r="K196" s="116"/>
      <c r="L196" s="232"/>
      <c r="M196" s="233"/>
      <c r="N196" s="234"/>
      <c r="O196" s="242"/>
      <c r="P196" s="85">
        <f>B196</f>
        <v>69</v>
      </c>
      <c r="Q196" s="243"/>
      <c r="R196" s="242"/>
    </row>
    <row r="197" spans="1:22" ht="15.75" customHeight="1" x14ac:dyDescent="0.25">
      <c r="A197" s="79">
        <v>2201</v>
      </c>
      <c r="B197" s="80"/>
      <c r="C197" s="80">
        <v>64</v>
      </c>
      <c r="D197" s="80"/>
      <c r="E197" s="80"/>
      <c r="F197" s="80"/>
      <c r="G197" s="80"/>
      <c r="H197" s="80"/>
      <c r="I197" s="80"/>
      <c r="J197" s="80"/>
      <c r="K197" s="116"/>
      <c r="L197" s="235"/>
      <c r="M197" s="134"/>
      <c r="N197" s="236"/>
      <c r="O197" s="90">
        <f>IF(C197=0,"",C197/B196)</f>
        <v>0.92753623188405798</v>
      </c>
      <c r="P197" s="91">
        <v>64</v>
      </c>
      <c r="Q197" s="241">
        <f t="shared" ref="Q197:Q204" si="16">IF(P197=0,"",P197/P196)</f>
        <v>0.92753623188405798</v>
      </c>
      <c r="R197" s="241">
        <f t="shared" ref="R197:R204" si="17">IF(P197=0,"",100%-Q197)</f>
        <v>7.2463768115942018E-2</v>
      </c>
    </row>
    <row r="198" spans="1:22" ht="15.75" customHeight="1" x14ac:dyDescent="0.25">
      <c r="A198" s="79">
        <v>2202</v>
      </c>
      <c r="B198" s="80"/>
      <c r="C198" s="80"/>
      <c r="D198" s="80">
        <v>61</v>
      </c>
      <c r="E198" s="80"/>
      <c r="F198" s="80"/>
      <c r="G198" s="80"/>
      <c r="H198" s="80"/>
      <c r="I198" s="80"/>
      <c r="J198" s="80"/>
      <c r="K198" s="116"/>
      <c r="L198" s="235"/>
      <c r="M198" s="134"/>
      <c r="N198" s="236"/>
      <c r="O198" s="90">
        <f>IF(D198=0,"",D198/C197)</f>
        <v>0.953125</v>
      </c>
      <c r="P198" s="91">
        <v>61</v>
      </c>
      <c r="Q198" s="241">
        <f t="shared" si="16"/>
        <v>0.953125</v>
      </c>
      <c r="R198" s="241">
        <f t="shared" si="17"/>
        <v>4.6875E-2</v>
      </c>
      <c r="S198" s="93">
        <f>P198/P196</f>
        <v>0.88405797101449279</v>
      </c>
    </row>
    <row r="199" spans="1:22" ht="15.75" customHeight="1" x14ac:dyDescent="0.25">
      <c r="A199" s="79">
        <v>2301</v>
      </c>
      <c r="B199" s="80"/>
      <c r="C199" s="80"/>
      <c r="D199" s="80"/>
      <c r="E199" s="80">
        <v>61</v>
      </c>
      <c r="F199" s="80"/>
      <c r="G199" s="80"/>
      <c r="H199" s="80"/>
      <c r="I199" s="80"/>
      <c r="J199" s="80"/>
      <c r="K199" s="116"/>
      <c r="L199" s="235"/>
      <c r="M199" s="134"/>
      <c r="N199" s="236"/>
      <c r="O199" s="90">
        <f>IF(E199=0,"",E199/D198)</f>
        <v>1</v>
      </c>
      <c r="P199" s="91">
        <v>61</v>
      </c>
      <c r="Q199" s="241">
        <f t="shared" si="16"/>
        <v>1</v>
      </c>
      <c r="R199" s="241">
        <f t="shared" si="17"/>
        <v>0</v>
      </c>
    </row>
    <row r="200" spans="1:22" ht="15.75" customHeight="1" x14ac:dyDescent="0.25">
      <c r="A200" s="79">
        <v>2302</v>
      </c>
      <c r="B200" s="80"/>
      <c r="C200" s="80"/>
      <c r="D200" s="80"/>
      <c r="E200" s="80"/>
      <c r="F200" s="80">
        <v>58</v>
      </c>
      <c r="G200" s="80"/>
      <c r="H200" s="80"/>
      <c r="I200" s="80"/>
      <c r="J200" s="80"/>
      <c r="K200" s="116"/>
      <c r="L200" s="235"/>
      <c r="M200" s="134"/>
      <c r="N200" s="236"/>
      <c r="O200" s="90">
        <f>IF(F200=0,"",F200/E199)</f>
        <v>0.95081967213114749</v>
      </c>
      <c r="P200" s="91">
        <v>59</v>
      </c>
      <c r="Q200" s="241">
        <f t="shared" si="16"/>
        <v>0.96721311475409832</v>
      </c>
      <c r="R200" s="241">
        <f t="shared" si="17"/>
        <v>3.2786885245901676E-2</v>
      </c>
    </row>
    <row r="201" spans="1:22" ht="15.75" customHeight="1" x14ac:dyDescent="0.25">
      <c r="A201" s="79">
        <v>2401</v>
      </c>
      <c r="B201" s="80"/>
      <c r="C201" s="80"/>
      <c r="D201" s="80"/>
      <c r="E201" s="80"/>
      <c r="F201" s="80"/>
      <c r="G201" s="80">
        <v>56</v>
      </c>
      <c r="H201" s="80"/>
      <c r="I201" s="80"/>
      <c r="J201" s="80"/>
      <c r="K201" s="116"/>
      <c r="L201" s="235"/>
      <c r="M201" s="134"/>
      <c r="N201" s="236"/>
      <c r="O201" s="90">
        <f>IF(G201=0,"",G201/F200)</f>
        <v>0.96551724137931039</v>
      </c>
      <c r="P201" s="91">
        <v>59</v>
      </c>
      <c r="Q201" s="241">
        <f t="shared" si="16"/>
        <v>1</v>
      </c>
      <c r="R201" s="241">
        <f t="shared" si="17"/>
        <v>0</v>
      </c>
    </row>
    <row r="202" spans="1:22" ht="15.75" customHeight="1" x14ac:dyDescent="0.25">
      <c r="A202" s="79">
        <v>2402</v>
      </c>
      <c r="B202" s="80"/>
      <c r="C202" s="80"/>
      <c r="D202" s="80"/>
      <c r="E202" s="80"/>
      <c r="F202" s="80"/>
      <c r="G202" s="80"/>
      <c r="H202" s="80">
        <v>56</v>
      </c>
      <c r="I202" s="80"/>
      <c r="J202" s="80"/>
      <c r="K202" s="116"/>
      <c r="L202" s="235"/>
      <c r="M202" s="134"/>
      <c r="N202" s="236"/>
      <c r="O202" s="90">
        <f>IF(H202=0,"",H202/G201)</f>
        <v>1</v>
      </c>
      <c r="P202" s="91">
        <v>59</v>
      </c>
      <c r="Q202" s="241">
        <f t="shared" si="16"/>
        <v>1</v>
      </c>
      <c r="R202" s="241">
        <f t="shared" si="17"/>
        <v>0</v>
      </c>
    </row>
    <row r="203" spans="1:22" ht="15.75" customHeight="1" x14ac:dyDescent="0.25">
      <c r="A203" s="79">
        <v>2501</v>
      </c>
      <c r="B203" s="80"/>
      <c r="C203" s="80"/>
      <c r="D203" s="80"/>
      <c r="E203" s="80"/>
      <c r="F203" s="80"/>
      <c r="G203" s="80"/>
      <c r="H203" s="80"/>
      <c r="I203" s="80">
        <v>55</v>
      </c>
      <c r="J203" s="80"/>
      <c r="K203" s="116"/>
      <c r="L203" s="235"/>
      <c r="M203" s="134"/>
      <c r="N203" s="236"/>
      <c r="O203" s="90">
        <f>IF(I203=0,"",I203/H202)</f>
        <v>0.9821428571428571</v>
      </c>
      <c r="P203" s="91">
        <v>58</v>
      </c>
      <c r="Q203" s="241">
        <f t="shared" si="16"/>
        <v>0.98305084745762716</v>
      </c>
      <c r="R203" s="241">
        <f t="shared" si="17"/>
        <v>1.6949152542372836E-2</v>
      </c>
    </row>
    <row r="204" spans="1:22" ht="15.75" customHeight="1" x14ac:dyDescent="0.25">
      <c r="A204" s="79">
        <v>2502</v>
      </c>
      <c r="B204" s="80"/>
      <c r="C204" s="80"/>
      <c r="D204" s="80"/>
      <c r="E204" s="80"/>
      <c r="F204" s="80"/>
      <c r="G204" s="80"/>
      <c r="H204" s="80"/>
      <c r="I204" s="80"/>
      <c r="J204" s="80">
        <v>54</v>
      </c>
      <c r="K204" s="116">
        <v>46</v>
      </c>
      <c r="L204" s="235"/>
      <c r="M204" s="134"/>
      <c r="N204" s="236"/>
      <c r="O204" s="133">
        <f>IF(J204=0,"",J204/I203)</f>
        <v>0.98181818181818181</v>
      </c>
      <c r="P204" s="91">
        <v>58</v>
      </c>
      <c r="Q204" s="133">
        <f t="shared" si="16"/>
        <v>1</v>
      </c>
      <c r="R204" s="133">
        <f t="shared" si="17"/>
        <v>0</v>
      </c>
    </row>
    <row r="205" spans="1:22" ht="15.75" customHeight="1" x14ac:dyDescent="0.25">
      <c r="A205" s="79">
        <v>2601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116"/>
      <c r="L205" s="235"/>
      <c r="M205" s="134"/>
      <c r="N205" s="237"/>
      <c r="O205" s="193"/>
      <c r="P205" s="91"/>
      <c r="Q205" s="193"/>
      <c r="R205" s="264"/>
    </row>
    <row r="206" spans="1:22" ht="15.75" customHeight="1" x14ac:dyDescent="0.25">
      <c r="A206" s="79">
        <v>2602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116"/>
      <c r="L206" s="235"/>
      <c r="M206" s="134"/>
      <c r="N206" s="237"/>
      <c r="O206" s="246"/>
      <c r="P206" s="96"/>
      <c r="Q206" s="247"/>
      <c r="R206" s="246"/>
    </row>
    <row r="207" spans="1:22" ht="15.75" customHeight="1" x14ac:dyDescent="0.25">
      <c r="A207" s="79">
        <v>2701</v>
      </c>
      <c r="B207" s="80"/>
      <c r="C207" s="80"/>
      <c r="D207" s="80"/>
      <c r="E207" s="80"/>
      <c r="F207" s="80"/>
      <c r="G207" s="80"/>
      <c r="H207" s="80"/>
      <c r="I207" s="80"/>
      <c r="J207" s="80"/>
      <c r="K207" s="116"/>
      <c r="L207" s="235"/>
      <c r="M207" s="134"/>
      <c r="N207" s="237"/>
      <c r="O207" s="246"/>
      <c r="P207" s="96"/>
      <c r="Q207" s="247"/>
      <c r="R207" s="246"/>
    </row>
    <row r="208" spans="1:22" ht="15.75" customHeight="1" x14ac:dyDescent="0.25">
      <c r="A208" s="79">
        <v>2702</v>
      </c>
      <c r="B208" s="80"/>
      <c r="C208" s="80"/>
      <c r="D208" s="80"/>
      <c r="E208" s="80"/>
      <c r="F208" s="80"/>
      <c r="G208" s="80"/>
      <c r="H208" s="80"/>
      <c r="I208" s="80"/>
      <c r="J208" s="80"/>
      <c r="K208" s="116"/>
      <c r="L208" s="235"/>
      <c r="M208" s="134"/>
      <c r="N208" s="237"/>
      <c r="O208" s="248"/>
      <c r="P208" s="251"/>
      <c r="Q208" s="249"/>
      <c r="R208" s="250"/>
    </row>
    <row r="209" spans="1:19" ht="15.75" customHeight="1" x14ac:dyDescent="0.25">
      <c r="A209" s="79">
        <v>2801</v>
      </c>
      <c r="B209" s="80"/>
      <c r="C209" s="80"/>
      <c r="D209" s="80"/>
      <c r="E209" s="80"/>
      <c r="F209" s="80"/>
      <c r="G209" s="80"/>
      <c r="H209" s="80"/>
      <c r="I209" s="80"/>
      <c r="J209" s="80"/>
      <c r="K209" s="116"/>
      <c r="L209" s="235"/>
      <c r="M209" s="134"/>
      <c r="N209" s="237"/>
      <c r="O209" s="228" t="s">
        <v>80</v>
      </c>
      <c r="P209" s="102"/>
      <c r="Q209" s="103">
        <f>IF(SUM(K199:K206)=0,"",SUM(K199:K206))</f>
        <v>46</v>
      </c>
      <c r="R209" s="230" t="s">
        <v>10</v>
      </c>
    </row>
    <row r="210" spans="1:19" ht="15.75" customHeight="1" x14ac:dyDescent="0.25">
      <c r="A210" s="79">
        <v>2802</v>
      </c>
      <c r="B210" s="80"/>
      <c r="C210" s="80"/>
      <c r="D210" s="80"/>
      <c r="E210" s="80"/>
      <c r="F210" s="80"/>
      <c r="G210" s="80"/>
      <c r="H210" s="80"/>
      <c r="I210" s="80"/>
      <c r="J210" s="80"/>
      <c r="K210" s="116"/>
      <c r="L210" s="235"/>
      <c r="M210" s="134"/>
      <c r="N210" s="237"/>
      <c r="O210" s="229" t="s">
        <v>81</v>
      </c>
      <c r="P210" s="104" t="str">
        <f>IF(P209/B196=0,"",P209/B196)</f>
        <v/>
      </c>
      <c r="Q210" s="105" t="str">
        <f>IF(P209/Q209=0,"",P209/Q209)</f>
        <v/>
      </c>
      <c r="R210" s="231" t="s">
        <v>82</v>
      </c>
    </row>
    <row r="211" spans="1:19" ht="15.75" customHeight="1" x14ac:dyDescent="0.25">
      <c r="A211" s="79">
        <v>2901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116"/>
      <c r="L211" s="238"/>
      <c r="M211" s="239"/>
      <c r="N211" s="240"/>
      <c r="O211" s="109"/>
      <c r="P211" s="110"/>
      <c r="Q211" s="110"/>
      <c r="R211" s="111"/>
    </row>
    <row r="212" spans="1:19" ht="18" customHeight="1" x14ac:dyDescent="0.25">
      <c r="A212" s="33"/>
      <c r="B212" s="327" t="s">
        <v>108</v>
      </c>
      <c r="C212" s="327"/>
      <c r="D212" s="327"/>
      <c r="E212" s="327"/>
      <c r="F212" s="327"/>
      <c r="G212" s="327"/>
      <c r="H212" s="327"/>
      <c r="I212" s="327"/>
      <c r="J212" s="327"/>
      <c r="K212" s="112">
        <f>SUM(K196:K208)</f>
        <v>46</v>
      </c>
      <c r="L212" s="113">
        <f>IF(K204=0,"",K204/B196)</f>
        <v>0.66666666666666663</v>
      </c>
      <c r="M212" s="113">
        <f>IF(K212=0,"",K212/B196)</f>
        <v>0.66666666666666663</v>
      </c>
      <c r="N212" s="113">
        <f>IF(K204=0,"",M212-L212)</f>
        <v>0</v>
      </c>
      <c r="O212" s="5"/>
      <c r="P212" s="25"/>
      <c r="Q212" s="24"/>
      <c r="R212" s="5"/>
    </row>
    <row r="213" spans="1:19" ht="12.75" customHeight="1" x14ac:dyDescent="0.2">
      <c r="L213" s="5"/>
      <c r="M213" s="5"/>
      <c r="O213" s="5"/>
      <c r="P213" s="6"/>
      <c r="Q213" s="6"/>
      <c r="R213" s="5"/>
    </row>
    <row r="214" spans="1:19" ht="12.75" customHeight="1" x14ac:dyDescent="0.2">
      <c r="L214" s="5"/>
      <c r="M214" s="5"/>
      <c r="O214" s="5"/>
      <c r="P214" s="6"/>
      <c r="Q214" s="6"/>
      <c r="R214" s="5"/>
    </row>
    <row r="215" spans="1:19" ht="26.25" customHeight="1" x14ac:dyDescent="0.4">
      <c r="B215" s="318" t="s">
        <v>96</v>
      </c>
      <c r="C215" s="331"/>
      <c r="D215" s="331"/>
      <c r="E215" s="331"/>
      <c r="F215" s="331"/>
      <c r="G215" s="331"/>
      <c r="H215" s="331"/>
      <c r="I215" s="331"/>
      <c r="J215" s="331"/>
      <c r="K215" s="201" t="s">
        <v>121</v>
      </c>
      <c r="L215" s="5"/>
      <c r="M215" s="5"/>
      <c r="N215" s="25"/>
      <c r="O215" s="5"/>
      <c r="P215" s="25"/>
      <c r="Q215" s="25"/>
      <c r="R215" s="25"/>
    </row>
    <row r="216" spans="1:19" ht="20.25" customHeight="1" x14ac:dyDescent="0.2">
      <c r="A216" s="330" t="s">
        <v>9</v>
      </c>
      <c r="B216" s="311" t="s">
        <v>97</v>
      </c>
      <c r="C216" s="312"/>
      <c r="D216" s="312"/>
      <c r="E216" s="312"/>
      <c r="F216" s="312"/>
      <c r="G216" s="312"/>
      <c r="H216" s="312"/>
      <c r="I216" s="312"/>
      <c r="J216" s="313"/>
      <c r="K216" s="314" t="s">
        <v>10</v>
      </c>
      <c r="L216" s="307" t="s">
        <v>2</v>
      </c>
      <c r="M216" s="307" t="s">
        <v>3</v>
      </c>
      <c r="N216" s="316" t="s">
        <v>4</v>
      </c>
      <c r="O216" s="307" t="s">
        <v>5</v>
      </c>
      <c r="P216" s="317" t="s">
        <v>6</v>
      </c>
      <c r="Q216" s="317" t="s">
        <v>7</v>
      </c>
      <c r="R216" s="307" t="s">
        <v>8</v>
      </c>
    </row>
    <row r="217" spans="1:19" ht="15.75" customHeight="1" x14ac:dyDescent="0.25">
      <c r="A217" s="308"/>
      <c r="B217" s="79" t="s">
        <v>98</v>
      </c>
      <c r="C217" s="79" t="s">
        <v>99</v>
      </c>
      <c r="D217" s="79" t="s">
        <v>100</v>
      </c>
      <c r="E217" s="79" t="s">
        <v>101</v>
      </c>
      <c r="F217" s="79" t="s">
        <v>102</v>
      </c>
      <c r="G217" s="79" t="s">
        <v>103</v>
      </c>
      <c r="H217" s="79" t="s">
        <v>104</v>
      </c>
      <c r="I217" s="79" t="s">
        <v>105</v>
      </c>
      <c r="J217" s="79" t="s">
        <v>106</v>
      </c>
      <c r="K217" s="315"/>
      <c r="L217" s="308"/>
      <c r="M217" s="308"/>
      <c r="N217" s="308"/>
      <c r="O217" s="308"/>
      <c r="P217" s="308"/>
      <c r="Q217" s="308"/>
      <c r="R217" s="308"/>
    </row>
    <row r="218" spans="1:19" ht="15.75" customHeight="1" x14ac:dyDescent="0.25">
      <c r="A218" s="79">
        <v>2201</v>
      </c>
      <c r="B218" s="80">
        <v>73</v>
      </c>
      <c r="C218" s="80"/>
      <c r="D218" s="80"/>
      <c r="E218" s="80"/>
      <c r="F218" s="80"/>
      <c r="G218" s="80"/>
      <c r="H218" s="80"/>
      <c r="I218" s="80"/>
      <c r="J218" s="80"/>
      <c r="K218" s="116"/>
      <c r="L218" s="232"/>
      <c r="M218" s="233"/>
      <c r="N218" s="234"/>
      <c r="O218" s="242"/>
      <c r="P218" s="85">
        <f>B218</f>
        <v>73</v>
      </c>
      <c r="Q218" s="243"/>
      <c r="R218" s="242"/>
    </row>
    <row r="219" spans="1:19" ht="15.75" customHeight="1" x14ac:dyDescent="0.25">
      <c r="A219" s="79">
        <v>2202</v>
      </c>
      <c r="B219" s="80"/>
      <c r="C219" s="80">
        <v>67</v>
      </c>
      <c r="D219" s="80"/>
      <c r="E219" s="80"/>
      <c r="F219" s="80"/>
      <c r="G219" s="80"/>
      <c r="H219" s="80"/>
      <c r="I219" s="80"/>
      <c r="J219" s="80"/>
      <c r="K219" s="116"/>
      <c r="L219" s="235"/>
      <c r="M219" s="134"/>
      <c r="N219" s="236"/>
      <c r="O219" s="90">
        <f>IF(C219=0,"",C219/B218)</f>
        <v>0.9178082191780822</v>
      </c>
      <c r="P219" s="91">
        <v>68</v>
      </c>
      <c r="Q219" s="241">
        <f t="shared" ref="Q219:Q226" si="18">IF(P219=0,"",P219/P218)</f>
        <v>0.93150684931506844</v>
      </c>
      <c r="R219" s="241">
        <f t="shared" ref="R219:R226" si="19">IF(P219=0,"",100%-Q219)</f>
        <v>6.8493150684931559E-2</v>
      </c>
    </row>
    <row r="220" spans="1:19" ht="15.75" customHeight="1" x14ac:dyDescent="0.25">
      <c r="A220" s="79">
        <v>2301</v>
      </c>
      <c r="B220" s="80"/>
      <c r="C220" s="80"/>
      <c r="D220" s="80">
        <v>61</v>
      </c>
      <c r="E220" s="80"/>
      <c r="F220" s="80"/>
      <c r="G220" s="80"/>
      <c r="H220" s="80"/>
      <c r="I220" s="80"/>
      <c r="J220" s="80"/>
      <c r="K220" s="116"/>
      <c r="L220" s="235"/>
      <c r="M220" s="134"/>
      <c r="N220" s="236"/>
      <c r="O220" s="90">
        <f>IF(D220=0,"",D220/C219)</f>
        <v>0.91044776119402981</v>
      </c>
      <c r="P220" s="91">
        <v>65</v>
      </c>
      <c r="Q220" s="241">
        <f t="shared" si="18"/>
        <v>0.95588235294117652</v>
      </c>
      <c r="R220" s="241">
        <f t="shared" si="19"/>
        <v>4.4117647058823484E-2</v>
      </c>
      <c r="S220" s="93">
        <f>P220/P218</f>
        <v>0.8904109589041096</v>
      </c>
    </row>
    <row r="221" spans="1:19" ht="15.75" customHeight="1" x14ac:dyDescent="0.25">
      <c r="A221" s="79">
        <v>2302</v>
      </c>
      <c r="B221" s="80"/>
      <c r="C221" s="80"/>
      <c r="D221" s="80"/>
      <c r="E221" s="80">
        <v>57</v>
      </c>
      <c r="F221" s="80"/>
      <c r="G221" s="80"/>
      <c r="H221" s="80"/>
      <c r="I221" s="80"/>
      <c r="J221" s="80"/>
      <c r="K221" s="116"/>
      <c r="L221" s="235"/>
      <c r="M221" s="134"/>
      <c r="N221" s="236"/>
      <c r="O221" s="90">
        <f>IF(E221=0,"",E221/D220)</f>
        <v>0.93442622950819676</v>
      </c>
      <c r="P221" s="91">
        <v>63</v>
      </c>
      <c r="Q221" s="241">
        <f t="shared" si="18"/>
        <v>0.96923076923076923</v>
      </c>
      <c r="R221" s="241">
        <f t="shared" si="19"/>
        <v>3.0769230769230771E-2</v>
      </c>
    </row>
    <row r="222" spans="1:19" ht="15.75" customHeight="1" x14ac:dyDescent="0.25">
      <c r="A222" s="79">
        <v>2401</v>
      </c>
      <c r="B222" s="80"/>
      <c r="C222" s="80"/>
      <c r="D222" s="80"/>
      <c r="E222" s="80"/>
      <c r="F222" s="80">
        <v>57</v>
      </c>
      <c r="G222" s="80"/>
      <c r="H222" s="80"/>
      <c r="I222" s="80"/>
      <c r="J222" s="80"/>
      <c r="K222" s="116"/>
      <c r="L222" s="235"/>
      <c r="M222" s="134"/>
      <c r="N222" s="236"/>
      <c r="O222" s="90">
        <f>IF(F222=0,"",F222/E221)</f>
        <v>1</v>
      </c>
      <c r="P222" s="91">
        <v>63</v>
      </c>
      <c r="Q222" s="241">
        <f t="shared" si="18"/>
        <v>1</v>
      </c>
      <c r="R222" s="241">
        <f t="shared" si="19"/>
        <v>0</v>
      </c>
    </row>
    <row r="223" spans="1:19" ht="15.75" customHeight="1" x14ac:dyDescent="0.25">
      <c r="A223" s="79">
        <v>2402</v>
      </c>
      <c r="B223" s="80"/>
      <c r="C223" s="80"/>
      <c r="D223" s="80"/>
      <c r="E223" s="80"/>
      <c r="F223" s="80"/>
      <c r="G223" s="80">
        <v>56</v>
      </c>
      <c r="H223" s="80"/>
      <c r="I223" s="80"/>
      <c r="J223" s="80"/>
      <c r="K223" s="116"/>
      <c r="L223" s="235"/>
      <c r="M223" s="134"/>
      <c r="N223" s="236"/>
      <c r="O223" s="90">
        <f>IF(G223=0,"",G223/F222)</f>
        <v>0.98245614035087714</v>
      </c>
      <c r="P223" s="91">
        <v>62</v>
      </c>
      <c r="Q223" s="241">
        <f t="shared" si="18"/>
        <v>0.98412698412698407</v>
      </c>
      <c r="R223" s="241">
        <f t="shared" si="19"/>
        <v>1.5873015873015928E-2</v>
      </c>
    </row>
    <row r="224" spans="1:19" ht="15.75" customHeight="1" x14ac:dyDescent="0.25">
      <c r="A224" s="79">
        <v>2501</v>
      </c>
      <c r="B224" s="80"/>
      <c r="C224" s="80"/>
      <c r="D224" s="80"/>
      <c r="E224" s="80"/>
      <c r="F224" s="80"/>
      <c r="G224" s="80"/>
      <c r="H224" s="80">
        <v>52</v>
      </c>
      <c r="I224" s="80"/>
      <c r="J224" s="80"/>
      <c r="K224" s="116"/>
      <c r="L224" s="235"/>
      <c r="M224" s="134"/>
      <c r="N224" s="236"/>
      <c r="O224" s="90">
        <f>IF(H224=0,"",H224/G223)</f>
        <v>0.9285714285714286</v>
      </c>
      <c r="P224" s="91">
        <v>57</v>
      </c>
      <c r="Q224" s="241">
        <f t="shared" si="18"/>
        <v>0.91935483870967738</v>
      </c>
      <c r="R224" s="241">
        <f t="shared" si="19"/>
        <v>8.064516129032262E-2</v>
      </c>
    </row>
    <row r="225" spans="1:18" ht="15.75" customHeight="1" x14ac:dyDescent="0.25">
      <c r="A225" s="79">
        <v>2502</v>
      </c>
      <c r="B225" s="80"/>
      <c r="C225" s="80"/>
      <c r="D225" s="80"/>
      <c r="E225" s="80"/>
      <c r="F225" s="80"/>
      <c r="G225" s="80"/>
      <c r="H225" s="80"/>
      <c r="I225" s="80">
        <v>52</v>
      </c>
      <c r="J225" s="80"/>
      <c r="K225" s="116"/>
      <c r="L225" s="235"/>
      <c r="M225" s="134"/>
      <c r="N225" s="236"/>
      <c r="O225" s="90">
        <f>IF(I225=0,"",I225/H224)</f>
        <v>1</v>
      </c>
      <c r="P225" s="91">
        <v>57</v>
      </c>
      <c r="Q225" s="241">
        <f t="shared" si="18"/>
        <v>1</v>
      </c>
      <c r="R225" s="241">
        <f t="shared" si="19"/>
        <v>0</v>
      </c>
    </row>
    <row r="226" spans="1:18" ht="15.75" customHeight="1" x14ac:dyDescent="0.25">
      <c r="A226" s="79">
        <v>2601</v>
      </c>
      <c r="B226" s="80"/>
      <c r="C226" s="80"/>
      <c r="D226" s="80"/>
      <c r="E226" s="80"/>
      <c r="F226" s="80"/>
      <c r="G226" s="80"/>
      <c r="H226" s="80"/>
      <c r="I226" s="80"/>
      <c r="J226" s="80"/>
      <c r="K226" s="116"/>
      <c r="L226" s="235"/>
      <c r="M226" s="134"/>
      <c r="N226" s="236"/>
      <c r="O226" s="133" t="str">
        <f>IF(J226=0,"",J226/I225)</f>
        <v/>
      </c>
      <c r="P226" s="91"/>
      <c r="Q226" s="133" t="str">
        <f t="shared" si="18"/>
        <v/>
      </c>
      <c r="R226" s="133" t="str">
        <f t="shared" si="19"/>
        <v/>
      </c>
    </row>
    <row r="227" spans="1:18" ht="15.75" customHeight="1" x14ac:dyDescent="0.25">
      <c r="A227" s="79">
        <v>2602</v>
      </c>
      <c r="B227" s="80"/>
      <c r="C227" s="80"/>
      <c r="D227" s="80"/>
      <c r="E227" s="80"/>
      <c r="F227" s="80"/>
      <c r="G227" s="80"/>
      <c r="H227" s="80"/>
      <c r="I227" s="80"/>
      <c r="J227" s="80"/>
      <c r="K227" s="116"/>
      <c r="L227" s="235"/>
      <c r="M227" s="134"/>
      <c r="N227" s="237"/>
      <c r="O227" s="193"/>
      <c r="P227" s="91"/>
      <c r="Q227" s="193"/>
      <c r="R227" s="264"/>
    </row>
    <row r="228" spans="1:18" ht="15.75" customHeight="1" x14ac:dyDescent="0.25">
      <c r="A228" s="79">
        <v>2701</v>
      </c>
      <c r="B228" s="80"/>
      <c r="C228" s="80"/>
      <c r="D228" s="80"/>
      <c r="E228" s="80"/>
      <c r="F228" s="80"/>
      <c r="G228" s="80"/>
      <c r="H228" s="80"/>
      <c r="I228" s="80"/>
      <c r="J228" s="80"/>
      <c r="K228" s="116"/>
      <c r="L228" s="235"/>
      <c r="M228" s="134"/>
      <c r="N228" s="237"/>
      <c r="O228" s="246"/>
      <c r="P228" s="96"/>
      <c r="Q228" s="247"/>
      <c r="R228" s="246"/>
    </row>
    <row r="229" spans="1:18" ht="15.75" customHeight="1" x14ac:dyDescent="0.25">
      <c r="A229" s="79">
        <v>2702</v>
      </c>
      <c r="B229" s="80"/>
      <c r="C229" s="80"/>
      <c r="D229" s="80"/>
      <c r="E229" s="80"/>
      <c r="F229" s="80"/>
      <c r="G229" s="80"/>
      <c r="H229" s="80"/>
      <c r="I229" s="80"/>
      <c r="J229" s="80"/>
      <c r="K229" s="116"/>
      <c r="L229" s="235"/>
      <c r="M229" s="134"/>
      <c r="N229" s="237"/>
      <c r="O229" s="246"/>
      <c r="P229" s="96"/>
      <c r="Q229" s="247"/>
      <c r="R229" s="246"/>
    </row>
    <row r="230" spans="1:18" ht="15.75" customHeight="1" x14ac:dyDescent="0.25">
      <c r="A230" s="79">
        <v>2801</v>
      </c>
      <c r="B230" s="80"/>
      <c r="C230" s="80"/>
      <c r="D230" s="80"/>
      <c r="E230" s="80"/>
      <c r="F230" s="80"/>
      <c r="G230" s="80"/>
      <c r="H230" s="80"/>
      <c r="I230" s="80"/>
      <c r="J230" s="80"/>
      <c r="K230" s="116"/>
      <c r="L230" s="235"/>
      <c r="M230" s="134"/>
      <c r="N230" s="237"/>
      <c r="O230" s="248"/>
      <c r="P230" s="251"/>
      <c r="Q230" s="249"/>
      <c r="R230" s="250"/>
    </row>
    <row r="231" spans="1:18" ht="15.75" customHeight="1" x14ac:dyDescent="0.25">
      <c r="A231" s="79">
        <v>2802</v>
      </c>
      <c r="B231" s="80"/>
      <c r="C231" s="80"/>
      <c r="D231" s="80"/>
      <c r="E231" s="80"/>
      <c r="F231" s="80"/>
      <c r="G231" s="80"/>
      <c r="H231" s="80"/>
      <c r="I231" s="80"/>
      <c r="J231" s="80"/>
      <c r="K231" s="116"/>
      <c r="L231" s="235"/>
      <c r="M231" s="134"/>
      <c r="N231" s="237"/>
      <c r="O231" s="228" t="s">
        <v>80</v>
      </c>
      <c r="P231" s="102"/>
      <c r="Q231" s="103" t="str">
        <f>IF(SUM(K221:K228)=0,"",SUM(K221:K228))</f>
        <v/>
      </c>
      <c r="R231" s="230" t="s">
        <v>10</v>
      </c>
    </row>
    <row r="232" spans="1:18" ht="15.75" customHeight="1" x14ac:dyDescent="0.25">
      <c r="A232" s="79">
        <v>2901</v>
      </c>
      <c r="B232" s="80"/>
      <c r="C232" s="80"/>
      <c r="D232" s="80"/>
      <c r="E232" s="80"/>
      <c r="F232" s="80"/>
      <c r="G232" s="80"/>
      <c r="H232" s="80"/>
      <c r="I232" s="80"/>
      <c r="J232" s="80"/>
      <c r="K232" s="116"/>
      <c r="L232" s="235"/>
      <c r="M232" s="134"/>
      <c r="N232" s="237"/>
      <c r="O232" s="229" t="s">
        <v>81</v>
      </c>
      <c r="P232" s="104" t="str">
        <f>IF(P231/B218=0,"",P231/B218)</f>
        <v/>
      </c>
      <c r="Q232" s="105" t="e">
        <f>IF(P231/Q231=0,"",P231/Q231)</f>
        <v>#VALUE!</v>
      </c>
      <c r="R232" s="231" t="s">
        <v>82</v>
      </c>
    </row>
    <row r="233" spans="1:18" ht="15.75" customHeight="1" x14ac:dyDescent="0.25">
      <c r="A233" s="79">
        <v>2902</v>
      </c>
      <c r="B233" s="80"/>
      <c r="C233" s="80"/>
      <c r="D233" s="80"/>
      <c r="E233" s="80"/>
      <c r="F233" s="80"/>
      <c r="G233" s="80"/>
      <c r="H233" s="80"/>
      <c r="I233" s="80"/>
      <c r="J233" s="80"/>
      <c r="K233" s="116"/>
      <c r="L233" s="238"/>
      <c r="M233" s="239"/>
      <c r="N233" s="240"/>
      <c r="O233" s="109"/>
      <c r="P233" s="110"/>
      <c r="Q233" s="110"/>
      <c r="R233" s="111"/>
    </row>
    <row r="234" spans="1:18" ht="18" customHeight="1" x14ac:dyDescent="0.25">
      <c r="A234" s="33"/>
      <c r="B234" s="327" t="s">
        <v>108</v>
      </c>
      <c r="C234" s="327"/>
      <c r="D234" s="327"/>
      <c r="E234" s="327"/>
      <c r="F234" s="327"/>
      <c r="G234" s="327"/>
      <c r="H234" s="327"/>
      <c r="I234" s="327"/>
      <c r="J234" s="327"/>
      <c r="K234" s="112">
        <f>SUM(K218:K230)</f>
        <v>0</v>
      </c>
      <c r="L234" s="113" t="str">
        <f>IF(K226=0,"",K226/B218)</f>
        <v/>
      </c>
      <c r="M234" s="113" t="str">
        <f>IF(K234=0,"",K234/B218)</f>
        <v/>
      </c>
      <c r="N234" s="113" t="str">
        <f>IF(K226=0,"",M234-L234)</f>
        <v/>
      </c>
      <c r="O234" s="5"/>
      <c r="P234" s="25"/>
      <c r="Q234" s="24"/>
      <c r="R234" s="5"/>
    </row>
    <row r="235" spans="1:18" ht="12.75" customHeight="1" x14ac:dyDescent="0.2">
      <c r="L235" s="5"/>
      <c r="M235" s="5"/>
      <c r="O235" s="5"/>
      <c r="P235" s="6"/>
      <c r="Q235" s="6"/>
      <c r="R235" s="5"/>
    </row>
    <row r="236" spans="1:18" ht="12.75" customHeight="1" x14ac:dyDescent="0.2">
      <c r="L236" s="5"/>
      <c r="M236" s="5"/>
      <c r="O236" s="5"/>
      <c r="P236" s="6"/>
      <c r="Q236" s="6"/>
      <c r="R236" s="5"/>
    </row>
    <row r="237" spans="1:18" ht="27" customHeight="1" x14ac:dyDescent="0.4">
      <c r="B237" s="318" t="s">
        <v>96</v>
      </c>
      <c r="C237" s="331"/>
      <c r="D237" s="331"/>
      <c r="E237" s="331"/>
      <c r="F237" s="331"/>
      <c r="G237" s="331"/>
      <c r="H237" s="331"/>
      <c r="I237" s="331"/>
      <c r="J237" s="331"/>
      <c r="K237" s="201" t="s">
        <v>122</v>
      </c>
      <c r="L237" s="5"/>
      <c r="M237" s="5"/>
      <c r="N237" s="25"/>
      <c r="O237" s="5"/>
      <c r="P237" s="25"/>
      <c r="Q237" s="25"/>
      <c r="R237" s="25"/>
    </row>
    <row r="238" spans="1:18" ht="18" customHeight="1" x14ac:dyDescent="0.2">
      <c r="A238" s="330" t="s">
        <v>9</v>
      </c>
      <c r="B238" s="311" t="s">
        <v>97</v>
      </c>
      <c r="C238" s="312"/>
      <c r="D238" s="312"/>
      <c r="E238" s="312"/>
      <c r="F238" s="312"/>
      <c r="G238" s="312"/>
      <c r="H238" s="312"/>
      <c r="I238" s="312"/>
      <c r="J238" s="313"/>
      <c r="K238" s="314" t="s">
        <v>10</v>
      </c>
      <c r="L238" s="307" t="s">
        <v>2</v>
      </c>
      <c r="M238" s="307" t="s">
        <v>3</v>
      </c>
      <c r="N238" s="316" t="s">
        <v>4</v>
      </c>
      <c r="O238" s="307" t="s">
        <v>5</v>
      </c>
      <c r="P238" s="317" t="s">
        <v>6</v>
      </c>
      <c r="Q238" s="317" t="s">
        <v>7</v>
      </c>
      <c r="R238" s="307" t="s">
        <v>8</v>
      </c>
    </row>
    <row r="239" spans="1:18" ht="15.75" x14ac:dyDescent="0.25">
      <c r="A239" s="308"/>
      <c r="B239" s="79" t="s">
        <v>98</v>
      </c>
      <c r="C239" s="79" t="s">
        <v>99</v>
      </c>
      <c r="D239" s="79" t="s">
        <v>100</v>
      </c>
      <c r="E239" s="79" t="s">
        <v>101</v>
      </c>
      <c r="F239" s="79" t="s">
        <v>102</v>
      </c>
      <c r="G239" s="79" t="s">
        <v>103</v>
      </c>
      <c r="H239" s="79" t="s">
        <v>104</v>
      </c>
      <c r="I239" s="79" t="s">
        <v>105</v>
      </c>
      <c r="J239" s="79" t="s">
        <v>106</v>
      </c>
      <c r="K239" s="315"/>
      <c r="L239" s="308"/>
      <c r="M239" s="308"/>
      <c r="N239" s="308"/>
      <c r="O239" s="308"/>
      <c r="P239" s="308"/>
      <c r="Q239" s="308"/>
      <c r="R239" s="308"/>
    </row>
    <row r="240" spans="1:18" ht="15.75" x14ac:dyDescent="0.25">
      <c r="A240" s="79">
        <v>2202</v>
      </c>
      <c r="B240" s="80">
        <v>79</v>
      </c>
      <c r="C240" s="80"/>
      <c r="D240" s="80"/>
      <c r="E240" s="80"/>
      <c r="F240" s="80"/>
      <c r="G240" s="80"/>
      <c r="H240" s="80"/>
      <c r="I240" s="80"/>
      <c r="J240" s="80"/>
      <c r="K240" s="116"/>
      <c r="L240" s="232"/>
      <c r="M240" s="233"/>
      <c r="N240" s="234"/>
      <c r="O240" s="242"/>
      <c r="P240" s="85">
        <f>B240</f>
        <v>79</v>
      </c>
      <c r="Q240" s="243"/>
      <c r="R240" s="242"/>
    </row>
    <row r="241" spans="1:19" ht="15.75" x14ac:dyDescent="0.25">
      <c r="A241" s="79">
        <v>2301</v>
      </c>
      <c r="B241" s="80"/>
      <c r="C241" s="80">
        <v>66</v>
      </c>
      <c r="D241" s="80"/>
      <c r="E241" s="80"/>
      <c r="F241" s="80"/>
      <c r="G241" s="80"/>
      <c r="H241" s="80"/>
      <c r="I241" s="80"/>
      <c r="J241" s="80"/>
      <c r="K241" s="116"/>
      <c r="L241" s="235"/>
      <c r="M241" s="134"/>
      <c r="N241" s="236"/>
      <c r="O241" s="90">
        <f>IF(C241=0,"",C241/B240)</f>
        <v>0.83544303797468356</v>
      </c>
      <c r="P241" s="91">
        <v>68</v>
      </c>
      <c r="Q241" s="241">
        <f t="shared" ref="Q241:Q248" si="20">IF(P241=0,"",P241/P240)</f>
        <v>0.86075949367088611</v>
      </c>
      <c r="R241" s="241">
        <f t="shared" ref="R241:R248" si="21">IF(P241=0,"",100%-Q241)</f>
        <v>0.13924050632911389</v>
      </c>
    </row>
    <row r="242" spans="1:19" ht="15.75" x14ac:dyDescent="0.25">
      <c r="A242" s="79">
        <v>2302</v>
      </c>
      <c r="B242" s="80"/>
      <c r="C242" s="80"/>
      <c r="D242" s="80">
        <v>60</v>
      </c>
      <c r="E242" s="80"/>
      <c r="F242" s="80"/>
      <c r="G242" s="80"/>
      <c r="H242" s="80"/>
      <c r="I242" s="80"/>
      <c r="J242" s="80"/>
      <c r="K242" s="116"/>
      <c r="L242" s="235"/>
      <c r="M242" s="134"/>
      <c r="N242" s="236"/>
      <c r="O242" s="90">
        <f>IF(D242=0,"",D242/C241)</f>
        <v>0.90909090909090906</v>
      </c>
      <c r="P242" s="91">
        <v>64</v>
      </c>
      <c r="Q242" s="241">
        <f t="shared" si="20"/>
        <v>0.94117647058823528</v>
      </c>
      <c r="R242" s="241">
        <f t="shared" si="21"/>
        <v>5.8823529411764719E-2</v>
      </c>
      <c r="S242" s="93">
        <f>P242/P240</f>
        <v>0.810126582278481</v>
      </c>
    </row>
    <row r="243" spans="1:19" ht="15.75" x14ac:dyDescent="0.25">
      <c r="A243" s="79">
        <v>2401</v>
      </c>
      <c r="B243" s="80"/>
      <c r="C243" s="80"/>
      <c r="D243" s="80"/>
      <c r="E243" s="80">
        <v>58</v>
      </c>
      <c r="F243" s="80"/>
      <c r="G243" s="80"/>
      <c r="H243" s="80"/>
      <c r="I243" s="80"/>
      <c r="J243" s="80"/>
      <c r="K243" s="116"/>
      <c r="L243" s="235"/>
      <c r="M243" s="134"/>
      <c r="N243" s="236"/>
      <c r="O243" s="90">
        <f>IF(E243=0,"",E243/D242)</f>
        <v>0.96666666666666667</v>
      </c>
      <c r="P243" s="91">
        <v>60</v>
      </c>
      <c r="Q243" s="241">
        <f t="shared" si="20"/>
        <v>0.9375</v>
      </c>
      <c r="R243" s="241">
        <f t="shared" si="21"/>
        <v>6.25E-2</v>
      </c>
    </row>
    <row r="244" spans="1:19" ht="15.75" x14ac:dyDescent="0.25">
      <c r="A244" s="79">
        <v>2402</v>
      </c>
      <c r="B244" s="80"/>
      <c r="C244" s="80"/>
      <c r="D244" s="80"/>
      <c r="E244" s="80"/>
      <c r="F244" s="80">
        <v>55</v>
      </c>
      <c r="G244" s="80"/>
      <c r="H244" s="80"/>
      <c r="I244" s="80"/>
      <c r="J244" s="80"/>
      <c r="K244" s="116"/>
      <c r="L244" s="235"/>
      <c r="M244" s="134"/>
      <c r="N244" s="236"/>
      <c r="O244" s="90">
        <f>IF(F244=0,"",F244/E243)</f>
        <v>0.94827586206896552</v>
      </c>
      <c r="P244" s="91">
        <v>59</v>
      </c>
      <c r="Q244" s="241">
        <f t="shared" si="20"/>
        <v>0.98333333333333328</v>
      </c>
      <c r="R244" s="241">
        <f t="shared" si="21"/>
        <v>1.6666666666666718E-2</v>
      </c>
    </row>
    <row r="245" spans="1:19" ht="15.75" x14ac:dyDescent="0.25">
      <c r="A245" s="79">
        <v>2501</v>
      </c>
      <c r="B245" s="80"/>
      <c r="C245" s="80"/>
      <c r="D245" s="80"/>
      <c r="E245" s="80"/>
      <c r="F245" s="80"/>
      <c r="G245" s="80">
        <v>52</v>
      </c>
      <c r="H245" s="80"/>
      <c r="I245" s="80"/>
      <c r="J245" s="80"/>
      <c r="K245" s="116"/>
      <c r="L245" s="235"/>
      <c r="M245" s="134"/>
      <c r="N245" s="236"/>
      <c r="O245" s="90">
        <f>IF(G245=0,"",G245/F244)</f>
        <v>0.94545454545454544</v>
      </c>
      <c r="P245" s="91">
        <v>55</v>
      </c>
      <c r="Q245" s="241">
        <f t="shared" si="20"/>
        <v>0.93220338983050843</v>
      </c>
      <c r="R245" s="241">
        <f t="shared" si="21"/>
        <v>6.7796610169491567E-2</v>
      </c>
    </row>
    <row r="246" spans="1:19" ht="15.75" x14ac:dyDescent="0.25">
      <c r="A246" s="79">
        <v>2502</v>
      </c>
      <c r="B246" s="80"/>
      <c r="C246" s="80"/>
      <c r="D246" s="80"/>
      <c r="E246" s="80"/>
      <c r="F246" s="80"/>
      <c r="G246" s="80"/>
      <c r="H246" s="80">
        <v>51</v>
      </c>
      <c r="I246" s="80"/>
      <c r="J246" s="80"/>
      <c r="K246" s="116"/>
      <c r="L246" s="235"/>
      <c r="M246" s="134"/>
      <c r="N246" s="236"/>
      <c r="O246" s="90">
        <f>IF(H246=0,"",H246/G245)</f>
        <v>0.98076923076923073</v>
      </c>
      <c r="P246" s="91">
        <v>55</v>
      </c>
      <c r="Q246" s="241">
        <f t="shared" si="20"/>
        <v>1</v>
      </c>
      <c r="R246" s="241">
        <f t="shared" si="21"/>
        <v>0</v>
      </c>
    </row>
    <row r="247" spans="1:19" ht="15.75" x14ac:dyDescent="0.25">
      <c r="A247" s="79">
        <v>2601</v>
      </c>
      <c r="B247" s="80"/>
      <c r="C247" s="80"/>
      <c r="D247" s="80"/>
      <c r="E247" s="80"/>
      <c r="F247" s="80"/>
      <c r="G247" s="80"/>
      <c r="H247" s="80"/>
      <c r="I247" s="80"/>
      <c r="J247" s="80"/>
      <c r="K247" s="116"/>
      <c r="L247" s="235"/>
      <c r="M247" s="134"/>
      <c r="N247" s="236"/>
      <c r="O247" s="90" t="str">
        <f>IF(I247=0,"",I247/H246)</f>
        <v/>
      </c>
      <c r="P247" s="91"/>
      <c r="Q247" s="241" t="str">
        <f t="shared" si="20"/>
        <v/>
      </c>
      <c r="R247" s="241" t="str">
        <f t="shared" si="21"/>
        <v/>
      </c>
    </row>
    <row r="248" spans="1:19" ht="15.75" x14ac:dyDescent="0.25">
      <c r="A248" s="79">
        <v>2602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116"/>
      <c r="L248" s="235"/>
      <c r="M248" s="134"/>
      <c r="N248" s="236"/>
      <c r="O248" s="133" t="str">
        <f>IF(J248=0,"",J248/I247)</f>
        <v/>
      </c>
      <c r="P248" s="91"/>
      <c r="Q248" s="133" t="str">
        <f t="shared" si="20"/>
        <v/>
      </c>
      <c r="R248" s="133" t="str">
        <f t="shared" si="21"/>
        <v/>
      </c>
    </row>
    <row r="249" spans="1:19" ht="15.75" x14ac:dyDescent="0.25">
      <c r="A249" s="79">
        <v>2701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116"/>
      <c r="L249" s="235"/>
      <c r="M249" s="134"/>
      <c r="N249" s="237"/>
      <c r="O249" s="193"/>
      <c r="P249" s="91"/>
      <c r="Q249" s="193"/>
      <c r="R249" s="264"/>
    </row>
    <row r="250" spans="1:19" ht="15.75" x14ac:dyDescent="0.25">
      <c r="A250" s="79">
        <v>2702</v>
      </c>
      <c r="B250" s="80"/>
      <c r="C250" s="80"/>
      <c r="D250" s="80"/>
      <c r="E250" s="80"/>
      <c r="F250" s="80"/>
      <c r="G250" s="80"/>
      <c r="H250" s="80"/>
      <c r="I250" s="80"/>
      <c r="J250" s="80"/>
      <c r="K250" s="116"/>
      <c r="L250" s="235"/>
      <c r="M250" s="134"/>
      <c r="N250" s="237"/>
      <c r="O250" s="246"/>
      <c r="P250" s="96"/>
      <c r="Q250" s="247"/>
      <c r="R250" s="246"/>
    </row>
    <row r="251" spans="1:19" ht="15.75" x14ac:dyDescent="0.25">
      <c r="A251" s="79">
        <v>2801</v>
      </c>
      <c r="B251" s="80"/>
      <c r="C251" s="80"/>
      <c r="D251" s="80"/>
      <c r="E251" s="80"/>
      <c r="F251" s="80"/>
      <c r="G251" s="80"/>
      <c r="H251" s="80"/>
      <c r="I251" s="80"/>
      <c r="J251" s="80"/>
      <c r="K251" s="116"/>
      <c r="L251" s="235"/>
      <c r="M251" s="134"/>
      <c r="N251" s="237"/>
      <c r="O251" s="246"/>
      <c r="P251" s="96"/>
      <c r="Q251" s="247"/>
      <c r="R251" s="246"/>
    </row>
    <row r="252" spans="1:19" ht="15.75" x14ac:dyDescent="0.25">
      <c r="A252" s="79">
        <v>2802</v>
      </c>
      <c r="B252" s="80"/>
      <c r="C252" s="80"/>
      <c r="D252" s="80"/>
      <c r="E252" s="80"/>
      <c r="F252" s="80"/>
      <c r="G252" s="80"/>
      <c r="H252" s="80"/>
      <c r="I252" s="80"/>
      <c r="J252" s="80"/>
      <c r="K252" s="116"/>
      <c r="L252" s="235"/>
      <c r="M252" s="134"/>
      <c r="N252" s="237"/>
      <c r="O252" s="248"/>
      <c r="P252" s="251"/>
      <c r="Q252" s="249"/>
      <c r="R252" s="250"/>
    </row>
    <row r="253" spans="1:19" ht="15.75" x14ac:dyDescent="0.25">
      <c r="A253" s="79">
        <v>2901</v>
      </c>
      <c r="B253" s="80"/>
      <c r="C253" s="80"/>
      <c r="D253" s="80"/>
      <c r="E253" s="80"/>
      <c r="F253" s="80"/>
      <c r="G253" s="80"/>
      <c r="H253" s="80"/>
      <c r="I253" s="80"/>
      <c r="J253" s="80"/>
      <c r="K253" s="116"/>
      <c r="L253" s="235"/>
      <c r="M253" s="134"/>
      <c r="N253" s="237"/>
      <c r="O253" s="228" t="s">
        <v>80</v>
      </c>
      <c r="P253" s="102"/>
      <c r="Q253" s="103" t="str">
        <f>IF(SUM(K243:K250)=0,"",SUM(K243:K250))</f>
        <v/>
      </c>
      <c r="R253" s="230" t="s">
        <v>10</v>
      </c>
    </row>
    <row r="254" spans="1:19" ht="15.75" x14ac:dyDescent="0.25">
      <c r="A254" s="79">
        <v>2902</v>
      </c>
      <c r="B254" s="80"/>
      <c r="C254" s="80"/>
      <c r="D254" s="80"/>
      <c r="E254" s="80"/>
      <c r="F254" s="80"/>
      <c r="G254" s="80"/>
      <c r="H254" s="80"/>
      <c r="I254" s="80"/>
      <c r="J254" s="80"/>
      <c r="K254" s="116"/>
      <c r="L254" s="235"/>
      <c r="M254" s="134"/>
      <c r="N254" s="237"/>
      <c r="O254" s="229" t="s">
        <v>81</v>
      </c>
      <c r="P254" s="104" t="str">
        <f>IF(P253/B240=0,"",P253/B240)</f>
        <v/>
      </c>
      <c r="Q254" s="105" t="e">
        <f>IF(P253/Q253=0,"",P253/Q253)</f>
        <v>#VALUE!</v>
      </c>
      <c r="R254" s="231" t="s">
        <v>82</v>
      </c>
    </row>
    <row r="255" spans="1:19" ht="15.75" x14ac:dyDescent="0.25">
      <c r="A255" s="79">
        <v>3001</v>
      </c>
      <c r="B255" s="80"/>
      <c r="C255" s="80"/>
      <c r="D255" s="80"/>
      <c r="E255" s="80"/>
      <c r="F255" s="80"/>
      <c r="G255" s="80"/>
      <c r="H255" s="80"/>
      <c r="I255" s="80"/>
      <c r="J255" s="80"/>
      <c r="K255" s="116"/>
      <c r="L255" s="238"/>
      <c r="M255" s="239"/>
      <c r="N255" s="240"/>
      <c r="O255" s="109"/>
      <c r="P255" s="110"/>
      <c r="Q255" s="110"/>
      <c r="R255" s="111"/>
    </row>
    <row r="256" spans="1:19" ht="18" customHeight="1" x14ac:dyDescent="0.25">
      <c r="A256" s="33"/>
      <c r="B256" s="327" t="s">
        <v>108</v>
      </c>
      <c r="C256" s="327"/>
      <c r="D256" s="327"/>
      <c r="E256" s="327"/>
      <c r="F256" s="327"/>
      <c r="G256" s="327"/>
      <c r="H256" s="327"/>
      <c r="I256" s="327"/>
      <c r="J256" s="327"/>
      <c r="K256" s="112">
        <f>SUM(K240:K252)</f>
        <v>0</v>
      </c>
      <c r="L256" s="113" t="str">
        <f>IF(K248=0,"",K248/B240)</f>
        <v/>
      </c>
      <c r="M256" s="113" t="str">
        <f>IF(K256=0,"",K256/B240)</f>
        <v/>
      </c>
      <c r="N256" s="113" t="str">
        <f>IF(K248=0,"",M256-L256)</f>
        <v/>
      </c>
      <c r="O256" s="5"/>
      <c r="P256" s="25"/>
      <c r="Q256" s="24"/>
      <c r="R256" s="5"/>
    </row>
    <row r="257" spans="1:19" ht="12.75" customHeight="1" x14ac:dyDescent="0.2">
      <c r="L257" s="5"/>
      <c r="M257" s="5"/>
      <c r="O257" s="5"/>
      <c r="P257" s="6"/>
      <c r="Q257" s="6"/>
      <c r="R257" s="5"/>
    </row>
    <row r="258" spans="1:19" ht="12.75" customHeight="1" x14ac:dyDescent="0.2">
      <c r="L258" s="5"/>
      <c r="M258" s="5"/>
      <c r="O258" s="5"/>
      <c r="P258" s="6"/>
      <c r="Q258" s="6"/>
      <c r="R258" s="5"/>
    </row>
    <row r="259" spans="1:19" ht="26.25" x14ac:dyDescent="0.4">
      <c r="A259" s="178"/>
      <c r="B259" s="318" t="s">
        <v>96</v>
      </c>
      <c r="C259" s="331"/>
      <c r="D259" s="331"/>
      <c r="E259" s="331"/>
      <c r="F259" s="331"/>
      <c r="G259" s="331"/>
      <c r="H259" s="331"/>
      <c r="I259" s="331"/>
      <c r="J259" s="331"/>
      <c r="K259" s="201" t="s">
        <v>139</v>
      </c>
      <c r="L259" s="5"/>
      <c r="M259" s="5"/>
      <c r="N259" s="25"/>
      <c r="O259" s="5"/>
      <c r="P259" s="25"/>
      <c r="Q259" s="25"/>
      <c r="R259" s="25"/>
      <c r="S259" s="178"/>
    </row>
    <row r="260" spans="1:19" ht="20.25" x14ac:dyDescent="0.2">
      <c r="A260" s="330" t="s">
        <v>9</v>
      </c>
      <c r="B260" s="311" t="s">
        <v>97</v>
      </c>
      <c r="C260" s="312"/>
      <c r="D260" s="312"/>
      <c r="E260" s="312"/>
      <c r="F260" s="312"/>
      <c r="G260" s="312"/>
      <c r="H260" s="312"/>
      <c r="I260" s="312"/>
      <c r="J260" s="313"/>
      <c r="K260" s="314" t="s">
        <v>10</v>
      </c>
      <c r="L260" s="307" t="s">
        <v>2</v>
      </c>
      <c r="M260" s="307" t="s">
        <v>3</v>
      </c>
      <c r="N260" s="316" t="s">
        <v>4</v>
      </c>
      <c r="O260" s="307" t="s">
        <v>5</v>
      </c>
      <c r="P260" s="317" t="s">
        <v>6</v>
      </c>
      <c r="Q260" s="317" t="s">
        <v>7</v>
      </c>
      <c r="R260" s="307" t="s">
        <v>8</v>
      </c>
      <c r="S260" s="178"/>
    </row>
    <row r="261" spans="1:19" ht="15.75" x14ac:dyDescent="0.25">
      <c r="A261" s="308"/>
      <c r="B261" s="79" t="s">
        <v>98</v>
      </c>
      <c r="C261" s="79" t="s">
        <v>99</v>
      </c>
      <c r="D261" s="79" t="s">
        <v>100</v>
      </c>
      <c r="E261" s="79" t="s">
        <v>101</v>
      </c>
      <c r="F261" s="79" t="s">
        <v>102</v>
      </c>
      <c r="G261" s="79" t="s">
        <v>103</v>
      </c>
      <c r="H261" s="79" t="s">
        <v>104</v>
      </c>
      <c r="I261" s="79" t="s">
        <v>105</v>
      </c>
      <c r="J261" s="79" t="s">
        <v>106</v>
      </c>
      <c r="K261" s="315"/>
      <c r="L261" s="308"/>
      <c r="M261" s="308"/>
      <c r="N261" s="308"/>
      <c r="O261" s="308"/>
      <c r="P261" s="308"/>
      <c r="Q261" s="308"/>
      <c r="R261" s="308"/>
      <c r="S261" s="178"/>
    </row>
    <row r="262" spans="1:19" ht="15.75" x14ac:dyDescent="0.25">
      <c r="A262" s="79">
        <v>2301</v>
      </c>
      <c r="B262" s="80">
        <v>78</v>
      </c>
      <c r="C262" s="80"/>
      <c r="D262" s="80"/>
      <c r="E262" s="80"/>
      <c r="F262" s="80"/>
      <c r="G262" s="80"/>
      <c r="H262" s="80"/>
      <c r="I262" s="80"/>
      <c r="J262" s="80"/>
      <c r="K262" s="116"/>
      <c r="L262" s="232"/>
      <c r="M262" s="233"/>
      <c r="N262" s="234"/>
      <c r="O262" s="242"/>
      <c r="P262" s="85">
        <f>B262</f>
        <v>78</v>
      </c>
      <c r="Q262" s="243"/>
      <c r="R262" s="242"/>
      <c r="S262" s="178"/>
    </row>
    <row r="263" spans="1:19" ht="15.75" x14ac:dyDescent="0.25">
      <c r="A263" s="79">
        <v>2302</v>
      </c>
      <c r="B263" s="80"/>
      <c r="C263" s="80">
        <v>74</v>
      </c>
      <c r="D263" s="80"/>
      <c r="E263" s="80"/>
      <c r="F263" s="80"/>
      <c r="G263" s="80"/>
      <c r="H263" s="80"/>
      <c r="I263" s="80"/>
      <c r="J263" s="80"/>
      <c r="K263" s="116"/>
      <c r="L263" s="235"/>
      <c r="M263" s="134"/>
      <c r="N263" s="236"/>
      <c r="O263" s="90">
        <f>IF(C263=0,"",C263/B262)</f>
        <v>0.94871794871794868</v>
      </c>
      <c r="P263" s="91">
        <v>75</v>
      </c>
      <c r="Q263" s="241">
        <f t="shared" ref="Q263:Q270" si="22">IF(P263=0,"",P263/P262)</f>
        <v>0.96153846153846156</v>
      </c>
      <c r="R263" s="241">
        <f t="shared" ref="R263:R270" si="23">IF(P263=0,"",100%-Q263)</f>
        <v>3.8461538461538436E-2</v>
      </c>
      <c r="S263" s="178"/>
    </row>
    <row r="264" spans="1:19" ht="15.75" x14ac:dyDescent="0.25">
      <c r="A264" s="79">
        <v>2401</v>
      </c>
      <c r="B264" s="80"/>
      <c r="C264" s="80"/>
      <c r="D264" s="80">
        <v>70</v>
      </c>
      <c r="E264" s="80"/>
      <c r="F264" s="80"/>
      <c r="G264" s="80"/>
      <c r="H264" s="80"/>
      <c r="I264" s="80"/>
      <c r="J264" s="80"/>
      <c r="K264" s="116"/>
      <c r="L264" s="235"/>
      <c r="M264" s="134"/>
      <c r="N264" s="236"/>
      <c r="O264" s="90">
        <f>IF(D264=0,"",D264/C263)</f>
        <v>0.94594594594594594</v>
      </c>
      <c r="P264" s="91">
        <v>72</v>
      </c>
      <c r="Q264" s="241">
        <f t="shared" si="22"/>
        <v>0.96</v>
      </c>
      <c r="R264" s="241">
        <f t="shared" si="23"/>
        <v>4.0000000000000036E-2</v>
      </c>
      <c r="S264" s="93">
        <f>P264/P262</f>
        <v>0.92307692307692313</v>
      </c>
    </row>
    <row r="265" spans="1:19" ht="15.75" x14ac:dyDescent="0.25">
      <c r="A265" s="79">
        <v>2402</v>
      </c>
      <c r="B265" s="80"/>
      <c r="C265" s="80"/>
      <c r="D265" s="80"/>
      <c r="E265" s="80">
        <v>69</v>
      </c>
      <c r="F265" s="80"/>
      <c r="G265" s="80"/>
      <c r="H265" s="80"/>
      <c r="I265" s="80"/>
      <c r="J265" s="80"/>
      <c r="K265" s="116"/>
      <c r="L265" s="235"/>
      <c r="M265" s="134"/>
      <c r="N265" s="236"/>
      <c r="O265" s="90">
        <f>IF(E265=0,"",E265/D264)</f>
        <v>0.98571428571428577</v>
      </c>
      <c r="P265" s="91">
        <v>71</v>
      </c>
      <c r="Q265" s="241">
        <f t="shared" si="22"/>
        <v>0.98611111111111116</v>
      </c>
      <c r="R265" s="241">
        <f t="shared" si="23"/>
        <v>1.388888888888884E-2</v>
      </c>
      <c r="S265" s="178"/>
    </row>
    <row r="266" spans="1:19" ht="15.75" x14ac:dyDescent="0.25">
      <c r="A266" s="79">
        <v>2501</v>
      </c>
      <c r="B266" s="80"/>
      <c r="C266" s="80"/>
      <c r="D266" s="80"/>
      <c r="E266" s="80"/>
      <c r="F266" s="80">
        <v>68</v>
      </c>
      <c r="G266" s="80"/>
      <c r="H266" s="80"/>
      <c r="I266" s="80"/>
      <c r="J266" s="80"/>
      <c r="K266" s="116"/>
      <c r="L266" s="235"/>
      <c r="M266" s="134"/>
      <c r="N266" s="236"/>
      <c r="O266" s="90">
        <f>IF(F266=0,"",F266/E265)</f>
        <v>0.98550724637681164</v>
      </c>
      <c r="P266" s="91">
        <v>71</v>
      </c>
      <c r="Q266" s="241">
        <f t="shared" si="22"/>
        <v>1</v>
      </c>
      <c r="R266" s="241">
        <f t="shared" si="23"/>
        <v>0</v>
      </c>
      <c r="S266" s="178"/>
    </row>
    <row r="267" spans="1:19" ht="15.75" x14ac:dyDescent="0.25">
      <c r="A267" s="79">
        <v>2502</v>
      </c>
      <c r="B267" s="80"/>
      <c r="C267" s="80"/>
      <c r="D267" s="80"/>
      <c r="E267" s="80"/>
      <c r="F267" s="80"/>
      <c r="G267" s="80">
        <v>65</v>
      </c>
      <c r="H267" s="80"/>
      <c r="I267" s="80"/>
      <c r="J267" s="80"/>
      <c r="K267" s="116"/>
      <c r="L267" s="235"/>
      <c r="M267" s="134"/>
      <c r="N267" s="236"/>
      <c r="O267" s="90">
        <f>IF(G267=0,"",G267/F266)</f>
        <v>0.95588235294117652</v>
      </c>
      <c r="P267" s="91">
        <v>68</v>
      </c>
      <c r="Q267" s="241">
        <f t="shared" si="22"/>
        <v>0.95774647887323938</v>
      </c>
      <c r="R267" s="241">
        <f t="shared" si="23"/>
        <v>4.2253521126760618E-2</v>
      </c>
      <c r="S267" s="178"/>
    </row>
    <row r="268" spans="1:19" ht="15.75" x14ac:dyDescent="0.25">
      <c r="A268" s="79">
        <v>2601</v>
      </c>
      <c r="B268" s="80"/>
      <c r="C268" s="80"/>
      <c r="D268" s="80"/>
      <c r="E268" s="80"/>
      <c r="F268" s="80"/>
      <c r="G268" s="80"/>
      <c r="H268" s="80"/>
      <c r="I268" s="80"/>
      <c r="J268" s="80"/>
      <c r="K268" s="116"/>
      <c r="L268" s="235"/>
      <c r="M268" s="134"/>
      <c r="N268" s="236"/>
      <c r="O268" s="90" t="str">
        <f>IF(H268=0,"",H268/G267)</f>
        <v/>
      </c>
      <c r="P268" s="91"/>
      <c r="Q268" s="241" t="str">
        <f t="shared" si="22"/>
        <v/>
      </c>
      <c r="R268" s="241" t="str">
        <f t="shared" si="23"/>
        <v/>
      </c>
      <c r="S268" s="178"/>
    </row>
    <row r="269" spans="1:19" ht="15.75" x14ac:dyDescent="0.25">
      <c r="A269" s="79">
        <v>2602</v>
      </c>
      <c r="B269" s="80"/>
      <c r="C269" s="80"/>
      <c r="D269" s="80"/>
      <c r="E269" s="80"/>
      <c r="F269" s="80"/>
      <c r="G269" s="80"/>
      <c r="H269" s="80"/>
      <c r="I269" s="80"/>
      <c r="J269" s="80"/>
      <c r="K269" s="116"/>
      <c r="L269" s="235"/>
      <c r="M269" s="134"/>
      <c r="N269" s="236"/>
      <c r="O269" s="90" t="str">
        <f>IF(I269=0,"",I269/H268)</f>
        <v/>
      </c>
      <c r="P269" s="91"/>
      <c r="Q269" s="241" t="str">
        <f t="shared" si="22"/>
        <v/>
      </c>
      <c r="R269" s="241" t="str">
        <f t="shared" si="23"/>
        <v/>
      </c>
      <c r="S269" s="178"/>
    </row>
    <row r="270" spans="1:19" ht="15.75" x14ac:dyDescent="0.25">
      <c r="A270" s="79">
        <v>2701</v>
      </c>
      <c r="B270" s="80"/>
      <c r="C270" s="80"/>
      <c r="D270" s="80"/>
      <c r="E270" s="80"/>
      <c r="F270" s="80"/>
      <c r="G270" s="80"/>
      <c r="H270" s="80"/>
      <c r="I270" s="80"/>
      <c r="J270" s="80"/>
      <c r="K270" s="116"/>
      <c r="L270" s="235"/>
      <c r="M270" s="134"/>
      <c r="N270" s="236"/>
      <c r="O270" s="133" t="str">
        <f>IF(J270=0,"",J270/I269)</f>
        <v/>
      </c>
      <c r="P270" s="91"/>
      <c r="Q270" s="133" t="str">
        <f t="shared" si="22"/>
        <v/>
      </c>
      <c r="R270" s="133" t="str">
        <f t="shared" si="23"/>
        <v/>
      </c>
      <c r="S270" s="178"/>
    </row>
    <row r="271" spans="1:19" ht="15.75" x14ac:dyDescent="0.25">
      <c r="A271" s="79">
        <v>2702</v>
      </c>
      <c r="B271" s="80"/>
      <c r="C271" s="80"/>
      <c r="D271" s="80"/>
      <c r="E271" s="80"/>
      <c r="F271" s="80"/>
      <c r="G271" s="80"/>
      <c r="H271" s="80"/>
      <c r="I271" s="80"/>
      <c r="J271" s="80"/>
      <c r="K271" s="116"/>
      <c r="L271" s="235"/>
      <c r="M271" s="134"/>
      <c r="N271" s="237"/>
      <c r="O271" s="193"/>
      <c r="P271" s="91"/>
      <c r="Q271" s="193"/>
      <c r="R271" s="264"/>
      <c r="S271" s="178"/>
    </row>
    <row r="272" spans="1:19" ht="15.75" x14ac:dyDescent="0.25">
      <c r="A272" s="79">
        <v>2801</v>
      </c>
      <c r="B272" s="80"/>
      <c r="C272" s="80"/>
      <c r="D272" s="80"/>
      <c r="E272" s="80"/>
      <c r="F272" s="80"/>
      <c r="G272" s="80"/>
      <c r="H272" s="80"/>
      <c r="I272" s="80"/>
      <c r="J272" s="80"/>
      <c r="K272" s="116"/>
      <c r="L272" s="235"/>
      <c r="M272" s="134"/>
      <c r="N272" s="237"/>
      <c r="O272" s="246"/>
      <c r="P272" s="96"/>
      <c r="Q272" s="247"/>
      <c r="R272" s="246"/>
      <c r="S272" s="178"/>
    </row>
    <row r="273" spans="1:19" ht="15.75" x14ac:dyDescent="0.25">
      <c r="A273" s="79">
        <v>2802</v>
      </c>
      <c r="B273" s="80"/>
      <c r="C273" s="80"/>
      <c r="D273" s="80"/>
      <c r="E273" s="80"/>
      <c r="F273" s="80"/>
      <c r="G273" s="80"/>
      <c r="H273" s="80"/>
      <c r="I273" s="80"/>
      <c r="J273" s="80"/>
      <c r="K273" s="116"/>
      <c r="L273" s="235"/>
      <c r="M273" s="134"/>
      <c r="N273" s="237"/>
      <c r="O273" s="246"/>
      <c r="P273" s="96"/>
      <c r="Q273" s="247"/>
      <c r="R273" s="246"/>
      <c r="S273" s="178"/>
    </row>
    <row r="274" spans="1:19" ht="15.75" x14ac:dyDescent="0.25">
      <c r="A274" s="79">
        <v>2901</v>
      </c>
      <c r="B274" s="80"/>
      <c r="C274" s="80"/>
      <c r="D274" s="80"/>
      <c r="E274" s="80"/>
      <c r="F274" s="80"/>
      <c r="G274" s="80"/>
      <c r="H274" s="80"/>
      <c r="I274" s="80"/>
      <c r="J274" s="80"/>
      <c r="K274" s="116"/>
      <c r="L274" s="235"/>
      <c r="M274" s="134"/>
      <c r="N274" s="237"/>
      <c r="O274" s="248"/>
      <c r="P274" s="251"/>
      <c r="Q274" s="249"/>
      <c r="R274" s="250"/>
      <c r="S274" s="178"/>
    </row>
    <row r="275" spans="1:19" ht="15.75" x14ac:dyDescent="0.25">
      <c r="A275" s="79">
        <v>2902</v>
      </c>
      <c r="B275" s="80"/>
      <c r="C275" s="80"/>
      <c r="D275" s="80"/>
      <c r="E275" s="80"/>
      <c r="F275" s="80"/>
      <c r="G275" s="80"/>
      <c r="H275" s="80"/>
      <c r="I275" s="80"/>
      <c r="J275" s="80"/>
      <c r="K275" s="116"/>
      <c r="L275" s="235"/>
      <c r="M275" s="134"/>
      <c r="N275" s="237"/>
      <c r="O275" s="228" t="s">
        <v>80</v>
      </c>
      <c r="P275" s="102"/>
      <c r="Q275" s="103" t="str">
        <f>IF(SUM(K265:K272)=0,"",SUM(K265:K272))</f>
        <v/>
      </c>
      <c r="R275" s="230" t="s">
        <v>10</v>
      </c>
      <c r="S275" s="178"/>
    </row>
    <row r="276" spans="1:19" ht="15.75" x14ac:dyDescent="0.25">
      <c r="A276" s="79">
        <v>3001</v>
      </c>
      <c r="B276" s="80"/>
      <c r="C276" s="80"/>
      <c r="D276" s="80"/>
      <c r="E276" s="80"/>
      <c r="F276" s="80"/>
      <c r="G276" s="80"/>
      <c r="H276" s="80"/>
      <c r="I276" s="80"/>
      <c r="J276" s="80"/>
      <c r="K276" s="116"/>
      <c r="L276" s="235"/>
      <c r="M276" s="134"/>
      <c r="N276" s="237"/>
      <c r="O276" s="229" t="s">
        <v>81</v>
      </c>
      <c r="P276" s="104" t="str">
        <f>IF(P275/B262=0,"",P275/B262)</f>
        <v/>
      </c>
      <c r="Q276" s="105" t="e">
        <f>IF(P275/Q275=0,"",P275/Q275)</f>
        <v>#VALUE!</v>
      </c>
      <c r="R276" s="231" t="s">
        <v>82</v>
      </c>
      <c r="S276" s="178"/>
    </row>
    <row r="277" spans="1:19" ht="15.75" x14ac:dyDescent="0.25">
      <c r="A277" s="79">
        <v>3002</v>
      </c>
      <c r="B277" s="80"/>
      <c r="C277" s="80"/>
      <c r="D277" s="80"/>
      <c r="E277" s="80"/>
      <c r="F277" s="80"/>
      <c r="G277" s="80"/>
      <c r="H277" s="80"/>
      <c r="I277" s="80"/>
      <c r="J277" s="80"/>
      <c r="K277" s="116"/>
      <c r="L277" s="238"/>
      <c r="M277" s="239"/>
      <c r="N277" s="240"/>
      <c r="O277" s="109"/>
      <c r="P277" s="110"/>
      <c r="Q277" s="110"/>
      <c r="R277" s="111"/>
      <c r="S277" s="178"/>
    </row>
    <row r="278" spans="1:19" ht="18" customHeight="1" x14ac:dyDescent="0.25">
      <c r="A278" s="33"/>
      <c r="B278" s="327" t="s">
        <v>108</v>
      </c>
      <c r="C278" s="327"/>
      <c r="D278" s="327"/>
      <c r="E278" s="327"/>
      <c r="F278" s="327"/>
      <c r="G278" s="327"/>
      <c r="H278" s="327"/>
      <c r="I278" s="327"/>
      <c r="J278" s="327"/>
      <c r="K278" s="112">
        <f>SUM(K262:K274)</f>
        <v>0</v>
      </c>
      <c r="L278" s="113" t="str">
        <f>IF(K270=0,"",K270/B262)</f>
        <v/>
      </c>
      <c r="M278" s="113" t="str">
        <f>IF(K278=0,"",K278/B262)</f>
        <v/>
      </c>
      <c r="N278" s="113" t="str">
        <f>IF(K270=0,"",M278-L278)</f>
        <v/>
      </c>
      <c r="O278" s="5"/>
      <c r="P278" s="25"/>
      <c r="Q278" s="24"/>
      <c r="R278" s="5"/>
      <c r="S278" s="178"/>
    </row>
    <row r="279" spans="1:19" ht="12.75" customHeight="1" x14ac:dyDescent="0.2">
      <c r="L279" s="5"/>
      <c r="M279" s="5"/>
      <c r="O279" s="5"/>
      <c r="P279" s="6"/>
      <c r="Q279" s="6"/>
      <c r="R279" s="5"/>
    </row>
    <row r="280" spans="1:19" ht="12.75" customHeight="1" x14ac:dyDescent="0.2">
      <c r="L280" s="5"/>
      <c r="M280" s="5"/>
      <c r="O280" s="5"/>
      <c r="P280" s="6"/>
      <c r="Q280" s="6"/>
      <c r="R280" s="5"/>
    </row>
    <row r="281" spans="1:19" ht="26.25" x14ac:dyDescent="0.4">
      <c r="A281" s="180"/>
      <c r="B281" s="318" t="s">
        <v>96</v>
      </c>
      <c r="C281" s="331"/>
      <c r="D281" s="331"/>
      <c r="E281" s="331"/>
      <c r="F281" s="331"/>
      <c r="G281" s="331"/>
      <c r="H281" s="331"/>
      <c r="I281" s="331"/>
      <c r="J281" s="331"/>
      <c r="K281" s="201" t="s">
        <v>140</v>
      </c>
      <c r="L281" s="5"/>
      <c r="M281" s="5"/>
      <c r="N281" s="25"/>
      <c r="O281" s="5"/>
      <c r="P281" s="25"/>
      <c r="Q281" s="25"/>
      <c r="R281" s="25"/>
      <c r="S281" s="180"/>
    </row>
    <row r="282" spans="1:19" ht="20.25" x14ac:dyDescent="0.2">
      <c r="A282" s="330" t="s">
        <v>9</v>
      </c>
      <c r="B282" s="311" t="s">
        <v>97</v>
      </c>
      <c r="C282" s="312"/>
      <c r="D282" s="312"/>
      <c r="E282" s="312"/>
      <c r="F282" s="312"/>
      <c r="G282" s="312"/>
      <c r="H282" s="312"/>
      <c r="I282" s="312"/>
      <c r="J282" s="313"/>
      <c r="K282" s="314" t="s">
        <v>10</v>
      </c>
      <c r="L282" s="307" t="s">
        <v>2</v>
      </c>
      <c r="M282" s="307" t="s">
        <v>3</v>
      </c>
      <c r="N282" s="316" t="s">
        <v>4</v>
      </c>
      <c r="O282" s="307" t="s">
        <v>5</v>
      </c>
      <c r="P282" s="317" t="s">
        <v>6</v>
      </c>
      <c r="Q282" s="317" t="s">
        <v>7</v>
      </c>
      <c r="R282" s="307" t="s">
        <v>8</v>
      </c>
      <c r="S282" s="180"/>
    </row>
    <row r="283" spans="1:19" ht="15.75" x14ac:dyDescent="0.25">
      <c r="A283" s="308"/>
      <c r="B283" s="79" t="s">
        <v>98</v>
      </c>
      <c r="C283" s="79" t="s">
        <v>99</v>
      </c>
      <c r="D283" s="79" t="s">
        <v>100</v>
      </c>
      <c r="E283" s="79" t="s">
        <v>101</v>
      </c>
      <c r="F283" s="79" t="s">
        <v>102</v>
      </c>
      <c r="G283" s="79" t="s">
        <v>103</v>
      </c>
      <c r="H283" s="79" t="s">
        <v>104</v>
      </c>
      <c r="I283" s="79" t="s">
        <v>105</v>
      </c>
      <c r="J283" s="79" t="s">
        <v>106</v>
      </c>
      <c r="K283" s="315"/>
      <c r="L283" s="308"/>
      <c r="M283" s="308"/>
      <c r="N283" s="308"/>
      <c r="O283" s="308"/>
      <c r="P283" s="308"/>
      <c r="Q283" s="308"/>
      <c r="R283" s="308"/>
      <c r="S283" s="180"/>
    </row>
    <row r="284" spans="1:19" ht="15.75" x14ac:dyDescent="0.25">
      <c r="A284" s="79">
        <v>2302</v>
      </c>
      <c r="B284" s="80">
        <v>73</v>
      </c>
      <c r="C284" s="80"/>
      <c r="D284" s="80"/>
      <c r="E284" s="80"/>
      <c r="F284" s="80"/>
      <c r="G284" s="80"/>
      <c r="H284" s="80"/>
      <c r="I284" s="80"/>
      <c r="J284" s="80"/>
      <c r="K284" s="116"/>
      <c r="L284" s="232"/>
      <c r="M284" s="233"/>
      <c r="N284" s="234"/>
      <c r="O284" s="242"/>
      <c r="P284" s="85">
        <f>B284</f>
        <v>73</v>
      </c>
      <c r="Q284" s="243"/>
      <c r="R284" s="242"/>
      <c r="S284" s="180"/>
    </row>
    <row r="285" spans="1:19" ht="15.75" x14ac:dyDescent="0.25">
      <c r="A285" s="79">
        <v>2401</v>
      </c>
      <c r="B285" s="80"/>
      <c r="C285" s="80">
        <v>66</v>
      </c>
      <c r="D285" s="80"/>
      <c r="E285" s="80"/>
      <c r="F285" s="80"/>
      <c r="G285" s="80"/>
      <c r="H285" s="80"/>
      <c r="I285" s="80"/>
      <c r="J285" s="80"/>
      <c r="K285" s="116"/>
      <c r="L285" s="235"/>
      <c r="M285" s="134"/>
      <c r="N285" s="236"/>
      <c r="O285" s="90">
        <f>IF(C285=0,"",C285/B284)</f>
        <v>0.90410958904109584</v>
      </c>
      <c r="P285" s="91">
        <v>67</v>
      </c>
      <c r="Q285" s="241">
        <f t="shared" ref="Q285:Q292" si="24">IF(P285=0,"",P285/P284)</f>
        <v>0.9178082191780822</v>
      </c>
      <c r="R285" s="241">
        <f t="shared" ref="R285:R292" si="25">IF(P285=0,"",100%-Q285)</f>
        <v>8.2191780821917804E-2</v>
      </c>
      <c r="S285" s="180"/>
    </row>
    <row r="286" spans="1:19" ht="15.75" x14ac:dyDescent="0.25">
      <c r="A286" s="79">
        <v>2402</v>
      </c>
      <c r="B286" s="80"/>
      <c r="C286" s="80"/>
      <c r="D286" s="80">
        <v>59</v>
      </c>
      <c r="E286" s="80"/>
      <c r="F286" s="80"/>
      <c r="G286" s="80"/>
      <c r="H286" s="80"/>
      <c r="I286" s="80"/>
      <c r="J286" s="80"/>
      <c r="K286" s="116"/>
      <c r="L286" s="235"/>
      <c r="M286" s="134"/>
      <c r="N286" s="236"/>
      <c r="O286" s="90">
        <f>IF(D286=0,"",D286/C285)</f>
        <v>0.89393939393939392</v>
      </c>
      <c r="P286" s="91">
        <v>60</v>
      </c>
      <c r="Q286" s="241">
        <f t="shared" si="24"/>
        <v>0.89552238805970152</v>
      </c>
      <c r="R286" s="241">
        <f t="shared" si="25"/>
        <v>0.10447761194029848</v>
      </c>
      <c r="S286" s="93">
        <f>P286/P284</f>
        <v>0.82191780821917804</v>
      </c>
    </row>
    <row r="287" spans="1:19" ht="15.75" x14ac:dyDescent="0.25">
      <c r="A287" s="79">
        <v>2501</v>
      </c>
      <c r="B287" s="80"/>
      <c r="C287" s="80"/>
      <c r="D287" s="80"/>
      <c r="E287" s="80">
        <v>58</v>
      </c>
      <c r="F287" s="80"/>
      <c r="G287" s="80"/>
      <c r="H287" s="80"/>
      <c r="I287" s="80"/>
      <c r="J287" s="80"/>
      <c r="K287" s="116"/>
      <c r="L287" s="235"/>
      <c r="M287" s="134"/>
      <c r="N287" s="236"/>
      <c r="O287" s="90">
        <f>IF(E287=0,"",E287/D286)</f>
        <v>0.98305084745762716</v>
      </c>
      <c r="P287" s="91">
        <v>60</v>
      </c>
      <c r="Q287" s="241">
        <f t="shared" si="24"/>
        <v>1</v>
      </c>
      <c r="R287" s="241">
        <f t="shared" si="25"/>
        <v>0</v>
      </c>
      <c r="S287" s="180"/>
    </row>
    <row r="288" spans="1:19" ht="15.75" x14ac:dyDescent="0.25">
      <c r="A288" s="79">
        <v>2502</v>
      </c>
      <c r="B288" s="80"/>
      <c r="C288" s="80"/>
      <c r="D288" s="80"/>
      <c r="E288" s="80"/>
      <c r="F288" s="80">
        <v>54</v>
      </c>
      <c r="G288" s="80"/>
      <c r="H288" s="80"/>
      <c r="I288" s="80"/>
      <c r="J288" s="80"/>
      <c r="K288" s="116"/>
      <c r="L288" s="235"/>
      <c r="M288" s="134"/>
      <c r="N288" s="236"/>
      <c r="O288" s="90">
        <f>IF(F288=0,"",F288/E287)</f>
        <v>0.93103448275862066</v>
      </c>
      <c r="P288" s="91">
        <v>58</v>
      </c>
      <c r="Q288" s="241">
        <f t="shared" si="24"/>
        <v>0.96666666666666667</v>
      </c>
      <c r="R288" s="241">
        <f t="shared" si="25"/>
        <v>3.3333333333333326E-2</v>
      </c>
      <c r="S288" s="180"/>
    </row>
    <row r="289" spans="1:19" ht="15.75" x14ac:dyDescent="0.25">
      <c r="A289" s="79">
        <v>2601</v>
      </c>
      <c r="B289" s="80"/>
      <c r="C289" s="80"/>
      <c r="D289" s="80"/>
      <c r="E289" s="80"/>
      <c r="F289" s="80"/>
      <c r="G289" s="80"/>
      <c r="H289" s="80"/>
      <c r="I289" s="80"/>
      <c r="J289" s="80"/>
      <c r="K289" s="116"/>
      <c r="L289" s="235"/>
      <c r="M289" s="134"/>
      <c r="N289" s="236"/>
      <c r="O289" s="90" t="str">
        <f>IF(G289=0,"",G289/F288)</f>
        <v/>
      </c>
      <c r="P289" s="91"/>
      <c r="Q289" s="241" t="str">
        <f t="shared" si="24"/>
        <v/>
      </c>
      <c r="R289" s="241" t="str">
        <f t="shared" si="25"/>
        <v/>
      </c>
      <c r="S289" s="180"/>
    </row>
    <row r="290" spans="1:19" ht="15.75" x14ac:dyDescent="0.25">
      <c r="A290" s="79">
        <v>2602</v>
      </c>
      <c r="B290" s="80"/>
      <c r="C290" s="80"/>
      <c r="D290" s="80"/>
      <c r="E290" s="80"/>
      <c r="F290" s="80"/>
      <c r="G290" s="80"/>
      <c r="H290" s="80"/>
      <c r="I290" s="80"/>
      <c r="J290" s="80"/>
      <c r="K290" s="116"/>
      <c r="L290" s="235"/>
      <c r="M290" s="134"/>
      <c r="N290" s="236"/>
      <c r="O290" s="90" t="str">
        <f>IF(H290=0,"",H290/G289)</f>
        <v/>
      </c>
      <c r="P290" s="91"/>
      <c r="Q290" s="241" t="str">
        <f t="shared" si="24"/>
        <v/>
      </c>
      <c r="R290" s="241" t="str">
        <f t="shared" si="25"/>
        <v/>
      </c>
      <c r="S290" s="180"/>
    </row>
    <row r="291" spans="1:19" ht="15.75" x14ac:dyDescent="0.25">
      <c r="A291" s="79">
        <v>2701</v>
      </c>
      <c r="B291" s="80"/>
      <c r="C291" s="80"/>
      <c r="D291" s="80"/>
      <c r="E291" s="80"/>
      <c r="F291" s="80"/>
      <c r="G291" s="80"/>
      <c r="H291" s="80"/>
      <c r="I291" s="80"/>
      <c r="J291" s="80"/>
      <c r="K291" s="116"/>
      <c r="L291" s="235"/>
      <c r="M291" s="134"/>
      <c r="N291" s="236"/>
      <c r="O291" s="90" t="str">
        <f>IF(I291=0,"",I291/H290)</f>
        <v/>
      </c>
      <c r="P291" s="91"/>
      <c r="Q291" s="241" t="str">
        <f t="shared" si="24"/>
        <v/>
      </c>
      <c r="R291" s="241" t="str">
        <f t="shared" si="25"/>
        <v/>
      </c>
      <c r="S291" s="180"/>
    </row>
    <row r="292" spans="1:19" ht="15.75" x14ac:dyDescent="0.25">
      <c r="A292" s="79">
        <v>2702</v>
      </c>
      <c r="B292" s="80"/>
      <c r="C292" s="80"/>
      <c r="D292" s="80"/>
      <c r="E292" s="80"/>
      <c r="F292" s="80"/>
      <c r="G292" s="80"/>
      <c r="H292" s="80"/>
      <c r="I292" s="80"/>
      <c r="J292" s="80"/>
      <c r="K292" s="116"/>
      <c r="L292" s="235"/>
      <c r="M292" s="134"/>
      <c r="N292" s="236"/>
      <c r="O292" s="133" t="str">
        <f>IF(J292=0,"",J292/I291)</f>
        <v/>
      </c>
      <c r="P292" s="91"/>
      <c r="Q292" s="133" t="str">
        <f t="shared" si="24"/>
        <v/>
      </c>
      <c r="R292" s="133" t="str">
        <f t="shared" si="25"/>
        <v/>
      </c>
      <c r="S292" s="180"/>
    </row>
    <row r="293" spans="1:19" ht="15.75" x14ac:dyDescent="0.25">
      <c r="A293" s="79">
        <v>2801</v>
      </c>
      <c r="B293" s="80"/>
      <c r="C293" s="80"/>
      <c r="D293" s="80"/>
      <c r="E293" s="80"/>
      <c r="F293" s="80"/>
      <c r="G293" s="80"/>
      <c r="H293" s="80"/>
      <c r="I293" s="80"/>
      <c r="J293" s="80"/>
      <c r="K293" s="116"/>
      <c r="L293" s="235"/>
      <c r="M293" s="134"/>
      <c r="N293" s="237"/>
      <c r="O293" s="193"/>
      <c r="P293" s="91"/>
      <c r="Q293" s="193"/>
      <c r="R293" s="264"/>
      <c r="S293" s="180"/>
    </row>
    <row r="294" spans="1:19" ht="15.75" x14ac:dyDescent="0.25">
      <c r="A294" s="79">
        <v>2802</v>
      </c>
      <c r="B294" s="80"/>
      <c r="C294" s="80"/>
      <c r="D294" s="80"/>
      <c r="E294" s="80"/>
      <c r="F294" s="80"/>
      <c r="G294" s="80"/>
      <c r="H294" s="80"/>
      <c r="I294" s="80"/>
      <c r="J294" s="80"/>
      <c r="K294" s="116"/>
      <c r="L294" s="235"/>
      <c r="M294" s="134"/>
      <c r="N294" s="237"/>
      <c r="O294" s="246"/>
      <c r="P294" s="96"/>
      <c r="Q294" s="247"/>
      <c r="R294" s="246"/>
      <c r="S294" s="180"/>
    </row>
    <row r="295" spans="1:19" ht="15.75" x14ac:dyDescent="0.25">
      <c r="A295" s="79">
        <v>2901</v>
      </c>
      <c r="B295" s="80"/>
      <c r="C295" s="80"/>
      <c r="D295" s="80"/>
      <c r="E295" s="80"/>
      <c r="F295" s="80"/>
      <c r="G295" s="80"/>
      <c r="H295" s="80"/>
      <c r="I295" s="80"/>
      <c r="J295" s="80"/>
      <c r="K295" s="116"/>
      <c r="L295" s="235"/>
      <c r="M295" s="134"/>
      <c r="N295" s="237"/>
      <c r="O295" s="246"/>
      <c r="P295" s="96"/>
      <c r="Q295" s="247"/>
      <c r="R295" s="246"/>
      <c r="S295" s="180"/>
    </row>
    <row r="296" spans="1:19" ht="15.75" x14ac:dyDescent="0.25">
      <c r="A296" s="79">
        <v>2902</v>
      </c>
      <c r="B296" s="80"/>
      <c r="C296" s="80"/>
      <c r="D296" s="80"/>
      <c r="E296" s="80"/>
      <c r="F296" s="80"/>
      <c r="G296" s="80"/>
      <c r="H296" s="80"/>
      <c r="I296" s="80"/>
      <c r="J296" s="80"/>
      <c r="K296" s="116"/>
      <c r="L296" s="235"/>
      <c r="M296" s="134"/>
      <c r="N296" s="237"/>
      <c r="O296" s="248"/>
      <c r="P296" s="251"/>
      <c r="Q296" s="249"/>
      <c r="R296" s="250"/>
      <c r="S296" s="180"/>
    </row>
    <row r="297" spans="1:19" ht="15.75" x14ac:dyDescent="0.25">
      <c r="A297" s="79">
        <v>3001</v>
      </c>
      <c r="B297" s="80"/>
      <c r="C297" s="80"/>
      <c r="D297" s="80"/>
      <c r="E297" s="80"/>
      <c r="F297" s="80"/>
      <c r="G297" s="80"/>
      <c r="H297" s="80"/>
      <c r="I297" s="80"/>
      <c r="J297" s="80"/>
      <c r="K297" s="116"/>
      <c r="L297" s="235"/>
      <c r="M297" s="134"/>
      <c r="N297" s="237"/>
      <c r="O297" s="228" t="s">
        <v>80</v>
      </c>
      <c r="P297" s="102"/>
      <c r="Q297" s="103" t="str">
        <f>IF(SUM(K287:K294)=0,"",SUM(K287:K294))</f>
        <v/>
      </c>
      <c r="R297" s="230" t="s">
        <v>10</v>
      </c>
      <c r="S297" s="180"/>
    </row>
    <row r="298" spans="1:19" ht="15.75" x14ac:dyDescent="0.25">
      <c r="A298" s="79">
        <v>3002</v>
      </c>
      <c r="B298" s="80"/>
      <c r="C298" s="80"/>
      <c r="D298" s="80"/>
      <c r="E298" s="80"/>
      <c r="F298" s="80"/>
      <c r="G298" s="80"/>
      <c r="H298" s="80"/>
      <c r="I298" s="80"/>
      <c r="J298" s="80"/>
      <c r="K298" s="116"/>
      <c r="L298" s="235"/>
      <c r="M298" s="134"/>
      <c r="N298" s="237"/>
      <c r="O298" s="229" t="s">
        <v>81</v>
      </c>
      <c r="P298" s="104" t="str">
        <f>IF(P297/B284=0,"",P297/B284)</f>
        <v/>
      </c>
      <c r="Q298" s="105" t="e">
        <f>IF(P297/Q297=0,"",P297/Q297)</f>
        <v>#VALUE!</v>
      </c>
      <c r="R298" s="231" t="s">
        <v>82</v>
      </c>
      <c r="S298" s="180"/>
    </row>
    <row r="299" spans="1:19" ht="15.75" x14ac:dyDescent="0.25">
      <c r="A299" s="79">
        <v>3101</v>
      </c>
      <c r="B299" s="80"/>
      <c r="C299" s="80"/>
      <c r="D299" s="80"/>
      <c r="E299" s="80"/>
      <c r="F299" s="80"/>
      <c r="G299" s="80"/>
      <c r="H299" s="80"/>
      <c r="I299" s="80"/>
      <c r="J299" s="80"/>
      <c r="K299" s="116"/>
      <c r="L299" s="238"/>
      <c r="M299" s="239"/>
      <c r="N299" s="240"/>
      <c r="O299" s="109"/>
      <c r="P299" s="110"/>
      <c r="Q299" s="110"/>
      <c r="R299" s="111"/>
      <c r="S299" s="180"/>
    </row>
    <row r="300" spans="1:19" ht="18" customHeight="1" x14ac:dyDescent="0.25">
      <c r="A300" s="33"/>
      <c r="B300" s="327" t="s">
        <v>108</v>
      </c>
      <c r="C300" s="327"/>
      <c r="D300" s="327"/>
      <c r="E300" s="327"/>
      <c r="F300" s="327"/>
      <c r="G300" s="327"/>
      <c r="H300" s="327"/>
      <c r="I300" s="327"/>
      <c r="J300" s="327"/>
      <c r="K300" s="112">
        <f>SUM(K284:K296)</f>
        <v>0</v>
      </c>
      <c r="L300" s="113" t="str">
        <f>IF(K292=0,"",K292/B284)</f>
        <v/>
      </c>
      <c r="M300" s="113" t="str">
        <f>IF(K300=0,"",K300/B284)</f>
        <v/>
      </c>
      <c r="N300" s="113" t="str">
        <f>IF(K292=0,"",M300-L300)</f>
        <v/>
      </c>
      <c r="O300" s="5"/>
      <c r="P300" s="25"/>
      <c r="Q300" s="24"/>
      <c r="R300" s="5"/>
      <c r="S300" s="180"/>
    </row>
    <row r="301" spans="1:19" ht="12.75" customHeight="1" x14ac:dyDescent="0.2">
      <c r="L301" s="5"/>
      <c r="M301" s="5"/>
      <c r="O301" s="5"/>
      <c r="P301" s="6"/>
      <c r="Q301" s="6"/>
      <c r="R301" s="5"/>
    </row>
    <row r="302" spans="1:19" ht="12.75" customHeight="1" x14ac:dyDescent="0.2">
      <c r="L302" s="5"/>
      <c r="M302" s="5"/>
      <c r="O302" s="5"/>
      <c r="P302" s="6"/>
      <c r="Q302" s="6"/>
      <c r="R302" s="5"/>
    </row>
    <row r="303" spans="1:19" ht="26.25" x14ac:dyDescent="0.4">
      <c r="A303" s="182"/>
      <c r="B303" s="318" t="s">
        <v>96</v>
      </c>
      <c r="C303" s="331"/>
      <c r="D303" s="331"/>
      <c r="E303" s="331"/>
      <c r="F303" s="331"/>
      <c r="G303" s="331"/>
      <c r="H303" s="331"/>
      <c r="I303" s="331"/>
      <c r="J303" s="331"/>
      <c r="K303" s="201" t="s">
        <v>141</v>
      </c>
      <c r="L303" s="5"/>
      <c r="M303" s="5"/>
      <c r="N303" s="25"/>
      <c r="O303" s="5"/>
      <c r="P303" s="25"/>
      <c r="Q303" s="25"/>
      <c r="R303" s="25"/>
      <c r="S303" s="182"/>
    </row>
    <row r="304" spans="1:19" ht="20.25" x14ac:dyDescent="0.2">
      <c r="A304" s="330" t="s">
        <v>9</v>
      </c>
      <c r="B304" s="311" t="s">
        <v>97</v>
      </c>
      <c r="C304" s="312"/>
      <c r="D304" s="312"/>
      <c r="E304" s="312"/>
      <c r="F304" s="312"/>
      <c r="G304" s="312"/>
      <c r="H304" s="312"/>
      <c r="I304" s="312"/>
      <c r="J304" s="313"/>
      <c r="K304" s="314" t="s">
        <v>10</v>
      </c>
      <c r="L304" s="307" t="s">
        <v>2</v>
      </c>
      <c r="M304" s="307" t="s">
        <v>3</v>
      </c>
      <c r="N304" s="316" t="s">
        <v>4</v>
      </c>
      <c r="O304" s="307" t="s">
        <v>5</v>
      </c>
      <c r="P304" s="317" t="s">
        <v>6</v>
      </c>
      <c r="Q304" s="317" t="s">
        <v>7</v>
      </c>
      <c r="R304" s="307" t="s">
        <v>8</v>
      </c>
      <c r="S304" s="182"/>
    </row>
    <row r="305" spans="1:19" ht="15.75" x14ac:dyDescent="0.25">
      <c r="A305" s="308"/>
      <c r="B305" s="79" t="s">
        <v>98</v>
      </c>
      <c r="C305" s="79" t="s">
        <v>99</v>
      </c>
      <c r="D305" s="79" t="s">
        <v>100</v>
      </c>
      <c r="E305" s="79" t="s">
        <v>101</v>
      </c>
      <c r="F305" s="79" t="s">
        <v>102</v>
      </c>
      <c r="G305" s="79" t="s">
        <v>103</v>
      </c>
      <c r="H305" s="79" t="s">
        <v>104</v>
      </c>
      <c r="I305" s="79" t="s">
        <v>105</v>
      </c>
      <c r="J305" s="79" t="s">
        <v>106</v>
      </c>
      <c r="K305" s="315"/>
      <c r="L305" s="308"/>
      <c r="M305" s="308"/>
      <c r="N305" s="308"/>
      <c r="O305" s="308"/>
      <c r="P305" s="308"/>
      <c r="Q305" s="308"/>
      <c r="R305" s="308"/>
      <c r="S305" s="182"/>
    </row>
    <row r="306" spans="1:19" ht="15.75" x14ac:dyDescent="0.25">
      <c r="A306" s="79">
        <v>2401</v>
      </c>
      <c r="B306" s="80">
        <v>81</v>
      </c>
      <c r="C306" s="80"/>
      <c r="D306" s="80"/>
      <c r="E306" s="80"/>
      <c r="F306" s="80"/>
      <c r="G306" s="80"/>
      <c r="H306" s="80"/>
      <c r="I306" s="80"/>
      <c r="J306" s="80"/>
      <c r="K306" s="116"/>
      <c r="L306" s="232"/>
      <c r="M306" s="233"/>
      <c r="N306" s="234"/>
      <c r="O306" s="242"/>
      <c r="P306" s="85">
        <f>B306</f>
        <v>81</v>
      </c>
      <c r="Q306" s="243"/>
      <c r="R306" s="242"/>
      <c r="S306" s="182"/>
    </row>
    <row r="307" spans="1:19" ht="15.75" x14ac:dyDescent="0.25">
      <c r="A307" s="79">
        <v>2402</v>
      </c>
      <c r="B307" s="80"/>
      <c r="C307" s="80">
        <v>73</v>
      </c>
      <c r="D307" s="80"/>
      <c r="E307" s="80"/>
      <c r="F307" s="80"/>
      <c r="G307" s="80"/>
      <c r="H307" s="80"/>
      <c r="I307" s="80"/>
      <c r="J307" s="80"/>
      <c r="K307" s="116"/>
      <c r="L307" s="235"/>
      <c r="M307" s="134"/>
      <c r="N307" s="236"/>
      <c r="O307" s="90">
        <f>IF(C307=0,"",C307/B306)</f>
        <v>0.90123456790123457</v>
      </c>
      <c r="P307" s="91">
        <v>77</v>
      </c>
      <c r="Q307" s="241">
        <f t="shared" ref="Q307:Q314" si="26">IF(P307=0,"",P307/P306)</f>
        <v>0.95061728395061729</v>
      </c>
      <c r="R307" s="241">
        <f t="shared" ref="R307:R314" si="27">IF(P307=0,"",100%-Q307)</f>
        <v>4.9382716049382713E-2</v>
      </c>
      <c r="S307" s="182"/>
    </row>
    <row r="308" spans="1:19" ht="15.75" x14ac:dyDescent="0.25">
      <c r="A308" s="79">
        <v>2501</v>
      </c>
      <c r="B308" s="80"/>
      <c r="C308" s="80"/>
      <c r="D308" s="80">
        <v>68</v>
      </c>
      <c r="E308" s="80"/>
      <c r="F308" s="80"/>
      <c r="G308" s="80"/>
      <c r="H308" s="80"/>
      <c r="I308" s="80"/>
      <c r="J308" s="80"/>
      <c r="K308" s="116"/>
      <c r="L308" s="235"/>
      <c r="M308" s="134"/>
      <c r="N308" s="236"/>
      <c r="O308" s="90">
        <f>IF(D308=0,"",D308/C307)</f>
        <v>0.93150684931506844</v>
      </c>
      <c r="P308" s="91">
        <v>72</v>
      </c>
      <c r="Q308" s="241">
        <f t="shared" si="26"/>
        <v>0.93506493506493504</v>
      </c>
      <c r="R308" s="241">
        <f t="shared" si="27"/>
        <v>6.4935064935064957E-2</v>
      </c>
      <c r="S308" s="93">
        <f>P308/P306</f>
        <v>0.88888888888888884</v>
      </c>
    </row>
    <row r="309" spans="1:19" ht="15.75" x14ac:dyDescent="0.25">
      <c r="A309" s="79">
        <v>2502</v>
      </c>
      <c r="B309" s="80"/>
      <c r="C309" s="80"/>
      <c r="D309" s="80"/>
      <c r="E309" s="80">
        <v>62</v>
      </c>
      <c r="F309" s="80"/>
      <c r="G309" s="80"/>
      <c r="H309" s="80"/>
      <c r="I309" s="80"/>
      <c r="J309" s="80"/>
      <c r="K309" s="116"/>
      <c r="L309" s="235"/>
      <c r="M309" s="134"/>
      <c r="N309" s="236"/>
      <c r="O309" s="90">
        <f>IF(E309=0,"",E309/D308)</f>
        <v>0.91176470588235292</v>
      </c>
      <c r="P309" s="91">
        <v>63</v>
      </c>
      <c r="Q309" s="241">
        <f t="shared" si="26"/>
        <v>0.875</v>
      </c>
      <c r="R309" s="241">
        <f t="shared" si="27"/>
        <v>0.125</v>
      </c>
      <c r="S309" s="182"/>
    </row>
    <row r="310" spans="1:19" ht="15.75" x14ac:dyDescent="0.25">
      <c r="A310" s="79">
        <v>2601</v>
      </c>
      <c r="B310" s="80"/>
      <c r="C310" s="80"/>
      <c r="D310" s="80"/>
      <c r="E310" s="80"/>
      <c r="F310" s="80"/>
      <c r="G310" s="80"/>
      <c r="H310" s="80"/>
      <c r="I310" s="80"/>
      <c r="J310" s="80"/>
      <c r="K310" s="116"/>
      <c r="L310" s="235"/>
      <c r="M310" s="134"/>
      <c r="N310" s="236"/>
      <c r="O310" s="90" t="str">
        <f>IF(F310=0,"",F310/E309)</f>
        <v/>
      </c>
      <c r="P310" s="91"/>
      <c r="Q310" s="241" t="str">
        <f t="shared" si="26"/>
        <v/>
      </c>
      <c r="R310" s="241" t="str">
        <f t="shared" si="27"/>
        <v/>
      </c>
      <c r="S310" s="182"/>
    </row>
    <row r="311" spans="1:19" ht="15.75" x14ac:dyDescent="0.25">
      <c r="A311" s="79">
        <v>2602</v>
      </c>
      <c r="B311" s="80"/>
      <c r="C311" s="80"/>
      <c r="D311" s="80"/>
      <c r="E311" s="80"/>
      <c r="F311" s="80"/>
      <c r="G311" s="80"/>
      <c r="H311" s="80"/>
      <c r="I311" s="80"/>
      <c r="J311" s="80"/>
      <c r="K311" s="116"/>
      <c r="L311" s="235"/>
      <c r="M311" s="134"/>
      <c r="N311" s="236"/>
      <c r="O311" s="90" t="str">
        <f>IF(G311=0,"",G311/F310)</f>
        <v/>
      </c>
      <c r="P311" s="91"/>
      <c r="Q311" s="241" t="str">
        <f t="shared" si="26"/>
        <v/>
      </c>
      <c r="R311" s="241" t="str">
        <f t="shared" si="27"/>
        <v/>
      </c>
      <c r="S311" s="182"/>
    </row>
    <row r="312" spans="1:19" ht="15.75" x14ac:dyDescent="0.25">
      <c r="A312" s="79">
        <v>2701</v>
      </c>
      <c r="B312" s="80"/>
      <c r="C312" s="80"/>
      <c r="D312" s="80"/>
      <c r="E312" s="80"/>
      <c r="F312" s="80"/>
      <c r="G312" s="80"/>
      <c r="H312" s="80"/>
      <c r="I312" s="80"/>
      <c r="J312" s="80"/>
      <c r="K312" s="116"/>
      <c r="L312" s="235"/>
      <c r="M312" s="134"/>
      <c r="N312" s="236"/>
      <c r="O312" s="90" t="str">
        <f>IF(H312=0,"",H312/G311)</f>
        <v/>
      </c>
      <c r="P312" s="91"/>
      <c r="Q312" s="241" t="str">
        <f t="shared" si="26"/>
        <v/>
      </c>
      <c r="R312" s="241" t="str">
        <f t="shared" si="27"/>
        <v/>
      </c>
      <c r="S312" s="182"/>
    </row>
    <row r="313" spans="1:19" ht="15.75" x14ac:dyDescent="0.25">
      <c r="A313" s="79">
        <v>2702</v>
      </c>
      <c r="B313" s="80"/>
      <c r="C313" s="80"/>
      <c r="D313" s="80"/>
      <c r="E313" s="80"/>
      <c r="F313" s="80"/>
      <c r="G313" s="80"/>
      <c r="H313" s="80"/>
      <c r="I313" s="80"/>
      <c r="J313" s="80"/>
      <c r="K313" s="116"/>
      <c r="L313" s="235"/>
      <c r="M313" s="134"/>
      <c r="N313" s="236"/>
      <c r="O313" s="90" t="str">
        <f>IF(I313=0,"",I313/H312)</f>
        <v/>
      </c>
      <c r="P313" s="91"/>
      <c r="Q313" s="241" t="str">
        <f t="shared" si="26"/>
        <v/>
      </c>
      <c r="R313" s="241" t="str">
        <f t="shared" si="27"/>
        <v/>
      </c>
      <c r="S313" s="182"/>
    </row>
    <row r="314" spans="1:19" ht="15.75" x14ac:dyDescent="0.25">
      <c r="A314" s="79">
        <v>2801</v>
      </c>
      <c r="B314" s="80"/>
      <c r="C314" s="80"/>
      <c r="D314" s="80"/>
      <c r="E314" s="80"/>
      <c r="F314" s="80"/>
      <c r="G314" s="80"/>
      <c r="H314" s="80"/>
      <c r="I314" s="80"/>
      <c r="J314" s="80"/>
      <c r="K314" s="116"/>
      <c r="L314" s="235"/>
      <c r="M314" s="134"/>
      <c r="N314" s="236"/>
      <c r="O314" s="133" t="str">
        <f>IF(J314=0,"",J314/I313)</f>
        <v/>
      </c>
      <c r="P314" s="91"/>
      <c r="Q314" s="133" t="str">
        <f t="shared" si="26"/>
        <v/>
      </c>
      <c r="R314" s="133" t="str">
        <f t="shared" si="27"/>
        <v/>
      </c>
      <c r="S314" s="182"/>
    </row>
    <row r="315" spans="1:19" ht="15.75" x14ac:dyDescent="0.25">
      <c r="A315" s="79">
        <v>2802</v>
      </c>
      <c r="B315" s="80"/>
      <c r="C315" s="80"/>
      <c r="D315" s="80"/>
      <c r="E315" s="80"/>
      <c r="F315" s="80"/>
      <c r="G315" s="80"/>
      <c r="H315" s="80"/>
      <c r="I315" s="80"/>
      <c r="J315" s="80"/>
      <c r="K315" s="116"/>
      <c r="L315" s="235"/>
      <c r="M315" s="134"/>
      <c r="N315" s="237"/>
      <c r="O315" s="193"/>
      <c r="P315" s="91"/>
      <c r="Q315" s="193"/>
      <c r="R315" s="264"/>
      <c r="S315" s="182"/>
    </row>
    <row r="316" spans="1:19" ht="15.75" x14ac:dyDescent="0.25">
      <c r="A316" s="79">
        <v>2901</v>
      </c>
      <c r="B316" s="80"/>
      <c r="C316" s="80"/>
      <c r="D316" s="80"/>
      <c r="E316" s="80"/>
      <c r="F316" s="80"/>
      <c r="G316" s="80"/>
      <c r="H316" s="80"/>
      <c r="I316" s="80"/>
      <c r="J316" s="80"/>
      <c r="K316" s="116"/>
      <c r="L316" s="235"/>
      <c r="M316" s="134"/>
      <c r="N316" s="237"/>
      <c r="O316" s="246"/>
      <c r="P316" s="96"/>
      <c r="Q316" s="247"/>
      <c r="R316" s="246"/>
      <c r="S316" s="182"/>
    </row>
    <row r="317" spans="1:19" ht="15.75" x14ac:dyDescent="0.25">
      <c r="A317" s="79">
        <v>2902</v>
      </c>
      <c r="B317" s="80"/>
      <c r="C317" s="80"/>
      <c r="D317" s="80"/>
      <c r="E317" s="80"/>
      <c r="F317" s="80"/>
      <c r="G317" s="80"/>
      <c r="H317" s="80"/>
      <c r="I317" s="80"/>
      <c r="J317" s="80"/>
      <c r="K317" s="116"/>
      <c r="L317" s="235"/>
      <c r="M317" s="134"/>
      <c r="N317" s="237"/>
      <c r="O317" s="246"/>
      <c r="P317" s="96"/>
      <c r="Q317" s="247"/>
      <c r="R317" s="246"/>
      <c r="S317" s="182"/>
    </row>
    <row r="318" spans="1:19" ht="15.75" x14ac:dyDescent="0.25">
      <c r="A318" s="79">
        <v>3001</v>
      </c>
      <c r="B318" s="80"/>
      <c r="C318" s="80"/>
      <c r="D318" s="80"/>
      <c r="E318" s="80"/>
      <c r="F318" s="80"/>
      <c r="G318" s="80"/>
      <c r="H318" s="80"/>
      <c r="I318" s="80"/>
      <c r="J318" s="80"/>
      <c r="K318" s="116"/>
      <c r="L318" s="235"/>
      <c r="M318" s="134"/>
      <c r="N318" s="237"/>
      <c r="O318" s="248"/>
      <c r="P318" s="251"/>
      <c r="Q318" s="249"/>
      <c r="R318" s="250"/>
      <c r="S318" s="182"/>
    </row>
    <row r="319" spans="1:19" ht="15.75" x14ac:dyDescent="0.25">
      <c r="A319" s="79">
        <v>3002</v>
      </c>
      <c r="B319" s="80"/>
      <c r="C319" s="80"/>
      <c r="D319" s="80"/>
      <c r="E319" s="80"/>
      <c r="F319" s="80"/>
      <c r="G319" s="80"/>
      <c r="H319" s="80"/>
      <c r="I319" s="80"/>
      <c r="J319" s="80"/>
      <c r="K319" s="116"/>
      <c r="L319" s="235"/>
      <c r="M319" s="134"/>
      <c r="N319" s="237"/>
      <c r="O319" s="228" t="s">
        <v>80</v>
      </c>
      <c r="P319" s="102"/>
      <c r="Q319" s="103" t="str">
        <f>IF(SUM(K309:K316)=0,"",SUM(K309:K316))</f>
        <v/>
      </c>
      <c r="R319" s="230" t="s">
        <v>10</v>
      </c>
      <c r="S319" s="182"/>
    </row>
    <row r="320" spans="1:19" ht="15.75" x14ac:dyDescent="0.25">
      <c r="A320" s="79">
        <v>3101</v>
      </c>
      <c r="B320" s="80"/>
      <c r="C320" s="80"/>
      <c r="D320" s="80"/>
      <c r="E320" s="80"/>
      <c r="F320" s="80"/>
      <c r="G320" s="80"/>
      <c r="H320" s="80"/>
      <c r="I320" s="80"/>
      <c r="J320" s="80"/>
      <c r="K320" s="116"/>
      <c r="L320" s="235"/>
      <c r="M320" s="134"/>
      <c r="N320" s="237"/>
      <c r="O320" s="229" t="s">
        <v>81</v>
      </c>
      <c r="P320" s="104" t="str">
        <f>IF(P319/B306=0,"",P319/B306)</f>
        <v/>
      </c>
      <c r="Q320" s="105" t="e">
        <f>IF(P319/Q319=0,"",P319/Q319)</f>
        <v>#VALUE!</v>
      </c>
      <c r="R320" s="231" t="s">
        <v>82</v>
      </c>
      <c r="S320" s="182"/>
    </row>
    <row r="321" spans="1:19" ht="15.75" x14ac:dyDescent="0.25">
      <c r="A321" s="79">
        <v>3102</v>
      </c>
      <c r="B321" s="80"/>
      <c r="C321" s="80"/>
      <c r="D321" s="80"/>
      <c r="E321" s="80"/>
      <c r="F321" s="80"/>
      <c r="G321" s="80"/>
      <c r="H321" s="80"/>
      <c r="I321" s="80"/>
      <c r="J321" s="80"/>
      <c r="K321" s="116"/>
      <c r="L321" s="238"/>
      <c r="M321" s="239"/>
      <c r="N321" s="240"/>
      <c r="O321" s="109"/>
      <c r="P321" s="110"/>
      <c r="Q321" s="110"/>
      <c r="R321" s="111"/>
      <c r="S321" s="182"/>
    </row>
    <row r="322" spans="1:19" ht="18" customHeight="1" x14ac:dyDescent="0.25">
      <c r="A322" s="33"/>
      <c r="B322" s="327" t="s">
        <v>108</v>
      </c>
      <c r="C322" s="327"/>
      <c r="D322" s="327"/>
      <c r="E322" s="327"/>
      <c r="F322" s="327"/>
      <c r="G322" s="327"/>
      <c r="H322" s="327"/>
      <c r="I322" s="327"/>
      <c r="J322" s="327"/>
      <c r="K322" s="112">
        <f>SUM(K306:K318)</f>
        <v>0</v>
      </c>
      <c r="L322" s="113" t="str">
        <f>IF(K314=0,"",K314/B306)</f>
        <v/>
      </c>
      <c r="M322" s="113" t="str">
        <f>IF(K322=0,"",K322/B306)</f>
        <v/>
      </c>
      <c r="N322" s="113" t="str">
        <f>IF(K314=0,"",M322-L322)</f>
        <v/>
      </c>
      <c r="O322" s="5"/>
      <c r="P322" s="25"/>
      <c r="Q322" s="24"/>
      <c r="R322" s="5"/>
      <c r="S322" s="182"/>
    </row>
    <row r="323" spans="1:19" ht="12.75" customHeight="1" x14ac:dyDescent="0.2">
      <c r="L323" s="5"/>
      <c r="M323" s="5"/>
      <c r="O323" s="5"/>
      <c r="P323" s="6"/>
      <c r="Q323" s="6"/>
      <c r="R323" s="5"/>
    </row>
    <row r="324" spans="1:19" ht="12.75" customHeight="1" x14ac:dyDescent="0.2">
      <c r="L324" s="5"/>
      <c r="M324" s="5"/>
      <c r="O324" s="5"/>
      <c r="P324" s="6"/>
      <c r="Q324" s="6"/>
      <c r="R324" s="5"/>
    </row>
    <row r="325" spans="1:19" ht="26.25" x14ac:dyDescent="0.4">
      <c r="A325" s="185"/>
      <c r="B325" s="318" t="s">
        <v>96</v>
      </c>
      <c r="C325" s="331"/>
      <c r="D325" s="331"/>
      <c r="E325" s="331"/>
      <c r="F325" s="331"/>
      <c r="G325" s="331"/>
      <c r="H325" s="331"/>
      <c r="I325" s="331"/>
      <c r="J325" s="331"/>
      <c r="K325" s="201" t="s">
        <v>142</v>
      </c>
      <c r="L325" s="5"/>
      <c r="M325" s="5"/>
      <c r="N325" s="25"/>
      <c r="O325" s="5"/>
      <c r="P325" s="25"/>
      <c r="Q325" s="25"/>
      <c r="R325" s="25"/>
      <c r="S325" s="185"/>
    </row>
    <row r="326" spans="1:19" ht="20.25" x14ac:dyDescent="0.2">
      <c r="A326" s="330" t="s">
        <v>9</v>
      </c>
      <c r="B326" s="311" t="s">
        <v>97</v>
      </c>
      <c r="C326" s="312"/>
      <c r="D326" s="312"/>
      <c r="E326" s="312"/>
      <c r="F326" s="312"/>
      <c r="G326" s="312"/>
      <c r="H326" s="312"/>
      <c r="I326" s="312"/>
      <c r="J326" s="313"/>
      <c r="K326" s="314" t="s">
        <v>10</v>
      </c>
      <c r="L326" s="307" t="s">
        <v>2</v>
      </c>
      <c r="M326" s="307" t="s">
        <v>3</v>
      </c>
      <c r="N326" s="316" t="s">
        <v>4</v>
      </c>
      <c r="O326" s="307" t="s">
        <v>5</v>
      </c>
      <c r="P326" s="317" t="s">
        <v>6</v>
      </c>
      <c r="Q326" s="317" t="s">
        <v>7</v>
      </c>
      <c r="R326" s="307" t="s">
        <v>8</v>
      </c>
      <c r="S326" s="185"/>
    </row>
    <row r="327" spans="1:19" ht="15.75" x14ac:dyDescent="0.25">
      <c r="A327" s="308"/>
      <c r="B327" s="79" t="s">
        <v>98</v>
      </c>
      <c r="C327" s="79" t="s">
        <v>99</v>
      </c>
      <c r="D327" s="79" t="s">
        <v>100</v>
      </c>
      <c r="E327" s="79" t="s">
        <v>101</v>
      </c>
      <c r="F327" s="79" t="s">
        <v>102</v>
      </c>
      <c r="G327" s="79" t="s">
        <v>103</v>
      </c>
      <c r="H327" s="79" t="s">
        <v>104</v>
      </c>
      <c r="I327" s="79" t="s">
        <v>105</v>
      </c>
      <c r="J327" s="79" t="s">
        <v>106</v>
      </c>
      <c r="K327" s="315"/>
      <c r="L327" s="308"/>
      <c r="M327" s="308"/>
      <c r="N327" s="308"/>
      <c r="O327" s="308"/>
      <c r="P327" s="308"/>
      <c r="Q327" s="308"/>
      <c r="R327" s="308"/>
      <c r="S327" s="185"/>
    </row>
    <row r="328" spans="1:19" ht="15.75" x14ac:dyDescent="0.25">
      <c r="A328" s="79">
        <v>2402</v>
      </c>
      <c r="B328" s="80">
        <v>70</v>
      </c>
      <c r="C328" s="80"/>
      <c r="D328" s="80"/>
      <c r="E328" s="80"/>
      <c r="F328" s="80"/>
      <c r="G328" s="80"/>
      <c r="H328" s="80"/>
      <c r="I328" s="80"/>
      <c r="J328" s="80"/>
      <c r="K328" s="116"/>
      <c r="L328" s="232"/>
      <c r="M328" s="233"/>
      <c r="N328" s="234"/>
      <c r="O328" s="242"/>
      <c r="P328" s="85">
        <f>B328</f>
        <v>70</v>
      </c>
      <c r="Q328" s="243"/>
      <c r="R328" s="242"/>
      <c r="S328" s="185"/>
    </row>
    <row r="329" spans="1:19" ht="15.75" x14ac:dyDescent="0.25">
      <c r="A329" s="79">
        <v>2501</v>
      </c>
      <c r="B329" s="80"/>
      <c r="C329" s="80">
        <v>64</v>
      </c>
      <c r="D329" s="80"/>
      <c r="E329" s="80"/>
      <c r="F329" s="80"/>
      <c r="G329" s="80"/>
      <c r="H329" s="80"/>
      <c r="I329" s="80"/>
      <c r="J329" s="80"/>
      <c r="K329" s="116"/>
      <c r="L329" s="235"/>
      <c r="M329" s="134"/>
      <c r="N329" s="236"/>
      <c r="O329" s="90">
        <f>IF(C329=0,"",C329/B328)</f>
        <v>0.91428571428571426</v>
      </c>
      <c r="P329" s="91">
        <v>67</v>
      </c>
      <c r="Q329" s="241">
        <f t="shared" ref="Q329:Q336" si="28">IF(P329=0,"",P329/P328)</f>
        <v>0.95714285714285718</v>
      </c>
      <c r="R329" s="241">
        <f t="shared" ref="R329:R336" si="29">IF(P329=0,"",100%-Q329)</f>
        <v>4.2857142857142816E-2</v>
      </c>
      <c r="S329" s="185"/>
    </row>
    <row r="330" spans="1:19" ht="15.75" x14ac:dyDescent="0.25">
      <c r="A330" s="79">
        <v>2502</v>
      </c>
      <c r="B330" s="80"/>
      <c r="C330" s="80"/>
      <c r="D330" s="80">
        <v>59</v>
      </c>
      <c r="E330" s="80"/>
      <c r="F330" s="80"/>
      <c r="G330" s="80"/>
      <c r="H330" s="80"/>
      <c r="I330" s="80"/>
      <c r="J330" s="80"/>
      <c r="K330" s="116"/>
      <c r="L330" s="235"/>
      <c r="M330" s="134"/>
      <c r="N330" s="236"/>
      <c r="O330" s="90">
        <f>IF(D330=0,"",D330/C329)</f>
        <v>0.921875</v>
      </c>
      <c r="P330" s="91">
        <v>63</v>
      </c>
      <c r="Q330" s="241">
        <f t="shared" si="28"/>
        <v>0.94029850746268662</v>
      </c>
      <c r="R330" s="241">
        <f t="shared" si="29"/>
        <v>5.9701492537313383E-2</v>
      </c>
      <c r="S330" s="93">
        <f>P330/P328</f>
        <v>0.9</v>
      </c>
    </row>
    <row r="331" spans="1:19" ht="15.75" x14ac:dyDescent="0.25">
      <c r="A331" s="79">
        <v>2601</v>
      </c>
      <c r="B331" s="80"/>
      <c r="C331" s="80"/>
      <c r="D331" s="80"/>
      <c r="E331" s="80"/>
      <c r="F331" s="80"/>
      <c r="G331" s="80"/>
      <c r="H331" s="80"/>
      <c r="I331" s="80"/>
      <c r="J331" s="80"/>
      <c r="K331" s="116"/>
      <c r="L331" s="235"/>
      <c r="M331" s="134"/>
      <c r="N331" s="236"/>
      <c r="O331" s="90" t="str">
        <f>IF(E331=0,"",E331/D330)</f>
        <v/>
      </c>
      <c r="P331" s="91"/>
      <c r="Q331" s="241" t="str">
        <f t="shared" si="28"/>
        <v/>
      </c>
      <c r="R331" s="241" t="str">
        <f t="shared" si="29"/>
        <v/>
      </c>
      <c r="S331" s="185"/>
    </row>
    <row r="332" spans="1:19" ht="15.75" x14ac:dyDescent="0.25">
      <c r="A332" s="79">
        <v>2602</v>
      </c>
      <c r="B332" s="80"/>
      <c r="C332" s="80"/>
      <c r="D332" s="80"/>
      <c r="E332" s="80"/>
      <c r="F332" s="80"/>
      <c r="G332" s="80"/>
      <c r="H332" s="80"/>
      <c r="I332" s="80"/>
      <c r="J332" s="80"/>
      <c r="K332" s="116"/>
      <c r="L332" s="235"/>
      <c r="M332" s="134"/>
      <c r="N332" s="236"/>
      <c r="O332" s="90" t="str">
        <f>IF(F332=0,"",F332/E331)</f>
        <v/>
      </c>
      <c r="P332" s="91"/>
      <c r="Q332" s="241" t="str">
        <f t="shared" si="28"/>
        <v/>
      </c>
      <c r="R332" s="241" t="str">
        <f t="shared" si="29"/>
        <v/>
      </c>
      <c r="S332" s="185"/>
    </row>
    <row r="333" spans="1:19" ht="15.75" x14ac:dyDescent="0.25">
      <c r="A333" s="79">
        <v>2701</v>
      </c>
      <c r="B333" s="80"/>
      <c r="C333" s="80"/>
      <c r="D333" s="80"/>
      <c r="E333" s="80"/>
      <c r="F333" s="80"/>
      <c r="G333" s="80"/>
      <c r="H333" s="80"/>
      <c r="I333" s="80"/>
      <c r="J333" s="80"/>
      <c r="K333" s="116"/>
      <c r="L333" s="235"/>
      <c r="M333" s="134"/>
      <c r="N333" s="236"/>
      <c r="O333" s="90" t="str">
        <f>IF(G333=0,"",G333/F332)</f>
        <v/>
      </c>
      <c r="P333" s="91"/>
      <c r="Q333" s="241" t="str">
        <f t="shared" si="28"/>
        <v/>
      </c>
      <c r="R333" s="241" t="str">
        <f t="shared" si="29"/>
        <v/>
      </c>
      <c r="S333" s="185"/>
    </row>
    <row r="334" spans="1:19" ht="15.75" x14ac:dyDescent="0.25">
      <c r="A334" s="79">
        <v>2702</v>
      </c>
      <c r="B334" s="80"/>
      <c r="C334" s="80"/>
      <c r="D334" s="80"/>
      <c r="E334" s="80"/>
      <c r="F334" s="80"/>
      <c r="G334" s="80"/>
      <c r="H334" s="80"/>
      <c r="I334" s="80"/>
      <c r="J334" s="80"/>
      <c r="K334" s="116"/>
      <c r="L334" s="235"/>
      <c r="M334" s="134"/>
      <c r="N334" s="236"/>
      <c r="O334" s="90" t="str">
        <f>IF(H334=0,"",H334/G333)</f>
        <v/>
      </c>
      <c r="P334" s="91"/>
      <c r="Q334" s="241" t="str">
        <f t="shared" si="28"/>
        <v/>
      </c>
      <c r="R334" s="241" t="str">
        <f t="shared" si="29"/>
        <v/>
      </c>
      <c r="S334" s="185"/>
    </row>
    <row r="335" spans="1:19" ht="15.75" x14ac:dyDescent="0.25">
      <c r="A335" s="79">
        <v>2801</v>
      </c>
      <c r="B335" s="80"/>
      <c r="C335" s="80"/>
      <c r="D335" s="80"/>
      <c r="E335" s="80"/>
      <c r="F335" s="80"/>
      <c r="G335" s="80"/>
      <c r="H335" s="80"/>
      <c r="I335" s="80"/>
      <c r="J335" s="80"/>
      <c r="K335" s="116"/>
      <c r="L335" s="235"/>
      <c r="M335" s="134"/>
      <c r="N335" s="236"/>
      <c r="O335" s="90" t="str">
        <f>IF(I335=0,"",I335/H334)</f>
        <v/>
      </c>
      <c r="P335" s="91"/>
      <c r="Q335" s="241" t="str">
        <f t="shared" si="28"/>
        <v/>
      </c>
      <c r="R335" s="241" t="str">
        <f t="shared" si="29"/>
        <v/>
      </c>
      <c r="S335" s="185"/>
    </row>
    <row r="336" spans="1:19" ht="15.75" x14ac:dyDescent="0.25">
      <c r="A336" s="79">
        <v>2802</v>
      </c>
      <c r="B336" s="80"/>
      <c r="C336" s="80"/>
      <c r="D336" s="80"/>
      <c r="E336" s="80"/>
      <c r="F336" s="80"/>
      <c r="G336" s="80"/>
      <c r="H336" s="80"/>
      <c r="I336" s="80"/>
      <c r="J336" s="80"/>
      <c r="K336" s="116"/>
      <c r="L336" s="235"/>
      <c r="M336" s="134"/>
      <c r="N336" s="236"/>
      <c r="O336" s="133" t="str">
        <f>IF(J336=0,"",J336/I335)</f>
        <v/>
      </c>
      <c r="P336" s="91"/>
      <c r="Q336" s="133" t="str">
        <f t="shared" si="28"/>
        <v/>
      </c>
      <c r="R336" s="133" t="str">
        <f t="shared" si="29"/>
        <v/>
      </c>
      <c r="S336" s="185"/>
    </row>
    <row r="337" spans="1:19" ht="15.75" x14ac:dyDescent="0.25">
      <c r="A337" s="79">
        <v>2901</v>
      </c>
      <c r="B337" s="80"/>
      <c r="C337" s="80"/>
      <c r="D337" s="80"/>
      <c r="E337" s="80"/>
      <c r="F337" s="80"/>
      <c r="G337" s="80"/>
      <c r="H337" s="80"/>
      <c r="I337" s="80"/>
      <c r="J337" s="80"/>
      <c r="K337" s="116"/>
      <c r="L337" s="235"/>
      <c r="M337" s="134"/>
      <c r="N337" s="237"/>
      <c r="O337" s="193"/>
      <c r="P337" s="91"/>
      <c r="Q337" s="193"/>
      <c r="R337" s="264"/>
      <c r="S337" s="185"/>
    </row>
    <row r="338" spans="1:19" ht="15.75" x14ac:dyDescent="0.25">
      <c r="A338" s="79">
        <v>2902</v>
      </c>
      <c r="B338" s="80"/>
      <c r="C338" s="80"/>
      <c r="D338" s="80"/>
      <c r="E338" s="80"/>
      <c r="F338" s="80"/>
      <c r="G338" s="80"/>
      <c r="H338" s="80"/>
      <c r="I338" s="80"/>
      <c r="J338" s="80"/>
      <c r="K338" s="116"/>
      <c r="L338" s="235"/>
      <c r="M338" s="134"/>
      <c r="N338" s="237"/>
      <c r="O338" s="246"/>
      <c r="P338" s="96"/>
      <c r="Q338" s="247"/>
      <c r="R338" s="246"/>
      <c r="S338" s="185"/>
    </row>
    <row r="339" spans="1:19" ht="15.75" x14ac:dyDescent="0.25">
      <c r="A339" s="79">
        <v>3001</v>
      </c>
      <c r="B339" s="80"/>
      <c r="C339" s="80"/>
      <c r="D339" s="80"/>
      <c r="E339" s="80"/>
      <c r="F339" s="80"/>
      <c r="G339" s="80"/>
      <c r="H339" s="80"/>
      <c r="I339" s="80"/>
      <c r="J339" s="80"/>
      <c r="K339" s="116"/>
      <c r="L339" s="235"/>
      <c r="M339" s="134"/>
      <c r="N339" s="237"/>
      <c r="O339" s="246"/>
      <c r="P339" s="96"/>
      <c r="Q339" s="247"/>
      <c r="R339" s="246"/>
      <c r="S339" s="185"/>
    </row>
    <row r="340" spans="1:19" ht="15.75" x14ac:dyDescent="0.25">
      <c r="A340" s="79">
        <v>3002</v>
      </c>
      <c r="B340" s="80"/>
      <c r="C340" s="80"/>
      <c r="D340" s="80"/>
      <c r="E340" s="80"/>
      <c r="F340" s="80"/>
      <c r="G340" s="80"/>
      <c r="H340" s="80"/>
      <c r="I340" s="80"/>
      <c r="J340" s="80"/>
      <c r="K340" s="116"/>
      <c r="L340" s="235"/>
      <c r="M340" s="134"/>
      <c r="N340" s="237"/>
      <c r="O340" s="248"/>
      <c r="P340" s="251"/>
      <c r="Q340" s="249"/>
      <c r="R340" s="250"/>
      <c r="S340" s="185"/>
    </row>
    <row r="341" spans="1:19" ht="15.75" x14ac:dyDescent="0.25">
      <c r="A341" s="79">
        <v>3101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116"/>
      <c r="L341" s="235"/>
      <c r="M341" s="134"/>
      <c r="N341" s="237"/>
      <c r="O341" s="228" t="s">
        <v>80</v>
      </c>
      <c r="P341" s="102"/>
      <c r="Q341" s="103" t="str">
        <f>IF(SUM(K331:K338)=0,"",SUM(K331:K338))</f>
        <v/>
      </c>
      <c r="R341" s="230" t="s">
        <v>10</v>
      </c>
      <c r="S341" s="185"/>
    </row>
    <row r="342" spans="1:19" ht="15.75" x14ac:dyDescent="0.25">
      <c r="A342" s="79">
        <v>3102</v>
      </c>
      <c r="B342" s="80"/>
      <c r="C342" s="80"/>
      <c r="D342" s="80"/>
      <c r="E342" s="80"/>
      <c r="F342" s="80"/>
      <c r="G342" s="80"/>
      <c r="H342" s="80"/>
      <c r="I342" s="80"/>
      <c r="J342" s="80"/>
      <c r="K342" s="116"/>
      <c r="L342" s="235"/>
      <c r="M342" s="134"/>
      <c r="N342" s="237"/>
      <c r="O342" s="229" t="s">
        <v>81</v>
      </c>
      <c r="P342" s="104" t="str">
        <f>IF(P341/B328=0,"",P341/B328)</f>
        <v/>
      </c>
      <c r="Q342" s="105" t="e">
        <f>IF(P341/Q341=0,"",P341/Q341)</f>
        <v>#VALUE!</v>
      </c>
      <c r="R342" s="231" t="s">
        <v>82</v>
      </c>
      <c r="S342" s="185"/>
    </row>
    <row r="343" spans="1:19" ht="15.75" x14ac:dyDescent="0.25">
      <c r="A343" s="79">
        <v>3201</v>
      </c>
      <c r="B343" s="80"/>
      <c r="C343" s="80"/>
      <c r="D343" s="80"/>
      <c r="E343" s="80"/>
      <c r="F343" s="80"/>
      <c r="G343" s="80"/>
      <c r="H343" s="80"/>
      <c r="I343" s="80"/>
      <c r="J343" s="80"/>
      <c r="K343" s="116"/>
      <c r="L343" s="238"/>
      <c r="M343" s="239"/>
      <c r="N343" s="240"/>
      <c r="O343" s="109"/>
      <c r="P343" s="110"/>
      <c r="Q343" s="110"/>
      <c r="R343" s="111"/>
      <c r="S343" s="185"/>
    </row>
    <row r="344" spans="1:19" ht="18" customHeight="1" x14ac:dyDescent="0.25">
      <c r="A344" s="33"/>
      <c r="B344" s="327" t="s">
        <v>108</v>
      </c>
      <c r="C344" s="327"/>
      <c r="D344" s="327"/>
      <c r="E344" s="327"/>
      <c r="F344" s="327"/>
      <c r="G344" s="327"/>
      <c r="H344" s="327"/>
      <c r="I344" s="327"/>
      <c r="J344" s="327"/>
      <c r="K344" s="112">
        <f>SUM(K328:K340)</f>
        <v>0</v>
      </c>
      <c r="L344" s="113" t="str">
        <f>IF(K336=0,"",K336/B328)</f>
        <v/>
      </c>
      <c r="M344" s="113" t="str">
        <f>IF(K344=0,"",K344/B328)</f>
        <v/>
      </c>
      <c r="N344" s="113" t="str">
        <f>IF(K336=0,"",M344-L344)</f>
        <v/>
      </c>
      <c r="O344" s="5"/>
      <c r="P344" s="25"/>
      <c r="Q344" s="24"/>
      <c r="R344" s="5"/>
      <c r="S344" s="185"/>
    </row>
    <row r="345" spans="1:19" ht="12.75" customHeight="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L345" s="5"/>
      <c r="M345" s="5"/>
      <c r="N345" s="185"/>
      <c r="O345" s="5"/>
      <c r="P345" s="6"/>
      <c r="Q345" s="6"/>
      <c r="R345" s="5"/>
      <c r="S345" s="185"/>
    </row>
    <row r="346" spans="1:19" ht="12.75" customHeight="1" x14ac:dyDescent="0.2">
      <c r="L346" s="5"/>
      <c r="M346" s="5"/>
      <c r="O346" s="5"/>
      <c r="P346" s="6"/>
      <c r="Q346" s="6"/>
      <c r="R346" s="5"/>
    </row>
    <row r="347" spans="1:19" ht="26.25" x14ac:dyDescent="0.4">
      <c r="A347" s="190"/>
      <c r="B347" s="318" t="s">
        <v>96</v>
      </c>
      <c r="C347" s="331"/>
      <c r="D347" s="331"/>
      <c r="E347" s="331"/>
      <c r="F347" s="331"/>
      <c r="G347" s="331"/>
      <c r="H347" s="331"/>
      <c r="I347" s="331"/>
      <c r="J347" s="331"/>
      <c r="K347" s="201" t="s">
        <v>143</v>
      </c>
      <c r="L347" s="5"/>
      <c r="M347" s="5"/>
      <c r="N347" s="25"/>
      <c r="O347" s="5"/>
      <c r="P347" s="25"/>
      <c r="Q347" s="25"/>
      <c r="R347" s="25"/>
      <c r="S347" s="190"/>
    </row>
    <row r="348" spans="1:19" ht="20.25" x14ac:dyDescent="0.2">
      <c r="A348" s="330" t="s">
        <v>9</v>
      </c>
      <c r="B348" s="311" t="s">
        <v>97</v>
      </c>
      <c r="C348" s="312"/>
      <c r="D348" s="312"/>
      <c r="E348" s="312"/>
      <c r="F348" s="312"/>
      <c r="G348" s="312"/>
      <c r="H348" s="312"/>
      <c r="I348" s="312"/>
      <c r="J348" s="313"/>
      <c r="K348" s="314" t="s">
        <v>10</v>
      </c>
      <c r="L348" s="307" t="s">
        <v>2</v>
      </c>
      <c r="M348" s="307" t="s">
        <v>3</v>
      </c>
      <c r="N348" s="316" t="s">
        <v>4</v>
      </c>
      <c r="O348" s="307" t="s">
        <v>5</v>
      </c>
      <c r="P348" s="317" t="s">
        <v>6</v>
      </c>
      <c r="Q348" s="317" t="s">
        <v>7</v>
      </c>
      <c r="R348" s="307" t="s">
        <v>8</v>
      </c>
      <c r="S348" s="190"/>
    </row>
    <row r="349" spans="1:19" ht="15.75" x14ac:dyDescent="0.25">
      <c r="A349" s="308"/>
      <c r="B349" s="79" t="s">
        <v>98</v>
      </c>
      <c r="C349" s="79" t="s">
        <v>99</v>
      </c>
      <c r="D349" s="79" t="s">
        <v>100</v>
      </c>
      <c r="E349" s="79" t="s">
        <v>101</v>
      </c>
      <c r="F349" s="79" t="s">
        <v>102</v>
      </c>
      <c r="G349" s="79" t="s">
        <v>103</v>
      </c>
      <c r="H349" s="79" t="s">
        <v>104</v>
      </c>
      <c r="I349" s="79" t="s">
        <v>105</v>
      </c>
      <c r="J349" s="79" t="s">
        <v>106</v>
      </c>
      <c r="K349" s="315"/>
      <c r="L349" s="308"/>
      <c r="M349" s="308"/>
      <c r="N349" s="308"/>
      <c r="O349" s="308"/>
      <c r="P349" s="308"/>
      <c r="Q349" s="308"/>
      <c r="R349" s="308"/>
      <c r="S349" s="190"/>
    </row>
    <row r="350" spans="1:19" ht="15.75" x14ac:dyDescent="0.25">
      <c r="A350" s="79">
        <v>2501</v>
      </c>
      <c r="B350" s="80">
        <v>75</v>
      </c>
      <c r="C350" s="80"/>
      <c r="D350" s="80"/>
      <c r="E350" s="80"/>
      <c r="F350" s="80"/>
      <c r="G350" s="80"/>
      <c r="H350" s="80"/>
      <c r="I350" s="80"/>
      <c r="J350" s="80"/>
      <c r="K350" s="116"/>
      <c r="L350" s="232"/>
      <c r="M350" s="233"/>
      <c r="N350" s="234"/>
      <c r="O350" s="242"/>
      <c r="P350" s="85">
        <f>B350</f>
        <v>75</v>
      </c>
      <c r="Q350" s="243"/>
      <c r="R350" s="242"/>
      <c r="S350" s="190"/>
    </row>
    <row r="351" spans="1:19" ht="15.75" x14ac:dyDescent="0.25">
      <c r="A351" s="79">
        <v>2502</v>
      </c>
      <c r="B351" s="80"/>
      <c r="C351" s="80">
        <v>70</v>
      </c>
      <c r="D351" s="80"/>
      <c r="E351" s="80"/>
      <c r="F351" s="80"/>
      <c r="G351" s="80"/>
      <c r="H351" s="80"/>
      <c r="I351" s="80"/>
      <c r="J351" s="80"/>
      <c r="K351" s="116"/>
      <c r="L351" s="235"/>
      <c r="M351" s="134"/>
      <c r="N351" s="236"/>
      <c r="O351" s="90">
        <f>IF(C351=0,"",C351/B350)</f>
        <v>0.93333333333333335</v>
      </c>
      <c r="P351" s="91">
        <v>70</v>
      </c>
      <c r="Q351" s="241">
        <f t="shared" ref="Q351:Q358" si="30">IF(P351=0,"",P351/P350)</f>
        <v>0.93333333333333335</v>
      </c>
      <c r="R351" s="241">
        <f t="shared" ref="R351:R358" si="31">IF(P351=0,"",100%-Q351)</f>
        <v>6.6666666666666652E-2</v>
      </c>
      <c r="S351" s="190"/>
    </row>
    <row r="352" spans="1:19" ht="15.75" x14ac:dyDescent="0.25">
      <c r="A352" s="79">
        <v>2601</v>
      </c>
      <c r="B352" s="80"/>
      <c r="C352" s="80"/>
      <c r="D352" s="80"/>
      <c r="E352" s="80"/>
      <c r="F352" s="80"/>
      <c r="G352" s="80"/>
      <c r="H352" s="80"/>
      <c r="I352" s="80"/>
      <c r="J352" s="80"/>
      <c r="K352" s="116"/>
      <c r="L352" s="235"/>
      <c r="M352" s="134"/>
      <c r="N352" s="236"/>
      <c r="O352" s="90" t="str">
        <f>IF(D352=0,"",D352/C351)</f>
        <v/>
      </c>
      <c r="P352" s="91"/>
      <c r="Q352" s="241" t="str">
        <f t="shared" si="30"/>
        <v/>
      </c>
      <c r="R352" s="241" t="str">
        <f t="shared" si="31"/>
        <v/>
      </c>
      <c r="S352" s="93">
        <f>P352/P350</f>
        <v>0</v>
      </c>
    </row>
    <row r="353" spans="1:19" ht="15.75" x14ac:dyDescent="0.25">
      <c r="A353" s="79">
        <v>2602</v>
      </c>
      <c r="B353" s="80"/>
      <c r="C353" s="80"/>
      <c r="D353" s="80"/>
      <c r="E353" s="80"/>
      <c r="F353" s="80"/>
      <c r="G353" s="80"/>
      <c r="H353" s="80"/>
      <c r="I353" s="80"/>
      <c r="J353" s="80"/>
      <c r="K353" s="116"/>
      <c r="L353" s="235"/>
      <c r="M353" s="134"/>
      <c r="N353" s="236"/>
      <c r="O353" s="90" t="str">
        <f>IF(E353=0,"",E353/D352)</f>
        <v/>
      </c>
      <c r="P353" s="91"/>
      <c r="Q353" s="241" t="str">
        <f t="shared" si="30"/>
        <v/>
      </c>
      <c r="R353" s="241" t="str">
        <f t="shared" si="31"/>
        <v/>
      </c>
      <c r="S353" s="190"/>
    </row>
    <row r="354" spans="1:19" ht="15.75" x14ac:dyDescent="0.25">
      <c r="A354" s="79">
        <v>2701</v>
      </c>
      <c r="B354" s="80"/>
      <c r="C354" s="80"/>
      <c r="D354" s="80"/>
      <c r="E354" s="80"/>
      <c r="F354" s="80"/>
      <c r="G354" s="80"/>
      <c r="H354" s="80"/>
      <c r="I354" s="80"/>
      <c r="J354" s="80"/>
      <c r="K354" s="116"/>
      <c r="L354" s="235"/>
      <c r="M354" s="134"/>
      <c r="N354" s="236"/>
      <c r="O354" s="90" t="str">
        <f>IF(F354=0,"",F354/E353)</f>
        <v/>
      </c>
      <c r="P354" s="91"/>
      <c r="Q354" s="241" t="str">
        <f t="shared" si="30"/>
        <v/>
      </c>
      <c r="R354" s="241" t="str">
        <f t="shared" si="31"/>
        <v/>
      </c>
      <c r="S354" s="190"/>
    </row>
    <row r="355" spans="1:19" ht="15.75" x14ac:dyDescent="0.25">
      <c r="A355" s="79">
        <v>2702</v>
      </c>
      <c r="B355" s="80"/>
      <c r="C355" s="80"/>
      <c r="D355" s="80"/>
      <c r="E355" s="80"/>
      <c r="F355" s="80"/>
      <c r="G355" s="80"/>
      <c r="H355" s="80"/>
      <c r="I355" s="80"/>
      <c r="J355" s="80"/>
      <c r="K355" s="116"/>
      <c r="L355" s="235"/>
      <c r="M355" s="134"/>
      <c r="N355" s="236"/>
      <c r="O355" s="90" t="str">
        <f>IF(G355=0,"",G355/F354)</f>
        <v/>
      </c>
      <c r="P355" s="91"/>
      <c r="Q355" s="241" t="str">
        <f t="shared" si="30"/>
        <v/>
      </c>
      <c r="R355" s="241" t="str">
        <f t="shared" si="31"/>
        <v/>
      </c>
      <c r="S355" s="190"/>
    </row>
    <row r="356" spans="1:19" ht="15.75" x14ac:dyDescent="0.25">
      <c r="A356" s="79">
        <v>2801</v>
      </c>
      <c r="B356" s="80"/>
      <c r="C356" s="80"/>
      <c r="D356" s="80"/>
      <c r="E356" s="80"/>
      <c r="F356" s="80"/>
      <c r="G356" s="80"/>
      <c r="H356" s="80"/>
      <c r="I356" s="80"/>
      <c r="J356" s="80"/>
      <c r="K356" s="116"/>
      <c r="L356" s="235"/>
      <c r="M356" s="134"/>
      <c r="N356" s="236"/>
      <c r="O356" s="90" t="str">
        <f>IF(H356=0,"",H356/G355)</f>
        <v/>
      </c>
      <c r="P356" s="91"/>
      <c r="Q356" s="241" t="str">
        <f t="shared" si="30"/>
        <v/>
      </c>
      <c r="R356" s="241" t="str">
        <f t="shared" si="31"/>
        <v/>
      </c>
      <c r="S356" s="190"/>
    </row>
    <row r="357" spans="1:19" ht="15.75" x14ac:dyDescent="0.25">
      <c r="A357" s="79">
        <v>2802</v>
      </c>
      <c r="B357" s="80"/>
      <c r="C357" s="80"/>
      <c r="D357" s="80"/>
      <c r="E357" s="80"/>
      <c r="F357" s="80"/>
      <c r="G357" s="80"/>
      <c r="H357" s="80"/>
      <c r="I357" s="80"/>
      <c r="J357" s="80"/>
      <c r="K357" s="116"/>
      <c r="L357" s="235"/>
      <c r="M357" s="134"/>
      <c r="N357" s="236"/>
      <c r="O357" s="90" t="str">
        <f>IF(I357=0,"",I357/H356)</f>
        <v/>
      </c>
      <c r="P357" s="91"/>
      <c r="Q357" s="241" t="str">
        <f t="shared" si="30"/>
        <v/>
      </c>
      <c r="R357" s="241" t="str">
        <f t="shared" si="31"/>
        <v/>
      </c>
      <c r="S357" s="190"/>
    </row>
    <row r="358" spans="1:19" ht="15.75" x14ac:dyDescent="0.25">
      <c r="A358" s="79">
        <v>2901</v>
      </c>
      <c r="B358" s="80"/>
      <c r="C358" s="80"/>
      <c r="D358" s="80"/>
      <c r="E358" s="80"/>
      <c r="F358" s="80"/>
      <c r="G358" s="80"/>
      <c r="H358" s="80"/>
      <c r="I358" s="80"/>
      <c r="J358" s="80"/>
      <c r="K358" s="116"/>
      <c r="L358" s="235"/>
      <c r="M358" s="134"/>
      <c r="N358" s="236"/>
      <c r="O358" s="133" t="str">
        <f>IF(J358=0,"",J358/I357)</f>
        <v/>
      </c>
      <c r="P358" s="91"/>
      <c r="Q358" s="133" t="str">
        <f t="shared" si="30"/>
        <v/>
      </c>
      <c r="R358" s="133" t="str">
        <f t="shared" si="31"/>
        <v/>
      </c>
      <c r="S358" s="190"/>
    </row>
    <row r="359" spans="1:19" ht="15.75" x14ac:dyDescent="0.25">
      <c r="A359" s="79">
        <v>2902</v>
      </c>
      <c r="B359" s="80"/>
      <c r="C359" s="80"/>
      <c r="D359" s="80"/>
      <c r="E359" s="80"/>
      <c r="F359" s="80"/>
      <c r="G359" s="80"/>
      <c r="H359" s="80"/>
      <c r="I359" s="80"/>
      <c r="J359" s="80"/>
      <c r="K359" s="116"/>
      <c r="L359" s="235"/>
      <c r="M359" s="134"/>
      <c r="N359" s="237"/>
      <c r="O359" s="193"/>
      <c r="P359" s="91"/>
      <c r="Q359" s="193"/>
      <c r="R359" s="264"/>
      <c r="S359" s="190"/>
    </row>
    <row r="360" spans="1:19" ht="15.75" x14ac:dyDescent="0.25">
      <c r="A360" s="79">
        <v>3001</v>
      </c>
      <c r="B360" s="80"/>
      <c r="C360" s="80"/>
      <c r="D360" s="80"/>
      <c r="E360" s="80"/>
      <c r="F360" s="80"/>
      <c r="G360" s="80"/>
      <c r="H360" s="80"/>
      <c r="I360" s="80"/>
      <c r="J360" s="80"/>
      <c r="K360" s="116"/>
      <c r="L360" s="235"/>
      <c r="M360" s="134"/>
      <c r="N360" s="237"/>
      <c r="O360" s="246"/>
      <c r="P360" s="96"/>
      <c r="Q360" s="247"/>
      <c r="R360" s="246"/>
      <c r="S360" s="190"/>
    </row>
    <row r="361" spans="1:19" ht="15.75" x14ac:dyDescent="0.25">
      <c r="A361" s="79">
        <v>3002</v>
      </c>
      <c r="B361" s="80"/>
      <c r="C361" s="80"/>
      <c r="D361" s="80"/>
      <c r="E361" s="80"/>
      <c r="F361" s="80"/>
      <c r="G361" s="80"/>
      <c r="H361" s="80"/>
      <c r="I361" s="80"/>
      <c r="J361" s="80"/>
      <c r="K361" s="116"/>
      <c r="L361" s="235"/>
      <c r="M361" s="134"/>
      <c r="N361" s="237"/>
      <c r="O361" s="246"/>
      <c r="P361" s="96"/>
      <c r="Q361" s="247"/>
      <c r="R361" s="246"/>
      <c r="S361" s="190"/>
    </row>
    <row r="362" spans="1:19" ht="15.75" x14ac:dyDescent="0.25">
      <c r="A362" s="79">
        <v>3101</v>
      </c>
      <c r="B362" s="80"/>
      <c r="C362" s="80"/>
      <c r="D362" s="80"/>
      <c r="E362" s="80"/>
      <c r="F362" s="80"/>
      <c r="G362" s="80"/>
      <c r="H362" s="80"/>
      <c r="I362" s="80"/>
      <c r="J362" s="80"/>
      <c r="K362" s="116"/>
      <c r="L362" s="235"/>
      <c r="M362" s="134"/>
      <c r="N362" s="237"/>
      <c r="O362" s="248"/>
      <c r="P362" s="251"/>
      <c r="Q362" s="249"/>
      <c r="R362" s="250"/>
      <c r="S362" s="190"/>
    </row>
    <row r="363" spans="1:19" ht="15.75" x14ac:dyDescent="0.25">
      <c r="A363" s="79">
        <v>3102</v>
      </c>
      <c r="B363" s="80"/>
      <c r="C363" s="80"/>
      <c r="D363" s="80"/>
      <c r="E363" s="80"/>
      <c r="F363" s="80"/>
      <c r="G363" s="80"/>
      <c r="H363" s="80"/>
      <c r="I363" s="80"/>
      <c r="J363" s="80"/>
      <c r="K363" s="116"/>
      <c r="L363" s="235"/>
      <c r="M363" s="134"/>
      <c r="N363" s="237"/>
      <c r="O363" s="228" t="s">
        <v>80</v>
      </c>
      <c r="P363" s="102"/>
      <c r="Q363" s="103">
        <f>K366</f>
        <v>0</v>
      </c>
      <c r="R363" s="230" t="s">
        <v>10</v>
      </c>
      <c r="S363" s="190"/>
    </row>
    <row r="364" spans="1:19" ht="15.75" x14ac:dyDescent="0.25">
      <c r="A364" s="79">
        <v>3201</v>
      </c>
      <c r="B364" s="80"/>
      <c r="C364" s="80"/>
      <c r="D364" s="80"/>
      <c r="E364" s="80"/>
      <c r="F364" s="80"/>
      <c r="G364" s="80"/>
      <c r="H364" s="80"/>
      <c r="I364" s="80"/>
      <c r="J364" s="80"/>
      <c r="K364" s="116"/>
      <c r="L364" s="235"/>
      <c r="M364" s="134"/>
      <c r="N364" s="237"/>
      <c r="O364" s="229" t="s">
        <v>81</v>
      </c>
      <c r="P364" s="104" t="str">
        <f>IF(P363/B350=0,"",P363/B350)</f>
        <v/>
      </c>
      <c r="Q364" s="105" t="e">
        <f>IF(P363/Q363=0,"",P363/Q363)</f>
        <v>#DIV/0!</v>
      </c>
      <c r="R364" s="231" t="s">
        <v>82</v>
      </c>
      <c r="S364" s="190"/>
    </row>
    <row r="365" spans="1:19" ht="15.75" x14ac:dyDescent="0.25">
      <c r="A365" s="79">
        <v>3202</v>
      </c>
      <c r="B365" s="80"/>
      <c r="C365" s="80"/>
      <c r="D365" s="80"/>
      <c r="E365" s="80"/>
      <c r="F365" s="80"/>
      <c r="G365" s="80"/>
      <c r="H365" s="80"/>
      <c r="I365" s="80"/>
      <c r="J365" s="80"/>
      <c r="K365" s="116"/>
      <c r="L365" s="238"/>
      <c r="M365" s="239"/>
      <c r="N365" s="240"/>
      <c r="O365" s="109"/>
      <c r="P365" s="110"/>
      <c r="Q365" s="110"/>
      <c r="R365" s="111"/>
      <c r="S365" s="190"/>
    </row>
    <row r="366" spans="1:19" ht="18" customHeight="1" x14ac:dyDescent="0.25">
      <c r="A366" s="33"/>
      <c r="B366" s="327" t="s">
        <v>108</v>
      </c>
      <c r="C366" s="327"/>
      <c r="D366" s="327"/>
      <c r="E366" s="327"/>
      <c r="F366" s="327"/>
      <c r="G366" s="327"/>
      <c r="H366" s="327"/>
      <c r="I366" s="327"/>
      <c r="J366" s="327"/>
      <c r="K366" s="112">
        <f>SUM(K350:K362)</f>
        <v>0</v>
      </c>
      <c r="L366" s="113" t="str">
        <f>IF(K358=0,"",K358/B350)</f>
        <v/>
      </c>
      <c r="M366" s="113" t="str">
        <f>IF(K366=0,"",K366/B350)</f>
        <v/>
      </c>
      <c r="N366" s="113" t="str">
        <f>IF(K358=0,"",M366-L366)</f>
        <v/>
      </c>
      <c r="O366" s="5"/>
      <c r="P366" s="25"/>
      <c r="Q366" s="24"/>
      <c r="R366" s="5"/>
      <c r="S366" s="190"/>
    </row>
    <row r="367" spans="1:19" ht="12.75" customHeight="1" x14ac:dyDescent="0.2">
      <c r="L367" s="5"/>
      <c r="M367" s="5"/>
      <c r="O367" s="5"/>
      <c r="P367" s="6"/>
      <c r="Q367" s="6"/>
      <c r="R367" s="5"/>
    </row>
    <row r="368" spans="1:19" ht="12.75" customHeight="1" x14ac:dyDescent="0.2">
      <c r="L368" s="5"/>
      <c r="M368" s="5"/>
      <c r="O368" s="5"/>
      <c r="P368" s="6"/>
      <c r="Q368" s="6"/>
      <c r="R368" s="5"/>
    </row>
    <row r="369" spans="1:19" s="300" customFormat="1" ht="26.25" x14ac:dyDescent="0.4">
      <c r="B369" s="318" t="s">
        <v>96</v>
      </c>
      <c r="C369" s="331"/>
      <c r="D369" s="331"/>
      <c r="E369" s="331"/>
      <c r="F369" s="331"/>
      <c r="G369" s="331"/>
      <c r="H369" s="331"/>
      <c r="I369" s="331"/>
      <c r="J369" s="331"/>
      <c r="K369" s="201" t="s">
        <v>144</v>
      </c>
      <c r="L369" s="5"/>
      <c r="M369" s="5"/>
      <c r="N369" s="25"/>
      <c r="O369" s="5"/>
      <c r="P369" s="25"/>
      <c r="Q369" s="25"/>
      <c r="R369" s="25"/>
    </row>
    <row r="370" spans="1:19" s="300" customFormat="1" ht="20.25" x14ac:dyDescent="0.2">
      <c r="A370" s="330" t="s">
        <v>9</v>
      </c>
      <c r="B370" s="311" t="s">
        <v>97</v>
      </c>
      <c r="C370" s="312"/>
      <c r="D370" s="312"/>
      <c r="E370" s="312"/>
      <c r="F370" s="312"/>
      <c r="G370" s="312"/>
      <c r="H370" s="312"/>
      <c r="I370" s="312"/>
      <c r="J370" s="313"/>
      <c r="K370" s="314" t="s">
        <v>10</v>
      </c>
      <c r="L370" s="307" t="s">
        <v>2</v>
      </c>
      <c r="M370" s="307" t="s">
        <v>3</v>
      </c>
      <c r="N370" s="316" t="s">
        <v>4</v>
      </c>
      <c r="O370" s="307" t="s">
        <v>5</v>
      </c>
      <c r="P370" s="317" t="s">
        <v>6</v>
      </c>
      <c r="Q370" s="317" t="s">
        <v>7</v>
      </c>
      <c r="R370" s="307" t="s">
        <v>8</v>
      </c>
    </row>
    <row r="371" spans="1:19" s="300" customFormat="1" ht="15.75" x14ac:dyDescent="0.25">
      <c r="A371" s="308"/>
      <c r="B371" s="79" t="s">
        <v>98</v>
      </c>
      <c r="C371" s="79" t="s">
        <v>99</v>
      </c>
      <c r="D371" s="79" t="s">
        <v>100</v>
      </c>
      <c r="E371" s="79" t="s">
        <v>101</v>
      </c>
      <c r="F371" s="79" t="s">
        <v>102</v>
      </c>
      <c r="G371" s="79" t="s">
        <v>103</v>
      </c>
      <c r="H371" s="79" t="s">
        <v>104</v>
      </c>
      <c r="I371" s="79" t="s">
        <v>105</v>
      </c>
      <c r="J371" s="79" t="s">
        <v>106</v>
      </c>
      <c r="K371" s="315"/>
      <c r="L371" s="308"/>
      <c r="M371" s="308"/>
      <c r="N371" s="308"/>
      <c r="O371" s="308"/>
      <c r="P371" s="308"/>
      <c r="Q371" s="308"/>
      <c r="R371" s="308"/>
    </row>
    <row r="372" spans="1:19" s="300" customFormat="1" ht="15.75" x14ac:dyDescent="0.25">
      <c r="A372" s="79">
        <v>2502</v>
      </c>
      <c r="B372" s="80">
        <v>73</v>
      </c>
      <c r="C372" s="80"/>
      <c r="D372" s="80"/>
      <c r="E372" s="80"/>
      <c r="F372" s="80"/>
      <c r="G372" s="80"/>
      <c r="H372" s="80"/>
      <c r="I372" s="80"/>
      <c r="J372" s="80"/>
      <c r="K372" s="116"/>
      <c r="L372" s="232"/>
      <c r="M372" s="233"/>
      <c r="N372" s="234"/>
      <c r="O372" s="242"/>
      <c r="P372" s="85">
        <f>B372</f>
        <v>73</v>
      </c>
      <c r="Q372" s="243"/>
      <c r="R372" s="242"/>
    </row>
    <row r="373" spans="1:19" s="300" customFormat="1" ht="15.75" x14ac:dyDescent="0.25">
      <c r="A373" s="79">
        <v>2601</v>
      </c>
      <c r="B373" s="80"/>
      <c r="C373" s="80"/>
      <c r="D373" s="80"/>
      <c r="E373" s="80"/>
      <c r="F373" s="80"/>
      <c r="G373" s="80"/>
      <c r="H373" s="80"/>
      <c r="I373" s="80"/>
      <c r="J373" s="80"/>
      <c r="K373" s="116"/>
      <c r="L373" s="235"/>
      <c r="M373" s="134"/>
      <c r="N373" s="236"/>
      <c r="O373" s="90" t="str">
        <f>IF(C373=0,"",C373/B372)</f>
        <v/>
      </c>
      <c r="P373" s="91"/>
      <c r="Q373" s="241" t="str">
        <f t="shared" ref="Q373:Q380" si="32">IF(P373=0,"",P373/P372)</f>
        <v/>
      </c>
      <c r="R373" s="241" t="str">
        <f t="shared" ref="R373:R380" si="33">IF(P373=0,"",100%-Q373)</f>
        <v/>
      </c>
    </row>
    <row r="374" spans="1:19" s="300" customFormat="1" ht="15.75" x14ac:dyDescent="0.25">
      <c r="A374" s="79">
        <v>2602</v>
      </c>
      <c r="B374" s="80"/>
      <c r="C374" s="80"/>
      <c r="D374" s="80"/>
      <c r="E374" s="80"/>
      <c r="F374" s="80"/>
      <c r="G374" s="80"/>
      <c r="H374" s="80"/>
      <c r="I374" s="80"/>
      <c r="J374" s="80"/>
      <c r="K374" s="116"/>
      <c r="L374" s="235"/>
      <c r="M374" s="134"/>
      <c r="N374" s="236"/>
      <c r="O374" s="90" t="str">
        <f>IF(D374=0,"",D374/C373)</f>
        <v/>
      </c>
      <c r="P374" s="91"/>
      <c r="Q374" s="241" t="str">
        <f t="shared" si="32"/>
        <v/>
      </c>
      <c r="R374" s="241" t="str">
        <f t="shared" si="33"/>
        <v/>
      </c>
      <c r="S374" s="93">
        <f>P374/P372</f>
        <v>0</v>
      </c>
    </row>
    <row r="375" spans="1:19" s="300" customFormat="1" ht="15.75" x14ac:dyDescent="0.25">
      <c r="A375" s="79">
        <v>2701</v>
      </c>
      <c r="B375" s="80"/>
      <c r="C375" s="80"/>
      <c r="D375" s="80"/>
      <c r="E375" s="80"/>
      <c r="F375" s="80"/>
      <c r="G375" s="80"/>
      <c r="H375" s="80"/>
      <c r="I375" s="80"/>
      <c r="J375" s="80"/>
      <c r="K375" s="116"/>
      <c r="L375" s="235"/>
      <c r="M375" s="134"/>
      <c r="N375" s="236"/>
      <c r="O375" s="90" t="str">
        <f>IF(E375=0,"",E375/D374)</f>
        <v/>
      </c>
      <c r="P375" s="91"/>
      <c r="Q375" s="241" t="str">
        <f t="shared" si="32"/>
        <v/>
      </c>
      <c r="R375" s="241" t="str">
        <f t="shared" si="33"/>
        <v/>
      </c>
    </row>
    <row r="376" spans="1:19" s="300" customFormat="1" ht="15.75" x14ac:dyDescent="0.25">
      <c r="A376" s="79">
        <v>2702</v>
      </c>
      <c r="B376" s="80"/>
      <c r="C376" s="80"/>
      <c r="D376" s="80"/>
      <c r="E376" s="80"/>
      <c r="F376" s="80"/>
      <c r="G376" s="80"/>
      <c r="H376" s="80"/>
      <c r="I376" s="80"/>
      <c r="J376" s="80"/>
      <c r="K376" s="116"/>
      <c r="L376" s="235"/>
      <c r="M376" s="134"/>
      <c r="N376" s="236"/>
      <c r="O376" s="90" t="str">
        <f>IF(F376=0,"",F376/E375)</f>
        <v/>
      </c>
      <c r="P376" s="91"/>
      <c r="Q376" s="241" t="str">
        <f t="shared" si="32"/>
        <v/>
      </c>
      <c r="R376" s="241" t="str">
        <f t="shared" si="33"/>
        <v/>
      </c>
    </row>
    <row r="377" spans="1:19" s="300" customFormat="1" ht="15.75" x14ac:dyDescent="0.25">
      <c r="A377" s="79">
        <v>2801</v>
      </c>
      <c r="B377" s="80"/>
      <c r="C377" s="80"/>
      <c r="D377" s="80"/>
      <c r="E377" s="80"/>
      <c r="F377" s="80"/>
      <c r="G377" s="80"/>
      <c r="H377" s="80"/>
      <c r="I377" s="80"/>
      <c r="J377" s="80"/>
      <c r="K377" s="116"/>
      <c r="L377" s="235"/>
      <c r="M377" s="134"/>
      <c r="N377" s="236"/>
      <c r="O377" s="90" t="str">
        <f>IF(G377=0,"",G377/F376)</f>
        <v/>
      </c>
      <c r="P377" s="91"/>
      <c r="Q377" s="241" t="str">
        <f t="shared" si="32"/>
        <v/>
      </c>
      <c r="R377" s="241" t="str">
        <f t="shared" si="33"/>
        <v/>
      </c>
    </row>
    <row r="378" spans="1:19" s="300" customFormat="1" ht="15.75" x14ac:dyDescent="0.25">
      <c r="A378" s="79">
        <v>2802</v>
      </c>
      <c r="B378" s="80"/>
      <c r="C378" s="80"/>
      <c r="D378" s="80"/>
      <c r="E378" s="80"/>
      <c r="F378" s="80"/>
      <c r="G378" s="80"/>
      <c r="H378" s="80"/>
      <c r="I378" s="80"/>
      <c r="J378" s="80"/>
      <c r="K378" s="116"/>
      <c r="L378" s="235"/>
      <c r="M378" s="134"/>
      <c r="N378" s="236"/>
      <c r="O378" s="90" t="str">
        <f>IF(H378=0,"",H378/G377)</f>
        <v/>
      </c>
      <c r="P378" s="91"/>
      <c r="Q378" s="241" t="str">
        <f t="shared" si="32"/>
        <v/>
      </c>
      <c r="R378" s="241" t="str">
        <f t="shared" si="33"/>
        <v/>
      </c>
    </row>
    <row r="379" spans="1:19" s="300" customFormat="1" ht="15.75" x14ac:dyDescent="0.25">
      <c r="A379" s="79">
        <v>2901</v>
      </c>
      <c r="B379" s="80"/>
      <c r="C379" s="80"/>
      <c r="D379" s="80"/>
      <c r="E379" s="80"/>
      <c r="F379" s="80"/>
      <c r="G379" s="80"/>
      <c r="H379" s="80"/>
      <c r="I379" s="80"/>
      <c r="J379" s="80"/>
      <c r="K379" s="116"/>
      <c r="L379" s="235"/>
      <c r="M379" s="134"/>
      <c r="N379" s="236"/>
      <c r="O379" s="90" t="str">
        <f>IF(I379=0,"",I379/H378)</f>
        <v/>
      </c>
      <c r="P379" s="91"/>
      <c r="Q379" s="241" t="str">
        <f t="shared" si="32"/>
        <v/>
      </c>
      <c r="R379" s="241" t="str">
        <f t="shared" si="33"/>
        <v/>
      </c>
    </row>
    <row r="380" spans="1:19" s="300" customFormat="1" ht="15.75" x14ac:dyDescent="0.25">
      <c r="A380" s="79">
        <v>2902</v>
      </c>
      <c r="B380" s="80"/>
      <c r="C380" s="80"/>
      <c r="D380" s="80"/>
      <c r="E380" s="80"/>
      <c r="F380" s="80"/>
      <c r="G380" s="80"/>
      <c r="H380" s="80"/>
      <c r="I380" s="80"/>
      <c r="J380" s="80"/>
      <c r="K380" s="116"/>
      <c r="L380" s="235"/>
      <c r="M380" s="134"/>
      <c r="N380" s="236"/>
      <c r="O380" s="133" t="str">
        <f>IF(J380=0,"",J380/I379)</f>
        <v/>
      </c>
      <c r="P380" s="91"/>
      <c r="Q380" s="133" t="str">
        <f t="shared" si="32"/>
        <v/>
      </c>
      <c r="R380" s="133" t="str">
        <f t="shared" si="33"/>
        <v/>
      </c>
    </row>
    <row r="381" spans="1:19" s="300" customFormat="1" ht="15.75" x14ac:dyDescent="0.25">
      <c r="A381" s="79">
        <v>3001</v>
      </c>
      <c r="B381" s="80"/>
      <c r="C381" s="80"/>
      <c r="D381" s="80"/>
      <c r="E381" s="80"/>
      <c r="F381" s="80"/>
      <c r="G381" s="80"/>
      <c r="H381" s="80"/>
      <c r="I381" s="80"/>
      <c r="J381" s="80"/>
      <c r="K381" s="116"/>
      <c r="L381" s="235"/>
      <c r="M381" s="134"/>
      <c r="N381" s="237"/>
      <c r="O381" s="193"/>
      <c r="P381" s="91"/>
      <c r="Q381" s="193"/>
      <c r="R381" s="264"/>
    </row>
    <row r="382" spans="1:19" s="300" customFormat="1" ht="15.75" x14ac:dyDescent="0.25">
      <c r="A382" s="79">
        <v>3002</v>
      </c>
      <c r="B382" s="80"/>
      <c r="C382" s="80"/>
      <c r="D382" s="80"/>
      <c r="E382" s="80"/>
      <c r="F382" s="80"/>
      <c r="G382" s="80"/>
      <c r="H382" s="80"/>
      <c r="I382" s="80"/>
      <c r="J382" s="80"/>
      <c r="K382" s="116"/>
      <c r="L382" s="235"/>
      <c r="M382" s="134"/>
      <c r="N382" s="237"/>
      <c r="O382" s="246"/>
      <c r="P382" s="96"/>
      <c r="Q382" s="247"/>
      <c r="R382" s="246"/>
    </row>
    <row r="383" spans="1:19" s="300" customFormat="1" ht="15.75" x14ac:dyDescent="0.25">
      <c r="A383" s="79">
        <v>3101</v>
      </c>
      <c r="B383" s="80"/>
      <c r="C383" s="80"/>
      <c r="D383" s="80"/>
      <c r="E383" s="80"/>
      <c r="F383" s="80"/>
      <c r="G383" s="80"/>
      <c r="H383" s="80"/>
      <c r="I383" s="80"/>
      <c r="J383" s="80"/>
      <c r="K383" s="116"/>
      <c r="L383" s="235"/>
      <c r="M383" s="134"/>
      <c r="N383" s="237"/>
      <c r="O383" s="246"/>
      <c r="P383" s="96"/>
      <c r="Q383" s="247"/>
      <c r="R383" s="246"/>
    </row>
    <row r="384" spans="1:19" s="300" customFormat="1" ht="15.75" x14ac:dyDescent="0.25">
      <c r="A384" s="79">
        <v>3102</v>
      </c>
      <c r="B384" s="80"/>
      <c r="C384" s="80"/>
      <c r="D384" s="80"/>
      <c r="E384" s="80"/>
      <c r="F384" s="80"/>
      <c r="G384" s="80"/>
      <c r="H384" s="80"/>
      <c r="I384" s="80"/>
      <c r="J384" s="80"/>
      <c r="K384" s="116"/>
      <c r="L384" s="235"/>
      <c r="M384" s="134"/>
      <c r="N384" s="237"/>
      <c r="O384" s="248"/>
      <c r="P384" s="251"/>
      <c r="Q384" s="249"/>
      <c r="R384" s="250"/>
    </row>
    <row r="385" spans="1:18" s="300" customFormat="1" ht="15.75" x14ac:dyDescent="0.25">
      <c r="A385" s="79">
        <v>3201</v>
      </c>
      <c r="B385" s="80"/>
      <c r="C385" s="80"/>
      <c r="D385" s="80"/>
      <c r="E385" s="80"/>
      <c r="F385" s="80"/>
      <c r="G385" s="80"/>
      <c r="H385" s="80"/>
      <c r="I385" s="80"/>
      <c r="J385" s="80"/>
      <c r="K385" s="116"/>
      <c r="L385" s="235"/>
      <c r="M385" s="134"/>
      <c r="N385" s="237"/>
      <c r="O385" s="228" t="s">
        <v>80</v>
      </c>
      <c r="P385" s="102"/>
      <c r="Q385" s="103">
        <f>K388</f>
        <v>0</v>
      </c>
      <c r="R385" s="230" t="s">
        <v>10</v>
      </c>
    </row>
    <row r="386" spans="1:18" s="300" customFormat="1" ht="15.75" x14ac:dyDescent="0.25">
      <c r="A386" s="79">
        <v>3202</v>
      </c>
      <c r="B386" s="80"/>
      <c r="C386" s="80"/>
      <c r="D386" s="80"/>
      <c r="E386" s="80"/>
      <c r="F386" s="80"/>
      <c r="G386" s="80"/>
      <c r="H386" s="80"/>
      <c r="I386" s="80"/>
      <c r="J386" s="80"/>
      <c r="K386" s="116"/>
      <c r="L386" s="235"/>
      <c r="M386" s="134"/>
      <c r="N386" s="237"/>
      <c r="O386" s="229" t="s">
        <v>81</v>
      </c>
      <c r="P386" s="104" t="str">
        <f>IF(P385/B372=0,"",P385/B372)</f>
        <v/>
      </c>
      <c r="Q386" s="105" t="e">
        <f>IF(P385/Q385=0,"",P385/Q385)</f>
        <v>#DIV/0!</v>
      </c>
      <c r="R386" s="231" t="s">
        <v>82</v>
      </c>
    </row>
    <row r="387" spans="1:18" s="300" customFormat="1" ht="15.75" x14ac:dyDescent="0.25">
      <c r="A387" s="79">
        <v>3301</v>
      </c>
      <c r="B387" s="80"/>
      <c r="C387" s="80"/>
      <c r="D387" s="80"/>
      <c r="E387" s="80"/>
      <c r="F387" s="80"/>
      <c r="G387" s="80"/>
      <c r="H387" s="80"/>
      <c r="I387" s="80"/>
      <c r="J387" s="80"/>
      <c r="K387" s="116"/>
      <c r="L387" s="238"/>
      <c r="M387" s="239"/>
      <c r="N387" s="240"/>
      <c r="O387" s="109"/>
      <c r="P387" s="110"/>
      <c r="Q387" s="110"/>
      <c r="R387" s="111"/>
    </row>
    <row r="388" spans="1:18" s="300" customFormat="1" ht="18" customHeight="1" x14ac:dyDescent="0.25">
      <c r="A388" s="33"/>
      <c r="B388" s="327" t="s">
        <v>108</v>
      </c>
      <c r="C388" s="327"/>
      <c r="D388" s="327"/>
      <c r="E388" s="327"/>
      <c r="F388" s="327"/>
      <c r="G388" s="327"/>
      <c r="H388" s="327"/>
      <c r="I388" s="327"/>
      <c r="J388" s="327"/>
      <c r="K388" s="112">
        <f>SUM(K372:K384)</f>
        <v>0</v>
      </c>
      <c r="L388" s="113" t="str">
        <f>IF(K380=0,"",K380/B372)</f>
        <v/>
      </c>
      <c r="M388" s="113" t="str">
        <f>IF(K388=0,"",K388/B372)</f>
        <v/>
      </c>
      <c r="N388" s="113" t="str">
        <f>IF(K380=0,"",M388-L388)</f>
        <v/>
      </c>
      <c r="O388" s="5"/>
      <c r="P388" s="25"/>
      <c r="Q388" s="24"/>
      <c r="R388" s="5"/>
    </row>
    <row r="389" spans="1:18" ht="12.75" customHeight="1" x14ac:dyDescent="0.2">
      <c r="L389" s="5"/>
      <c r="M389" s="5"/>
      <c r="O389" s="5"/>
      <c r="P389" s="6"/>
      <c r="Q389" s="6"/>
      <c r="R389" s="5"/>
    </row>
    <row r="390" spans="1:18" ht="12.75" customHeight="1" x14ac:dyDescent="0.2">
      <c r="L390" s="5"/>
      <c r="M390" s="5"/>
      <c r="O390" s="5"/>
      <c r="P390" s="6"/>
      <c r="Q390" s="6"/>
      <c r="R390" s="5"/>
    </row>
    <row r="391" spans="1:18" ht="12.75" customHeight="1" x14ac:dyDescent="0.2">
      <c r="L391" s="5"/>
      <c r="M391" s="5"/>
      <c r="O391" s="5"/>
      <c r="P391" s="6"/>
      <c r="Q391" s="6"/>
      <c r="R391" s="5"/>
    </row>
    <row r="392" spans="1:18" ht="12.75" customHeight="1" x14ac:dyDescent="0.2">
      <c r="L392" s="5"/>
      <c r="M392" s="5"/>
      <c r="O392" s="5"/>
      <c r="P392" s="6"/>
      <c r="Q392" s="6"/>
      <c r="R392" s="5"/>
    </row>
    <row r="393" spans="1:18" ht="12.75" customHeight="1" x14ac:dyDescent="0.2">
      <c r="L393" s="5"/>
      <c r="M393" s="5"/>
      <c r="O393" s="5"/>
      <c r="P393" s="6"/>
      <c r="Q393" s="6"/>
      <c r="R393" s="5"/>
    </row>
    <row r="394" spans="1:18" ht="12.75" customHeight="1" x14ac:dyDescent="0.2">
      <c r="L394" s="5"/>
      <c r="M394" s="5"/>
      <c r="O394" s="5"/>
      <c r="P394" s="6"/>
      <c r="Q394" s="6"/>
      <c r="R394" s="5"/>
    </row>
    <row r="395" spans="1:18" ht="12.75" customHeight="1" x14ac:dyDescent="0.2">
      <c r="L395" s="5"/>
      <c r="M395" s="5"/>
      <c r="O395" s="5"/>
      <c r="P395" s="6"/>
      <c r="Q395" s="6"/>
      <c r="R395" s="5"/>
    </row>
    <row r="396" spans="1:18" ht="12.75" customHeight="1" x14ac:dyDescent="0.2">
      <c r="L396" s="5"/>
      <c r="M396" s="5"/>
      <c r="O396" s="5"/>
      <c r="P396" s="6"/>
      <c r="Q396" s="6"/>
      <c r="R396" s="5"/>
    </row>
    <row r="397" spans="1:18" ht="12.75" customHeight="1" x14ac:dyDescent="0.2">
      <c r="L397" s="5"/>
      <c r="M397" s="5"/>
      <c r="O397" s="5"/>
      <c r="P397" s="6"/>
      <c r="Q397" s="6"/>
      <c r="R397" s="5"/>
    </row>
    <row r="398" spans="1:18" ht="12.75" customHeight="1" x14ac:dyDescent="0.2">
      <c r="L398" s="5"/>
      <c r="M398" s="5"/>
      <c r="O398" s="5"/>
      <c r="P398" s="6"/>
      <c r="Q398" s="6"/>
      <c r="R398" s="5"/>
    </row>
    <row r="399" spans="1:18" ht="12.75" customHeight="1" x14ac:dyDescent="0.2">
      <c r="L399" s="5"/>
      <c r="M399" s="5"/>
      <c r="O399" s="5"/>
      <c r="P399" s="6"/>
      <c r="Q399" s="6"/>
      <c r="R399" s="5"/>
    </row>
    <row r="400" spans="1:18" ht="12.75" customHeight="1" x14ac:dyDescent="0.2">
      <c r="L400" s="5"/>
      <c r="M400" s="5"/>
      <c r="O400" s="5"/>
      <c r="P400" s="6"/>
      <c r="Q400" s="6"/>
      <c r="R400" s="5"/>
    </row>
    <row r="401" spans="12:18" ht="12.75" customHeight="1" x14ac:dyDescent="0.2">
      <c r="L401" s="5"/>
      <c r="M401" s="5"/>
      <c r="O401" s="5"/>
      <c r="P401" s="6"/>
      <c r="Q401" s="6"/>
      <c r="R401" s="5"/>
    </row>
    <row r="402" spans="12:18" ht="12.75" customHeight="1" x14ac:dyDescent="0.2">
      <c r="L402" s="5"/>
      <c r="M402" s="5"/>
      <c r="O402" s="5"/>
      <c r="P402" s="6"/>
      <c r="Q402" s="6"/>
      <c r="R402" s="5"/>
    </row>
    <row r="403" spans="12:18" ht="12.75" customHeight="1" x14ac:dyDescent="0.2">
      <c r="L403" s="5"/>
      <c r="M403" s="5"/>
      <c r="O403" s="5"/>
      <c r="P403" s="6"/>
      <c r="Q403" s="6"/>
      <c r="R403" s="5"/>
    </row>
    <row r="404" spans="12:18" ht="12.75" customHeight="1" x14ac:dyDescent="0.2">
      <c r="L404" s="5"/>
      <c r="M404" s="5"/>
      <c r="O404" s="5"/>
      <c r="P404" s="6"/>
      <c r="Q404" s="6"/>
      <c r="R404" s="5"/>
    </row>
    <row r="405" spans="12:18" ht="12.75" customHeight="1" x14ac:dyDescent="0.2">
      <c r="L405" s="5"/>
      <c r="M405" s="5"/>
      <c r="O405" s="5"/>
      <c r="P405" s="6"/>
      <c r="Q405" s="6"/>
      <c r="R405" s="5"/>
    </row>
    <row r="406" spans="12:18" ht="12.75" customHeight="1" x14ac:dyDescent="0.2">
      <c r="L406" s="5"/>
      <c r="M406" s="5"/>
      <c r="O406" s="5"/>
      <c r="P406" s="6"/>
      <c r="Q406" s="6"/>
      <c r="R406" s="5"/>
    </row>
    <row r="407" spans="12:18" ht="12.75" customHeight="1" x14ac:dyDescent="0.2">
      <c r="L407" s="5"/>
      <c r="M407" s="5"/>
      <c r="O407" s="5"/>
      <c r="P407" s="6"/>
      <c r="Q407" s="6"/>
      <c r="R407" s="5"/>
    </row>
    <row r="408" spans="12:18" ht="12.75" customHeight="1" x14ac:dyDescent="0.2">
      <c r="L408" s="5"/>
      <c r="M408" s="5"/>
      <c r="O408" s="5"/>
      <c r="P408" s="6"/>
      <c r="Q408" s="6"/>
      <c r="R408" s="5"/>
    </row>
    <row r="409" spans="12:18" ht="12.75" customHeight="1" x14ac:dyDescent="0.2">
      <c r="L409" s="5"/>
      <c r="M409" s="5"/>
      <c r="O409" s="5"/>
      <c r="P409" s="6"/>
      <c r="Q409" s="6"/>
      <c r="R409" s="5"/>
    </row>
    <row r="410" spans="12:18" ht="12.75" customHeight="1" x14ac:dyDescent="0.2">
      <c r="L410" s="5"/>
      <c r="M410" s="5"/>
      <c r="O410" s="5"/>
      <c r="P410" s="6"/>
      <c r="Q410" s="6"/>
      <c r="R410" s="5"/>
    </row>
    <row r="411" spans="12:18" ht="12.75" customHeight="1" x14ac:dyDescent="0.2">
      <c r="L411" s="5"/>
      <c r="M411" s="5"/>
      <c r="O411" s="5"/>
      <c r="P411" s="6"/>
      <c r="Q411" s="6"/>
      <c r="R411" s="5"/>
    </row>
    <row r="412" spans="12:18" ht="12.75" customHeight="1" x14ac:dyDescent="0.2">
      <c r="L412" s="5"/>
      <c r="M412" s="5"/>
      <c r="O412" s="5"/>
      <c r="P412" s="6"/>
      <c r="Q412" s="6"/>
      <c r="R412" s="5"/>
    </row>
    <row r="413" spans="12:18" ht="12.75" customHeight="1" x14ac:dyDescent="0.2">
      <c r="L413" s="5"/>
      <c r="M413" s="5"/>
      <c r="O413" s="5"/>
      <c r="P413" s="6"/>
      <c r="Q413" s="6"/>
      <c r="R413" s="5"/>
    </row>
    <row r="414" spans="12:18" ht="12.75" customHeight="1" x14ac:dyDescent="0.2">
      <c r="L414" s="5"/>
      <c r="M414" s="5"/>
      <c r="O414" s="5"/>
      <c r="P414" s="6"/>
      <c r="Q414" s="6"/>
      <c r="R414" s="5"/>
    </row>
    <row r="415" spans="12:18" ht="12.75" customHeight="1" x14ac:dyDescent="0.2">
      <c r="L415" s="5"/>
      <c r="M415" s="5"/>
      <c r="O415" s="5"/>
      <c r="P415" s="6"/>
      <c r="Q415" s="6"/>
      <c r="R415" s="5"/>
    </row>
    <row r="416" spans="12:18" ht="12.75" customHeight="1" x14ac:dyDescent="0.2">
      <c r="L416" s="5"/>
      <c r="M416" s="5"/>
      <c r="O416" s="5"/>
      <c r="P416" s="6"/>
      <c r="Q416" s="6"/>
      <c r="R416" s="5"/>
    </row>
    <row r="417" spans="12:18" ht="12.75" customHeight="1" x14ac:dyDescent="0.2">
      <c r="L417" s="5"/>
      <c r="M417" s="5"/>
      <c r="O417" s="5"/>
      <c r="P417" s="6"/>
      <c r="Q417" s="6"/>
      <c r="R417" s="5"/>
    </row>
    <row r="418" spans="12:18" ht="12.75" customHeight="1" x14ac:dyDescent="0.2">
      <c r="L418" s="5"/>
      <c r="M418" s="5"/>
      <c r="O418" s="5"/>
      <c r="P418" s="6"/>
      <c r="Q418" s="6"/>
      <c r="R418" s="5"/>
    </row>
    <row r="419" spans="12:18" ht="12.75" customHeight="1" x14ac:dyDescent="0.2">
      <c r="L419" s="5"/>
      <c r="M419" s="5"/>
      <c r="O419" s="5"/>
      <c r="P419" s="6"/>
      <c r="Q419" s="6"/>
      <c r="R419" s="5"/>
    </row>
    <row r="420" spans="12:18" ht="12.75" customHeight="1" x14ac:dyDescent="0.2">
      <c r="L420" s="5"/>
      <c r="M420" s="5"/>
      <c r="O420" s="5"/>
      <c r="P420" s="6"/>
      <c r="Q420" s="6"/>
      <c r="R420" s="5"/>
    </row>
    <row r="421" spans="12:18" ht="12.75" customHeight="1" x14ac:dyDescent="0.2">
      <c r="L421" s="5"/>
      <c r="M421" s="5"/>
      <c r="O421" s="5"/>
      <c r="P421" s="6"/>
      <c r="Q421" s="6"/>
      <c r="R421" s="5"/>
    </row>
    <row r="422" spans="12:18" ht="12.75" customHeight="1" x14ac:dyDescent="0.2">
      <c r="L422" s="5"/>
      <c r="M422" s="5"/>
      <c r="O422" s="5"/>
      <c r="P422" s="6"/>
      <c r="Q422" s="6"/>
      <c r="R422" s="5"/>
    </row>
    <row r="423" spans="12:18" ht="12.75" customHeight="1" x14ac:dyDescent="0.2">
      <c r="L423" s="5"/>
      <c r="M423" s="5"/>
      <c r="O423" s="5"/>
      <c r="P423" s="6"/>
      <c r="Q423" s="6"/>
      <c r="R423" s="5"/>
    </row>
    <row r="424" spans="12:18" ht="12.75" customHeight="1" x14ac:dyDescent="0.2">
      <c r="L424" s="5"/>
      <c r="M424" s="5"/>
      <c r="O424" s="5"/>
      <c r="P424" s="6"/>
      <c r="Q424" s="6"/>
      <c r="R424" s="5"/>
    </row>
    <row r="425" spans="12:18" ht="12.75" customHeight="1" x14ac:dyDescent="0.2">
      <c r="L425" s="5"/>
      <c r="M425" s="5"/>
      <c r="O425" s="5"/>
      <c r="P425" s="6"/>
      <c r="Q425" s="6"/>
      <c r="R425" s="5"/>
    </row>
    <row r="426" spans="12:18" ht="12.75" customHeight="1" x14ac:dyDescent="0.2">
      <c r="L426" s="5"/>
      <c r="M426" s="5"/>
      <c r="O426" s="5"/>
      <c r="P426" s="6"/>
      <c r="Q426" s="6"/>
      <c r="R426" s="5"/>
    </row>
    <row r="427" spans="12:18" ht="12.75" customHeight="1" x14ac:dyDescent="0.2">
      <c r="L427" s="5"/>
      <c r="M427" s="5"/>
      <c r="O427" s="5"/>
      <c r="P427" s="6"/>
      <c r="Q427" s="6"/>
      <c r="R427" s="5"/>
    </row>
    <row r="428" spans="12:18" ht="12.75" customHeight="1" x14ac:dyDescent="0.2">
      <c r="L428" s="5"/>
      <c r="M428" s="5"/>
      <c r="O428" s="5"/>
      <c r="P428" s="6"/>
      <c r="Q428" s="6"/>
      <c r="R428" s="5"/>
    </row>
    <row r="429" spans="12:18" ht="12.75" customHeight="1" x14ac:dyDescent="0.2">
      <c r="L429" s="5"/>
      <c r="M429" s="5"/>
      <c r="O429" s="5"/>
      <c r="P429" s="6"/>
      <c r="Q429" s="6"/>
      <c r="R429" s="5"/>
    </row>
    <row r="430" spans="12:18" ht="12.75" customHeight="1" x14ac:dyDescent="0.2">
      <c r="L430" s="5"/>
      <c r="M430" s="5"/>
      <c r="O430" s="5"/>
      <c r="P430" s="6"/>
      <c r="Q430" s="6"/>
      <c r="R430" s="5"/>
    </row>
    <row r="431" spans="12:18" ht="12.75" customHeight="1" x14ac:dyDescent="0.2">
      <c r="L431" s="5"/>
      <c r="M431" s="5"/>
      <c r="O431" s="5"/>
      <c r="P431" s="6"/>
      <c r="Q431" s="6"/>
      <c r="R431" s="5"/>
    </row>
    <row r="432" spans="12:18" ht="12.75" customHeight="1" x14ac:dyDescent="0.2">
      <c r="L432" s="5"/>
      <c r="M432" s="5"/>
      <c r="O432" s="5"/>
      <c r="P432" s="6"/>
      <c r="Q432" s="6"/>
      <c r="R432" s="5"/>
    </row>
    <row r="433" spans="12:18" ht="12.75" customHeight="1" x14ac:dyDescent="0.2">
      <c r="L433" s="5"/>
      <c r="M433" s="5"/>
      <c r="O433" s="5"/>
      <c r="P433" s="6"/>
      <c r="Q433" s="6"/>
      <c r="R433" s="5"/>
    </row>
    <row r="434" spans="12:18" ht="12.75" customHeight="1" x14ac:dyDescent="0.2">
      <c r="L434" s="5"/>
      <c r="M434" s="5"/>
      <c r="O434" s="5"/>
      <c r="P434" s="6"/>
      <c r="Q434" s="6"/>
      <c r="R434" s="5"/>
    </row>
    <row r="435" spans="12:18" ht="12.75" customHeight="1" x14ac:dyDescent="0.2">
      <c r="L435" s="5"/>
      <c r="M435" s="5"/>
      <c r="O435" s="5"/>
      <c r="P435" s="6"/>
      <c r="Q435" s="6"/>
      <c r="R435" s="5"/>
    </row>
    <row r="436" spans="12:18" ht="12.75" customHeight="1" x14ac:dyDescent="0.2">
      <c r="L436" s="5"/>
      <c r="M436" s="5"/>
      <c r="O436" s="5"/>
      <c r="P436" s="6"/>
      <c r="Q436" s="6"/>
      <c r="R436" s="5"/>
    </row>
    <row r="437" spans="12:18" ht="12.75" customHeight="1" x14ac:dyDescent="0.2">
      <c r="L437" s="5"/>
      <c r="M437" s="5"/>
      <c r="O437" s="5"/>
      <c r="P437" s="6"/>
      <c r="Q437" s="6"/>
      <c r="R437" s="5"/>
    </row>
    <row r="438" spans="12:18" ht="12.75" customHeight="1" x14ac:dyDescent="0.2">
      <c r="L438" s="5"/>
      <c r="M438" s="5"/>
      <c r="O438" s="5"/>
      <c r="P438" s="6"/>
      <c r="Q438" s="6"/>
      <c r="R438" s="5"/>
    </row>
    <row r="439" spans="12:18" ht="12.75" customHeight="1" x14ac:dyDescent="0.2">
      <c r="L439" s="5"/>
      <c r="M439" s="5"/>
      <c r="O439" s="5"/>
      <c r="P439" s="6"/>
      <c r="Q439" s="6"/>
      <c r="R439" s="5"/>
    </row>
    <row r="440" spans="12:18" ht="12.75" customHeight="1" x14ac:dyDescent="0.2">
      <c r="L440" s="5"/>
      <c r="M440" s="5"/>
      <c r="O440" s="5"/>
      <c r="P440" s="6"/>
      <c r="Q440" s="6"/>
      <c r="R440" s="5"/>
    </row>
    <row r="441" spans="12:18" ht="12.75" customHeight="1" x14ac:dyDescent="0.2">
      <c r="L441" s="5"/>
      <c r="M441" s="5"/>
      <c r="O441" s="5"/>
      <c r="P441" s="6"/>
      <c r="Q441" s="6"/>
      <c r="R441" s="5"/>
    </row>
    <row r="442" spans="12:18" ht="12.75" customHeight="1" x14ac:dyDescent="0.2">
      <c r="L442" s="5"/>
      <c r="M442" s="5"/>
      <c r="O442" s="5"/>
      <c r="P442" s="6"/>
      <c r="Q442" s="6"/>
      <c r="R442" s="5"/>
    </row>
    <row r="443" spans="12:18" ht="12.75" customHeight="1" x14ac:dyDescent="0.2">
      <c r="L443" s="5"/>
      <c r="M443" s="5"/>
      <c r="O443" s="5"/>
      <c r="P443" s="6"/>
      <c r="Q443" s="6"/>
      <c r="R443" s="5"/>
    </row>
    <row r="444" spans="12:18" ht="12.75" customHeight="1" x14ac:dyDescent="0.2">
      <c r="L444" s="5"/>
      <c r="M444" s="5"/>
      <c r="O444" s="5"/>
      <c r="P444" s="6"/>
      <c r="Q444" s="6"/>
      <c r="R444" s="5"/>
    </row>
    <row r="445" spans="12:18" ht="12.75" customHeight="1" x14ac:dyDescent="0.2">
      <c r="L445" s="5"/>
      <c r="M445" s="5"/>
      <c r="O445" s="5"/>
      <c r="P445" s="6"/>
      <c r="Q445" s="6"/>
      <c r="R445" s="5"/>
    </row>
    <row r="446" spans="12:18" ht="12.75" customHeight="1" x14ac:dyDescent="0.2">
      <c r="L446" s="5"/>
      <c r="M446" s="5"/>
      <c r="O446" s="5"/>
      <c r="P446" s="6"/>
      <c r="Q446" s="6"/>
      <c r="R446" s="5"/>
    </row>
    <row r="447" spans="12:18" ht="12.75" customHeight="1" x14ac:dyDescent="0.2">
      <c r="L447" s="5"/>
      <c r="M447" s="5"/>
      <c r="O447" s="5"/>
      <c r="P447" s="6"/>
      <c r="Q447" s="6"/>
      <c r="R447" s="5"/>
    </row>
    <row r="448" spans="12:18" ht="12.75" customHeight="1" x14ac:dyDescent="0.2">
      <c r="L448" s="5"/>
      <c r="M448" s="5"/>
      <c r="O448" s="5"/>
      <c r="P448" s="6"/>
      <c r="Q448" s="6"/>
      <c r="R448" s="5"/>
    </row>
    <row r="449" spans="12:18" ht="12.75" customHeight="1" x14ac:dyDescent="0.2">
      <c r="L449" s="5"/>
      <c r="M449" s="5"/>
      <c r="O449" s="5"/>
      <c r="P449" s="6"/>
      <c r="Q449" s="6"/>
      <c r="R449" s="5"/>
    </row>
    <row r="450" spans="12:18" ht="12.75" customHeight="1" x14ac:dyDescent="0.2">
      <c r="L450" s="5"/>
      <c r="M450" s="5"/>
      <c r="O450" s="5"/>
      <c r="P450" s="6"/>
      <c r="Q450" s="6"/>
      <c r="R450" s="5"/>
    </row>
    <row r="451" spans="12:18" ht="12.75" customHeight="1" x14ac:dyDescent="0.2">
      <c r="L451" s="5"/>
      <c r="M451" s="5"/>
      <c r="O451" s="5"/>
      <c r="P451" s="6"/>
      <c r="Q451" s="6"/>
      <c r="R451" s="5"/>
    </row>
    <row r="452" spans="12:18" ht="12.75" customHeight="1" x14ac:dyDescent="0.2">
      <c r="L452" s="5"/>
      <c r="M452" s="5"/>
      <c r="O452" s="5"/>
      <c r="P452" s="6"/>
      <c r="Q452" s="6"/>
      <c r="R452" s="5"/>
    </row>
    <row r="453" spans="12:18" ht="12.75" customHeight="1" x14ac:dyDescent="0.2">
      <c r="L453" s="5"/>
      <c r="M453" s="5"/>
      <c r="O453" s="5"/>
      <c r="P453" s="6"/>
      <c r="Q453" s="6"/>
      <c r="R453" s="5"/>
    </row>
    <row r="454" spans="12:18" ht="12.75" customHeight="1" x14ac:dyDescent="0.2">
      <c r="L454" s="5"/>
      <c r="M454" s="5"/>
      <c r="O454" s="5"/>
      <c r="P454" s="6"/>
      <c r="Q454" s="6"/>
      <c r="R454" s="5"/>
    </row>
    <row r="455" spans="12:18" ht="12.75" customHeight="1" x14ac:dyDescent="0.2">
      <c r="L455" s="5"/>
      <c r="M455" s="5"/>
      <c r="O455" s="5"/>
      <c r="P455" s="6"/>
      <c r="Q455" s="6"/>
      <c r="R455" s="5"/>
    </row>
    <row r="456" spans="12:18" ht="12.75" customHeight="1" x14ac:dyDescent="0.2">
      <c r="L456" s="5"/>
      <c r="M456" s="5"/>
      <c r="O456" s="5"/>
      <c r="P456" s="6"/>
      <c r="Q456" s="6"/>
      <c r="R456" s="5"/>
    </row>
    <row r="457" spans="12:18" ht="12.75" customHeight="1" x14ac:dyDescent="0.2">
      <c r="L457" s="5"/>
      <c r="M457" s="5"/>
      <c r="O457" s="5"/>
      <c r="P457" s="6"/>
      <c r="Q457" s="6"/>
      <c r="R457" s="5"/>
    </row>
    <row r="458" spans="12:18" ht="12.75" customHeight="1" x14ac:dyDescent="0.2">
      <c r="L458" s="5"/>
      <c r="M458" s="5"/>
      <c r="O458" s="5"/>
      <c r="P458" s="6"/>
      <c r="Q458" s="6"/>
      <c r="R458" s="5"/>
    </row>
    <row r="459" spans="12:18" ht="12.75" customHeight="1" x14ac:dyDescent="0.2">
      <c r="L459" s="5"/>
      <c r="M459" s="5"/>
      <c r="O459" s="5"/>
      <c r="P459" s="6"/>
      <c r="Q459" s="6"/>
      <c r="R459" s="5"/>
    </row>
    <row r="460" spans="12:18" ht="12.75" customHeight="1" x14ac:dyDescent="0.2">
      <c r="L460" s="5"/>
      <c r="M460" s="5"/>
      <c r="O460" s="5"/>
      <c r="P460" s="6"/>
      <c r="Q460" s="6"/>
      <c r="R460" s="5"/>
    </row>
    <row r="461" spans="12:18" ht="12.75" customHeight="1" x14ac:dyDescent="0.2">
      <c r="L461" s="5"/>
      <c r="M461" s="5"/>
      <c r="O461" s="5"/>
      <c r="P461" s="6"/>
      <c r="Q461" s="6"/>
      <c r="R461" s="5"/>
    </row>
    <row r="462" spans="12:18" ht="12.75" customHeight="1" x14ac:dyDescent="0.2">
      <c r="L462" s="5"/>
      <c r="M462" s="5"/>
      <c r="O462" s="5"/>
      <c r="P462" s="6"/>
      <c r="Q462" s="6"/>
      <c r="R462" s="5"/>
    </row>
    <row r="463" spans="12:18" ht="12.75" customHeight="1" x14ac:dyDescent="0.2">
      <c r="L463" s="5"/>
      <c r="M463" s="5"/>
      <c r="O463" s="5"/>
      <c r="P463" s="6"/>
      <c r="Q463" s="6"/>
      <c r="R463" s="5"/>
    </row>
    <row r="464" spans="12:18" ht="12.75" customHeight="1" x14ac:dyDescent="0.2">
      <c r="L464" s="5"/>
      <c r="M464" s="5"/>
      <c r="O464" s="5"/>
      <c r="P464" s="6"/>
      <c r="Q464" s="6"/>
      <c r="R464" s="5"/>
    </row>
    <row r="465" spans="12:18" ht="12.75" customHeight="1" x14ac:dyDescent="0.2">
      <c r="L465" s="5"/>
      <c r="M465" s="5"/>
      <c r="O465" s="5"/>
      <c r="P465" s="6"/>
      <c r="Q465" s="6"/>
      <c r="R465" s="5"/>
    </row>
    <row r="466" spans="12:18" ht="12.75" customHeight="1" x14ac:dyDescent="0.2">
      <c r="L466" s="5"/>
      <c r="M466" s="5"/>
      <c r="O466" s="5"/>
      <c r="P466" s="6"/>
      <c r="Q466" s="6"/>
      <c r="R466" s="5"/>
    </row>
    <row r="467" spans="12:18" ht="12.75" customHeight="1" x14ac:dyDescent="0.2">
      <c r="L467" s="5"/>
      <c r="M467" s="5"/>
      <c r="O467" s="5"/>
      <c r="P467" s="6"/>
      <c r="Q467" s="6"/>
      <c r="R467" s="5"/>
    </row>
    <row r="468" spans="12:18" ht="12.75" customHeight="1" x14ac:dyDescent="0.2">
      <c r="L468" s="5"/>
      <c r="M468" s="5"/>
      <c r="O468" s="5"/>
      <c r="P468" s="6"/>
      <c r="Q468" s="6"/>
      <c r="R468" s="5"/>
    </row>
    <row r="469" spans="12:18" ht="12.75" customHeight="1" x14ac:dyDescent="0.2">
      <c r="L469" s="5"/>
      <c r="M469" s="5"/>
      <c r="O469" s="5"/>
      <c r="P469" s="6"/>
      <c r="Q469" s="6"/>
      <c r="R469" s="5"/>
    </row>
    <row r="470" spans="12:18" ht="12.75" customHeight="1" x14ac:dyDescent="0.2">
      <c r="L470" s="5"/>
      <c r="M470" s="5"/>
      <c r="O470" s="5"/>
      <c r="P470" s="6"/>
      <c r="Q470" s="6"/>
      <c r="R470" s="5"/>
    </row>
    <row r="471" spans="12:18" ht="12.75" customHeight="1" x14ac:dyDescent="0.2">
      <c r="L471" s="5"/>
      <c r="M471" s="5"/>
      <c r="O471" s="5"/>
      <c r="P471" s="6"/>
      <c r="Q471" s="6"/>
      <c r="R471" s="5"/>
    </row>
    <row r="472" spans="12:18" ht="12.75" customHeight="1" x14ac:dyDescent="0.2">
      <c r="L472" s="5"/>
      <c r="M472" s="5"/>
      <c r="O472" s="5"/>
      <c r="P472" s="6"/>
      <c r="Q472" s="6"/>
      <c r="R472" s="5"/>
    </row>
    <row r="473" spans="12:18" ht="12.75" customHeight="1" x14ac:dyDescent="0.2">
      <c r="L473" s="5"/>
      <c r="M473" s="5"/>
      <c r="O473" s="5"/>
      <c r="P473" s="6"/>
      <c r="Q473" s="6"/>
      <c r="R473" s="5"/>
    </row>
    <row r="474" spans="12:18" ht="12.75" customHeight="1" x14ac:dyDescent="0.2">
      <c r="L474" s="5"/>
      <c r="M474" s="5"/>
      <c r="O474" s="5"/>
      <c r="P474" s="6"/>
      <c r="Q474" s="6"/>
      <c r="R474" s="5"/>
    </row>
    <row r="475" spans="12:18" ht="12.75" customHeight="1" x14ac:dyDescent="0.2">
      <c r="L475" s="5"/>
      <c r="M475" s="5"/>
      <c r="O475" s="5"/>
      <c r="P475" s="6"/>
      <c r="Q475" s="6"/>
      <c r="R475" s="5"/>
    </row>
    <row r="476" spans="12:18" ht="12.75" customHeight="1" x14ac:dyDescent="0.2">
      <c r="L476" s="5"/>
      <c r="M476" s="5"/>
      <c r="O476" s="5"/>
      <c r="P476" s="6"/>
      <c r="Q476" s="6"/>
      <c r="R476" s="5"/>
    </row>
    <row r="477" spans="12:18" ht="12.75" customHeight="1" x14ac:dyDescent="0.2">
      <c r="L477" s="5"/>
      <c r="M477" s="5"/>
      <c r="O477" s="5"/>
      <c r="P477" s="6"/>
      <c r="Q477" s="6"/>
      <c r="R477" s="5"/>
    </row>
    <row r="478" spans="12:18" ht="12.75" customHeight="1" x14ac:dyDescent="0.2">
      <c r="L478" s="5"/>
      <c r="M478" s="5"/>
      <c r="O478" s="5"/>
      <c r="P478" s="6"/>
      <c r="Q478" s="6"/>
      <c r="R478" s="5"/>
    </row>
    <row r="479" spans="12:18" ht="12.75" customHeight="1" x14ac:dyDescent="0.2">
      <c r="L479" s="5"/>
      <c r="M479" s="5"/>
      <c r="O479" s="5"/>
      <c r="P479" s="6"/>
      <c r="Q479" s="6"/>
      <c r="R479" s="5"/>
    </row>
    <row r="480" spans="12:18" ht="12.75" customHeight="1" x14ac:dyDescent="0.2">
      <c r="L480" s="5"/>
      <c r="M480" s="5"/>
      <c r="O480" s="5"/>
      <c r="P480" s="6"/>
      <c r="Q480" s="6"/>
      <c r="R480" s="5"/>
    </row>
    <row r="481" spans="12:18" ht="12.75" customHeight="1" x14ac:dyDescent="0.2">
      <c r="L481" s="5"/>
      <c r="M481" s="5"/>
      <c r="O481" s="5"/>
      <c r="P481" s="6"/>
      <c r="Q481" s="6"/>
      <c r="R481" s="5"/>
    </row>
    <row r="482" spans="12:18" ht="12.75" customHeight="1" x14ac:dyDescent="0.2">
      <c r="L482" s="5"/>
      <c r="M482" s="5"/>
      <c r="O482" s="5"/>
      <c r="P482" s="6"/>
      <c r="Q482" s="6"/>
      <c r="R482" s="5"/>
    </row>
    <row r="483" spans="12:18" ht="12.75" customHeight="1" x14ac:dyDescent="0.2">
      <c r="L483" s="5"/>
      <c r="M483" s="5"/>
      <c r="O483" s="5"/>
      <c r="P483" s="6"/>
      <c r="Q483" s="6"/>
      <c r="R483" s="5"/>
    </row>
    <row r="484" spans="12:18" ht="12.75" customHeight="1" x14ac:dyDescent="0.2">
      <c r="L484" s="5"/>
      <c r="M484" s="5"/>
      <c r="O484" s="5"/>
      <c r="P484" s="6"/>
      <c r="Q484" s="6"/>
      <c r="R484" s="5"/>
    </row>
    <row r="485" spans="12:18" ht="12.75" customHeight="1" x14ac:dyDescent="0.2">
      <c r="L485" s="5"/>
      <c r="M485" s="5"/>
      <c r="O485" s="5"/>
      <c r="P485" s="6"/>
      <c r="Q485" s="6"/>
      <c r="R485" s="5"/>
    </row>
    <row r="486" spans="12:18" ht="12.75" customHeight="1" x14ac:dyDescent="0.2">
      <c r="L486" s="5"/>
      <c r="M486" s="5"/>
      <c r="O486" s="5"/>
      <c r="P486" s="6"/>
      <c r="Q486" s="6"/>
      <c r="R486" s="5"/>
    </row>
    <row r="487" spans="12:18" ht="12.75" customHeight="1" x14ac:dyDescent="0.2">
      <c r="L487" s="5"/>
      <c r="M487" s="5"/>
      <c r="O487" s="5"/>
      <c r="P487" s="6"/>
      <c r="Q487" s="6"/>
      <c r="R487" s="5"/>
    </row>
    <row r="488" spans="12:18" ht="12.75" customHeight="1" x14ac:dyDescent="0.2">
      <c r="L488" s="5"/>
      <c r="M488" s="5"/>
      <c r="O488" s="5"/>
      <c r="P488" s="6"/>
      <c r="Q488" s="6"/>
      <c r="R488" s="5"/>
    </row>
    <row r="489" spans="12:18" ht="12.75" customHeight="1" x14ac:dyDescent="0.2">
      <c r="L489" s="5"/>
      <c r="M489" s="5"/>
      <c r="O489" s="5"/>
      <c r="P489" s="6"/>
      <c r="Q489" s="6"/>
      <c r="R489" s="5"/>
    </row>
    <row r="490" spans="12:18" ht="12.75" customHeight="1" x14ac:dyDescent="0.2">
      <c r="L490" s="5"/>
      <c r="M490" s="5"/>
      <c r="O490" s="5"/>
      <c r="P490" s="6"/>
      <c r="Q490" s="6"/>
      <c r="R490" s="5"/>
    </row>
    <row r="491" spans="12:18" ht="12.75" customHeight="1" x14ac:dyDescent="0.2">
      <c r="L491" s="5"/>
      <c r="M491" s="5"/>
      <c r="O491" s="5"/>
      <c r="P491" s="6"/>
      <c r="Q491" s="6"/>
      <c r="R491" s="5"/>
    </row>
    <row r="492" spans="12:18" ht="12.75" customHeight="1" x14ac:dyDescent="0.2">
      <c r="L492" s="5"/>
      <c r="M492" s="5"/>
      <c r="O492" s="5"/>
      <c r="P492" s="6"/>
      <c r="Q492" s="6"/>
      <c r="R492" s="5"/>
    </row>
    <row r="493" spans="12:18" ht="12.75" customHeight="1" x14ac:dyDescent="0.2">
      <c r="L493" s="5"/>
      <c r="M493" s="5"/>
      <c r="O493" s="5"/>
      <c r="P493" s="6"/>
      <c r="Q493" s="6"/>
      <c r="R493" s="5"/>
    </row>
    <row r="494" spans="12:18" ht="12.75" customHeight="1" x14ac:dyDescent="0.2">
      <c r="L494" s="5"/>
      <c r="M494" s="5"/>
      <c r="O494" s="5"/>
      <c r="P494" s="6"/>
      <c r="Q494" s="6"/>
      <c r="R494" s="5"/>
    </row>
    <row r="495" spans="12:18" ht="12.75" customHeight="1" x14ac:dyDescent="0.2">
      <c r="L495" s="5"/>
      <c r="M495" s="5"/>
      <c r="O495" s="5"/>
      <c r="P495" s="6"/>
      <c r="Q495" s="6"/>
      <c r="R495" s="5"/>
    </row>
    <row r="496" spans="12:18" ht="12.75" customHeight="1" x14ac:dyDescent="0.2">
      <c r="L496" s="5"/>
      <c r="M496" s="5"/>
      <c r="O496" s="5"/>
      <c r="P496" s="6"/>
      <c r="Q496" s="6"/>
      <c r="R496" s="5"/>
    </row>
    <row r="497" spans="12:18" ht="12.75" customHeight="1" x14ac:dyDescent="0.2">
      <c r="L497" s="5"/>
      <c r="M497" s="5"/>
      <c r="O497" s="5"/>
      <c r="P497" s="6"/>
      <c r="Q497" s="6"/>
      <c r="R497" s="5"/>
    </row>
    <row r="498" spans="12:18" ht="12.75" customHeight="1" x14ac:dyDescent="0.2">
      <c r="L498" s="5"/>
      <c r="M498" s="5"/>
      <c r="O498" s="5"/>
      <c r="P498" s="6"/>
      <c r="Q498" s="6"/>
      <c r="R498" s="5"/>
    </row>
    <row r="499" spans="12:18" ht="12.75" customHeight="1" x14ac:dyDescent="0.2">
      <c r="L499" s="5"/>
      <c r="M499" s="5"/>
      <c r="O499" s="5"/>
      <c r="P499" s="6"/>
      <c r="Q499" s="6"/>
      <c r="R499" s="5"/>
    </row>
    <row r="500" spans="12:18" ht="12.75" customHeight="1" x14ac:dyDescent="0.2">
      <c r="L500" s="5"/>
      <c r="M500" s="5"/>
      <c r="O500" s="5"/>
      <c r="P500" s="6"/>
      <c r="Q500" s="6"/>
      <c r="R500" s="5"/>
    </row>
    <row r="501" spans="12:18" ht="12.75" customHeight="1" x14ac:dyDescent="0.2">
      <c r="L501" s="5"/>
      <c r="M501" s="5"/>
      <c r="O501" s="5"/>
      <c r="P501" s="6"/>
      <c r="Q501" s="6"/>
      <c r="R501" s="5"/>
    </row>
    <row r="502" spans="12:18" ht="12.75" customHeight="1" x14ac:dyDescent="0.2">
      <c r="L502" s="5"/>
      <c r="M502" s="5"/>
      <c r="O502" s="5"/>
      <c r="P502" s="6"/>
      <c r="Q502" s="6"/>
      <c r="R502" s="5"/>
    </row>
    <row r="503" spans="12:18" ht="12.75" customHeight="1" x14ac:dyDescent="0.2">
      <c r="L503" s="5"/>
      <c r="M503" s="5"/>
      <c r="O503" s="5"/>
      <c r="P503" s="6"/>
      <c r="Q503" s="6"/>
      <c r="R503" s="5"/>
    </row>
    <row r="504" spans="12:18" ht="12.75" customHeight="1" x14ac:dyDescent="0.2">
      <c r="L504" s="5"/>
      <c r="M504" s="5"/>
      <c r="O504" s="5"/>
      <c r="P504" s="6"/>
      <c r="Q504" s="6"/>
      <c r="R504" s="5"/>
    </row>
    <row r="505" spans="12:18" ht="12.75" customHeight="1" x14ac:dyDescent="0.2">
      <c r="L505" s="5"/>
      <c r="M505" s="5"/>
      <c r="O505" s="5"/>
      <c r="P505" s="6"/>
      <c r="Q505" s="6"/>
      <c r="R505" s="5"/>
    </row>
    <row r="506" spans="12:18" ht="12.75" customHeight="1" x14ac:dyDescent="0.2">
      <c r="L506" s="5"/>
      <c r="M506" s="5"/>
      <c r="O506" s="5"/>
      <c r="P506" s="6"/>
      <c r="Q506" s="6"/>
      <c r="R506" s="5"/>
    </row>
    <row r="507" spans="12:18" ht="12.75" customHeight="1" x14ac:dyDescent="0.2">
      <c r="L507" s="5"/>
      <c r="M507" s="5"/>
      <c r="O507" s="5"/>
      <c r="P507" s="6"/>
      <c r="Q507" s="6"/>
      <c r="R507" s="5"/>
    </row>
    <row r="508" spans="12:18" ht="12.75" customHeight="1" x14ac:dyDescent="0.2">
      <c r="L508" s="5"/>
      <c r="M508" s="5"/>
      <c r="O508" s="5"/>
      <c r="P508" s="6"/>
      <c r="Q508" s="6"/>
      <c r="R508" s="5"/>
    </row>
    <row r="509" spans="12:18" ht="12.75" customHeight="1" x14ac:dyDescent="0.2">
      <c r="L509" s="5"/>
      <c r="M509" s="5"/>
      <c r="O509" s="5"/>
      <c r="P509" s="6"/>
      <c r="Q509" s="6"/>
      <c r="R509" s="5"/>
    </row>
    <row r="510" spans="12:18" ht="12.75" customHeight="1" x14ac:dyDescent="0.2">
      <c r="L510" s="5"/>
      <c r="M510" s="5"/>
      <c r="O510" s="5"/>
      <c r="P510" s="6"/>
      <c r="Q510" s="6"/>
      <c r="R510" s="5"/>
    </row>
    <row r="511" spans="12:18" ht="12.75" customHeight="1" x14ac:dyDescent="0.2">
      <c r="L511" s="5"/>
      <c r="M511" s="5"/>
      <c r="O511" s="5"/>
      <c r="P511" s="6"/>
      <c r="Q511" s="6"/>
      <c r="R511" s="5"/>
    </row>
    <row r="512" spans="12:18" ht="12.75" customHeight="1" x14ac:dyDescent="0.2">
      <c r="L512" s="5"/>
      <c r="M512" s="5"/>
      <c r="O512" s="5"/>
      <c r="P512" s="6"/>
      <c r="Q512" s="6"/>
      <c r="R512" s="5"/>
    </row>
    <row r="513" spans="12:18" ht="12.75" customHeight="1" x14ac:dyDescent="0.2">
      <c r="L513" s="5"/>
      <c r="M513" s="5"/>
      <c r="O513" s="5"/>
      <c r="P513" s="6"/>
      <c r="Q513" s="6"/>
      <c r="R513" s="5"/>
    </row>
    <row r="514" spans="12:18" ht="12.75" customHeight="1" x14ac:dyDescent="0.2">
      <c r="L514" s="5"/>
      <c r="M514" s="5"/>
      <c r="O514" s="5"/>
      <c r="P514" s="6"/>
      <c r="Q514" s="6"/>
      <c r="R514" s="5"/>
    </row>
    <row r="515" spans="12:18" ht="12.75" customHeight="1" x14ac:dyDescent="0.2">
      <c r="L515" s="5"/>
      <c r="M515" s="5"/>
      <c r="O515" s="5"/>
      <c r="P515" s="6"/>
      <c r="Q515" s="6"/>
      <c r="R515" s="5"/>
    </row>
    <row r="516" spans="12:18" ht="12.75" customHeight="1" x14ac:dyDescent="0.2">
      <c r="L516" s="5"/>
      <c r="M516" s="5"/>
      <c r="O516" s="5"/>
      <c r="P516" s="6"/>
      <c r="Q516" s="6"/>
      <c r="R516" s="5"/>
    </row>
    <row r="517" spans="12:18" ht="12.75" customHeight="1" x14ac:dyDescent="0.2">
      <c r="L517" s="5"/>
      <c r="M517" s="5"/>
      <c r="O517" s="5"/>
      <c r="P517" s="6"/>
      <c r="Q517" s="6"/>
      <c r="R517" s="5"/>
    </row>
    <row r="518" spans="12:18" ht="12.75" customHeight="1" x14ac:dyDescent="0.2">
      <c r="L518" s="5"/>
      <c r="M518" s="5"/>
      <c r="O518" s="5"/>
      <c r="P518" s="6"/>
      <c r="Q518" s="6"/>
      <c r="R518" s="5"/>
    </row>
    <row r="519" spans="12:18" ht="12.75" customHeight="1" x14ac:dyDescent="0.2">
      <c r="L519" s="5"/>
      <c r="M519" s="5"/>
      <c r="O519" s="5"/>
      <c r="P519" s="6"/>
      <c r="Q519" s="6"/>
      <c r="R519" s="5"/>
    </row>
    <row r="520" spans="12:18" ht="12.75" customHeight="1" x14ac:dyDescent="0.2">
      <c r="L520" s="5"/>
      <c r="M520" s="5"/>
      <c r="O520" s="5"/>
      <c r="P520" s="6"/>
      <c r="Q520" s="6"/>
      <c r="R520" s="5"/>
    </row>
    <row r="521" spans="12:18" ht="12.75" customHeight="1" x14ac:dyDescent="0.2">
      <c r="L521" s="5"/>
      <c r="M521" s="5"/>
      <c r="O521" s="5"/>
      <c r="P521" s="6"/>
      <c r="Q521" s="6"/>
      <c r="R521" s="5"/>
    </row>
    <row r="522" spans="12:18" ht="12.75" customHeight="1" x14ac:dyDescent="0.2">
      <c r="L522" s="5"/>
      <c r="M522" s="5"/>
      <c r="O522" s="5"/>
      <c r="P522" s="6"/>
      <c r="Q522" s="6"/>
      <c r="R522" s="5"/>
    </row>
    <row r="523" spans="12:18" ht="12.75" customHeight="1" x14ac:dyDescent="0.2">
      <c r="L523" s="5"/>
      <c r="M523" s="5"/>
      <c r="O523" s="5"/>
      <c r="P523" s="6"/>
      <c r="Q523" s="6"/>
      <c r="R523" s="5"/>
    </row>
    <row r="524" spans="12:18" ht="12.75" customHeight="1" x14ac:dyDescent="0.2">
      <c r="L524" s="5"/>
      <c r="M524" s="5"/>
      <c r="O524" s="5"/>
      <c r="P524" s="6"/>
      <c r="Q524" s="6"/>
      <c r="R524" s="5"/>
    </row>
    <row r="525" spans="12:18" ht="12.75" customHeight="1" x14ac:dyDescent="0.2">
      <c r="L525" s="5"/>
      <c r="M525" s="5"/>
      <c r="O525" s="5"/>
      <c r="P525" s="6"/>
      <c r="Q525" s="6"/>
      <c r="R525" s="5"/>
    </row>
    <row r="526" spans="12:18" ht="12.75" customHeight="1" x14ac:dyDescent="0.2">
      <c r="L526" s="5"/>
      <c r="M526" s="5"/>
      <c r="O526" s="5"/>
      <c r="P526" s="6"/>
      <c r="Q526" s="6"/>
      <c r="R526" s="5"/>
    </row>
    <row r="527" spans="12:18" ht="12.75" customHeight="1" x14ac:dyDescent="0.2">
      <c r="L527" s="5"/>
      <c r="M527" s="5"/>
      <c r="O527" s="5"/>
      <c r="P527" s="6"/>
      <c r="Q527" s="6"/>
      <c r="R527" s="5"/>
    </row>
    <row r="528" spans="12:18" ht="12.75" customHeight="1" x14ac:dyDescent="0.2">
      <c r="L528" s="5"/>
      <c r="M528" s="5"/>
      <c r="O528" s="5"/>
      <c r="P528" s="6"/>
      <c r="Q528" s="6"/>
      <c r="R528" s="5"/>
    </row>
    <row r="529" spans="12:18" ht="12.75" customHeight="1" x14ac:dyDescent="0.2">
      <c r="L529" s="5"/>
      <c r="M529" s="5"/>
      <c r="O529" s="5"/>
      <c r="P529" s="6"/>
      <c r="Q529" s="6"/>
      <c r="R529" s="5"/>
    </row>
    <row r="530" spans="12:18" ht="12.75" customHeight="1" x14ac:dyDescent="0.2">
      <c r="L530" s="5"/>
      <c r="M530" s="5"/>
      <c r="O530" s="5"/>
      <c r="P530" s="6"/>
      <c r="Q530" s="6"/>
      <c r="R530" s="5"/>
    </row>
    <row r="531" spans="12:18" ht="12.75" customHeight="1" x14ac:dyDescent="0.2">
      <c r="L531" s="5"/>
      <c r="M531" s="5"/>
      <c r="O531" s="5"/>
      <c r="P531" s="6"/>
      <c r="Q531" s="6"/>
      <c r="R531" s="5"/>
    </row>
    <row r="532" spans="12:18" ht="12.75" customHeight="1" x14ac:dyDescent="0.2">
      <c r="L532" s="5"/>
      <c r="M532" s="5"/>
      <c r="O532" s="5"/>
      <c r="P532" s="6"/>
      <c r="Q532" s="6"/>
      <c r="R532" s="5"/>
    </row>
    <row r="533" spans="12:18" ht="12.75" customHeight="1" x14ac:dyDescent="0.2">
      <c r="L533" s="5"/>
      <c r="M533" s="5"/>
      <c r="O533" s="5"/>
      <c r="P533" s="6"/>
      <c r="Q533" s="6"/>
      <c r="R533" s="5"/>
    </row>
    <row r="534" spans="12:18" ht="12.75" customHeight="1" x14ac:dyDescent="0.2">
      <c r="L534" s="5"/>
      <c r="M534" s="5"/>
      <c r="O534" s="5"/>
      <c r="P534" s="6"/>
      <c r="Q534" s="6"/>
      <c r="R534" s="5"/>
    </row>
    <row r="535" spans="12:18" ht="12.75" customHeight="1" x14ac:dyDescent="0.2">
      <c r="L535" s="5"/>
      <c r="M535" s="5"/>
      <c r="O535" s="5"/>
      <c r="P535" s="6"/>
      <c r="Q535" s="6"/>
      <c r="R535" s="5"/>
    </row>
    <row r="536" spans="12:18" ht="12.75" customHeight="1" x14ac:dyDescent="0.2">
      <c r="L536" s="5"/>
      <c r="M536" s="5"/>
      <c r="O536" s="5"/>
      <c r="P536" s="6"/>
      <c r="Q536" s="6"/>
      <c r="R536" s="5"/>
    </row>
    <row r="537" spans="12:18" ht="12.75" customHeight="1" x14ac:dyDescent="0.2">
      <c r="L537" s="5"/>
      <c r="M537" s="5"/>
      <c r="O537" s="5"/>
      <c r="P537" s="6"/>
      <c r="Q537" s="6"/>
      <c r="R537" s="5"/>
    </row>
    <row r="538" spans="12:18" ht="12.75" customHeight="1" x14ac:dyDescent="0.2">
      <c r="L538" s="5"/>
      <c r="M538" s="5"/>
      <c r="O538" s="5"/>
      <c r="P538" s="6"/>
      <c r="Q538" s="6"/>
      <c r="R538" s="5"/>
    </row>
    <row r="539" spans="12:18" ht="12.75" customHeight="1" x14ac:dyDescent="0.2">
      <c r="L539" s="5"/>
      <c r="M539" s="5"/>
      <c r="O539" s="5"/>
      <c r="P539" s="6"/>
      <c r="Q539" s="6"/>
      <c r="R539" s="5"/>
    </row>
    <row r="540" spans="12:18" ht="12.75" customHeight="1" x14ac:dyDescent="0.2">
      <c r="L540" s="5"/>
      <c r="M540" s="5"/>
      <c r="O540" s="5"/>
      <c r="P540" s="6"/>
      <c r="Q540" s="6"/>
      <c r="R540" s="5"/>
    </row>
    <row r="541" spans="12:18" ht="12.75" customHeight="1" x14ac:dyDescent="0.2">
      <c r="L541" s="5"/>
      <c r="M541" s="5"/>
      <c r="O541" s="5"/>
      <c r="P541" s="6"/>
      <c r="Q541" s="6"/>
      <c r="R541" s="5"/>
    </row>
    <row r="542" spans="12:18" ht="12.75" customHeight="1" x14ac:dyDescent="0.2">
      <c r="L542" s="5"/>
      <c r="M542" s="5"/>
      <c r="O542" s="5"/>
      <c r="P542" s="6"/>
      <c r="Q542" s="6"/>
      <c r="R542" s="5"/>
    </row>
    <row r="543" spans="12:18" ht="12.75" customHeight="1" x14ac:dyDescent="0.2">
      <c r="L543" s="5"/>
      <c r="M543" s="5"/>
      <c r="O543" s="5"/>
      <c r="P543" s="6"/>
      <c r="Q543" s="6"/>
      <c r="R543" s="5"/>
    </row>
    <row r="544" spans="12:18" ht="12.75" customHeight="1" x14ac:dyDescent="0.2">
      <c r="L544" s="5"/>
      <c r="M544" s="5"/>
      <c r="O544" s="5"/>
      <c r="P544" s="6"/>
      <c r="Q544" s="6"/>
      <c r="R544" s="5"/>
    </row>
    <row r="545" spans="12:18" ht="12.75" customHeight="1" x14ac:dyDescent="0.2">
      <c r="L545" s="5"/>
      <c r="M545" s="5"/>
      <c r="O545" s="5"/>
      <c r="P545" s="6"/>
      <c r="Q545" s="6"/>
      <c r="R545" s="5"/>
    </row>
    <row r="546" spans="12:18" ht="12.75" customHeight="1" x14ac:dyDescent="0.2">
      <c r="L546" s="5"/>
      <c r="M546" s="5"/>
      <c r="O546" s="5"/>
      <c r="P546" s="6"/>
      <c r="Q546" s="6"/>
      <c r="R546" s="5"/>
    </row>
    <row r="547" spans="12:18" ht="12.75" customHeight="1" x14ac:dyDescent="0.2">
      <c r="L547" s="5"/>
      <c r="M547" s="5"/>
      <c r="O547" s="5"/>
      <c r="P547" s="6"/>
      <c r="Q547" s="6"/>
      <c r="R547" s="5"/>
    </row>
    <row r="548" spans="12:18" ht="12.75" customHeight="1" x14ac:dyDescent="0.2">
      <c r="L548" s="5"/>
      <c r="M548" s="5"/>
      <c r="O548" s="5"/>
      <c r="P548" s="6"/>
      <c r="Q548" s="6"/>
      <c r="R548" s="5"/>
    </row>
    <row r="549" spans="12:18" ht="12.75" customHeight="1" x14ac:dyDescent="0.2">
      <c r="L549" s="5"/>
      <c r="M549" s="5"/>
      <c r="O549" s="5"/>
      <c r="P549" s="6"/>
      <c r="Q549" s="6"/>
      <c r="R549" s="5"/>
    </row>
    <row r="550" spans="12:18" ht="12.75" customHeight="1" x14ac:dyDescent="0.2">
      <c r="L550" s="5"/>
      <c r="M550" s="5"/>
      <c r="O550" s="5"/>
      <c r="P550" s="6"/>
      <c r="Q550" s="6"/>
      <c r="R550" s="5"/>
    </row>
    <row r="551" spans="12:18" ht="12.75" customHeight="1" x14ac:dyDescent="0.2">
      <c r="L551" s="5"/>
      <c r="M551" s="5"/>
      <c r="O551" s="5"/>
      <c r="P551" s="6"/>
      <c r="Q551" s="6"/>
      <c r="R551" s="5"/>
    </row>
    <row r="552" spans="12:18" ht="12.75" customHeight="1" x14ac:dyDescent="0.2">
      <c r="L552" s="5"/>
      <c r="M552" s="5"/>
      <c r="O552" s="5"/>
      <c r="P552" s="6"/>
      <c r="Q552" s="6"/>
      <c r="R552" s="5"/>
    </row>
    <row r="553" spans="12:18" ht="12.75" customHeight="1" x14ac:dyDescent="0.2">
      <c r="L553" s="5"/>
      <c r="M553" s="5"/>
      <c r="O553" s="5"/>
      <c r="P553" s="6"/>
      <c r="Q553" s="6"/>
      <c r="R553" s="5"/>
    </row>
    <row r="554" spans="12:18" ht="12.75" customHeight="1" x14ac:dyDescent="0.2">
      <c r="L554" s="5"/>
      <c r="M554" s="5"/>
      <c r="O554" s="5"/>
      <c r="P554" s="6"/>
      <c r="Q554" s="6"/>
      <c r="R554" s="5"/>
    </row>
    <row r="555" spans="12:18" ht="12.75" customHeight="1" x14ac:dyDescent="0.2">
      <c r="L555" s="5"/>
      <c r="M555" s="5"/>
      <c r="O555" s="5"/>
      <c r="P555" s="6"/>
      <c r="Q555" s="6"/>
      <c r="R555" s="5"/>
    </row>
    <row r="556" spans="12:18" ht="12.75" customHeight="1" x14ac:dyDescent="0.2">
      <c r="L556" s="5"/>
      <c r="M556" s="5"/>
      <c r="O556" s="5"/>
      <c r="P556" s="6"/>
      <c r="Q556" s="6"/>
      <c r="R556" s="5"/>
    </row>
    <row r="557" spans="12:18" ht="12.75" customHeight="1" x14ac:dyDescent="0.2">
      <c r="L557" s="5"/>
      <c r="M557" s="5"/>
      <c r="O557" s="5"/>
      <c r="P557" s="6"/>
      <c r="Q557" s="6"/>
      <c r="R557" s="5"/>
    </row>
    <row r="558" spans="12:18" ht="12.75" customHeight="1" x14ac:dyDescent="0.2">
      <c r="L558" s="5"/>
      <c r="M558" s="5"/>
      <c r="O558" s="5"/>
      <c r="P558" s="6"/>
      <c r="Q558" s="6"/>
      <c r="R558" s="5"/>
    </row>
    <row r="559" spans="12:18" ht="12.75" customHeight="1" x14ac:dyDescent="0.2">
      <c r="L559" s="5"/>
      <c r="M559" s="5"/>
      <c r="O559" s="5"/>
      <c r="P559" s="6"/>
      <c r="Q559" s="6"/>
      <c r="R559" s="5"/>
    </row>
    <row r="560" spans="12:18" ht="12.75" customHeight="1" x14ac:dyDescent="0.2">
      <c r="L560" s="5"/>
      <c r="M560" s="5"/>
      <c r="O560" s="5"/>
      <c r="P560" s="6"/>
      <c r="Q560" s="6"/>
      <c r="R560" s="5"/>
    </row>
    <row r="561" spans="12:18" ht="12.75" customHeight="1" x14ac:dyDescent="0.2">
      <c r="L561" s="5"/>
      <c r="M561" s="5"/>
      <c r="O561" s="5"/>
      <c r="P561" s="6"/>
      <c r="Q561" s="6"/>
      <c r="R561" s="5"/>
    </row>
    <row r="562" spans="12:18" ht="12.75" customHeight="1" x14ac:dyDescent="0.2">
      <c r="L562" s="5"/>
      <c r="M562" s="5"/>
      <c r="O562" s="5"/>
      <c r="P562" s="6"/>
      <c r="Q562" s="6"/>
      <c r="R562" s="5"/>
    </row>
    <row r="563" spans="12:18" ht="12.75" customHeight="1" x14ac:dyDescent="0.2">
      <c r="L563" s="5"/>
      <c r="M563" s="5"/>
      <c r="O563" s="5"/>
      <c r="P563" s="6"/>
      <c r="Q563" s="6"/>
      <c r="R563" s="5"/>
    </row>
    <row r="564" spans="12:18" ht="12.75" customHeight="1" x14ac:dyDescent="0.2">
      <c r="L564" s="5"/>
      <c r="M564" s="5"/>
      <c r="O564" s="5"/>
      <c r="P564" s="6"/>
      <c r="Q564" s="6"/>
      <c r="R564" s="5"/>
    </row>
    <row r="565" spans="12:18" ht="12.75" customHeight="1" x14ac:dyDescent="0.2">
      <c r="L565" s="5"/>
      <c r="M565" s="5"/>
      <c r="O565" s="5"/>
      <c r="P565" s="6"/>
      <c r="Q565" s="6"/>
      <c r="R565" s="5"/>
    </row>
    <row r="566" spans="12:18" ht="12.75" customHeight="1" x14ac:dyDescent="0.2">
      <c r="L566" s="5"/>
      <c r="M566" s="5"/>
      <c r="O566" s="5"/>
      <c r="P566" s="6"/>
      <c r="Q566" s="6"/>
      <c r="R566" s="5"/>
    </row>
    <row r="567" spans="12:18" ht="12.75" customHeight="1" x14ac:dyDescent="0.2">
      <c r="L567" s="5"/>
      <c r="M567" s="5"/>
      <c r="O567" s="5"/>
      <c r="P567" s="6"/>
      <c r="Q567" s="6"/>
      <c r="R567" s="5"/>
    </row>
    <row r="568" spans="12:18" ht="12.75" customHeight="1" x14ac:dyDescent="0.2">
      <c r="L568" s="5"/>
      <c r="M568" s="5"/>
      <c r="O568" s="5"/>
      <c r="P568" s="6"/>
      <c r="Q568" s="6"/>
      <c r="R568" s="5"/>
    </row>
    <row r="569" spans="12:18" ht="12.75" customHeight="1" x14ac:dyDescent="0.2">
      <c r="L569" s="5"/>
      <c r="M569" s="5"/>
      <c r="O569" s="5"/>
      <c r="P569" s="6"/>
      <c r="Q569" s="6"/>
      <c r="R569" s="5"/>
    </row>
    <row r="570" spans="12:18" ht="12.75" customHeight="1" x14ac:dyDescent="0.2">
      <c r="L570" s="5"/>
      <c r="M570" s="5"/>
      <c r="O570" s="5"/>
      <c r="P570" s="6"/>
      <c r="Q570" s="6"/>
      <c r="R570" s="5"/>
    </row>
    <row r="571" spans="12:18" ht="12.75" customHeight="1" x14ac:dyDescent="0.2">
      <c r="L571" s="5"/>
      <c r="M571" s="5"/>
      <c r="O571" s="5"/>
      <c r="P571" s="6"/>
      <c r="Q571" s="6"/>
      <c r="R571" s="5"/>
    </row>
    <row r="572" spans="12:18" ht="12.75" customHeight="1" x14ac:dyDescent="0.2">
      <c r="L572" s="5"/>
      <c r="M572" s="5"/>
      <c r="O572" s="5"/>
      <c r="P572" s="6"/>
      <c r="Q572" s="6"/>
      <c r="R572" s="5"/>
    </row>
    <row r="573" spans="12:18" ht="12.75" customHeight="1" x14ac:dyDescent="0.2">
      <c r="L573" s="5"/>
      <c r="M573" s="5"/>
      <c r="O573" s="5"/>
      <c r="P573" s="6"/>
      <c r="Q573" s="6"/>
      <c r="R573" s="5"/>
    </row>
    <row r="574" spans="12:18" ht="12.75" customHeight="1" x14ac:dyDescent="0.2">
      <c r="L574" s="5"/>
      <c r="M574" s="5"/>
      <c r="O574" s="5"/>
      <c r="P574" s="6"/>
      <c r="Q574" s="6"/>
      <c r="R574" s="5"/>
    </row>
    <row r="575" spans="12:18" ht="12.75" customHeight="1" x14ac:dyDescent="0.2">
      <c r="L575" s="5"/>
      <c r="M575" s="5"/>
      <c r="O575" s="5"/>
      <c r="P575" s="6"/>
      <c r="Q575" s="6"/>
      <c r="R575" s="5"/>
    </row>
    <row r="576" spans="12:18" ht="12.75" customHeight="1" x14ac:dyDescent="0.2">
      <c r="L576" s="5"/>
      <c r="M576" s="5"/>
      <c r="O576" s="5"/>
      <c r="P576" s="6"/>
      <c r="Q576" s="6"/>
      <c r="R576" s="5"/>
    </row>
    <row r="577" spans="12:18" ht="12.75" customHeight="1" x14ac:dyDescent="0.2">
      <c r="L577" s="5"/>
      <c r="M577" s="5"/>
      <c r="O577" s="5"/>
      <c r="P577" s="6"/>
      <c r="Q577" s="6"/>
      <c r="R577" s="5"/>
    </row>
    <row r="578" spans="12:18" ht="12.75" customHeight="1" x14ac:dyDescent="0.2">
      <c r="L578" s="5"/>
      <c r="M578" s="5"/>
      <c r="O578" s="5"/>
      <c r="P578" s="6"/>
      <c r="Q578" s="6"/>
      <c r="R578" s="5"/>
    </row>
    <row r="579" spans="12:18" ht="12.75" customHeight="1" x14ac:dyDescent="0.2">
      <c r="L579" s="5"/>
      <c r="M579" s="5"/>
      <c r="O579" s="5"/>
      <c r="P579" s="6"/>
      <c r="Q579" s="6"/>
      <c r="R579" s="5"/>
    </row>
    <row r="580" spans="12:18" ht="12.75" customHeight="1" x14ac:dyDescent="0.2">
      <c r="L580" s="5"/>
      <c r="M580" s="5"/>
      <c r="O580" s="5"/>
      <c r="P580" s="6"/>
      <c r="Q580" s="6"/>
      <c r="R580" s="5"/>
    </row>
    <row r="581" spans="12:18" ht="12.75" customHeight="1" x14ac:dyDescent="0.2">
      <c r="L581" s="5"/>
      <c r="M581" s="5"/>
      <c r="O581" s="5"/>
      <c r="P581" s="6"/>
      <c r="Q581" s="6"/>
      <c r="R581" s="5"/>
    </row>
    <row r="582" spans="12:18" ht="12.75" customHeight="1" x14ac:dyDescent="0.2">
      <c r="L582" s="5"/>
      <c r="M582" s="5"/>
      <c r="O582" s="5"/>
      <c r="P582" s="6"/>
      <c r="Q582" s="6"/>
      <c r="R582" s="5"/>
    </row>
    <row r="583" spans="12:18" ht="12.75" customHeight="1" x14ac:dyDescent="0.2">
      <c r="L583" s="5"/>
      <c r="M583" s="5"/>
      <c r="O583" s="5"/>
      <c r="P583" s="6"/>
      <c r="Q583" s="6"/>
      <c r="R583" s="5"/>
    </row>
    <row r="584" spans="12:18" ht="12.75" customHeight="1" x14ac:dyDescent="0.2">
      <c r="L584" s="5"/>
      <c r="M584" s="5"/>
      <c r="O584" s="5"/>
      <c r="P584" s="6"/>
      <c r="Q584" s="6"/>
      <c r="R584" s="5"/>
    </row>
    <row r="585" spans="12:18" ht="12.75" customHeight="1" x14ac:dyDescent="0.2">
      <c r="L585" s="5"/>
      <c r="M585" s="5"/>
      <c r="O585" s="5"/>
      <c r="P585" s="6"/>
      <c r="Q585" s="6"/>
      <c r="R585" s="5"/>
    </row>
    <row r="586" spans="12:18" ht="12.75" customHeight="1" x14ac:dyDescent="0.2">
      <c r="L586" s="5"/>
      <c r="M586" s="5"/>
      <c r="O586" s="5"/>
      <c r="P586" s="6"/>
      <c r="Q586" s="6"/>
      <c r="R586" s="5"/>
    </row>
    <row r="587" spans="12:18" ht="12.75" customHeight="1" x14ac:dyDescent="0.2">
      <c r="L587" s="5"/>
      <c r="M587" s="5"/>
      <c r="O587" s="5"/>
      <c r="P587" s="6"/>
      <c r="Q587" s="6"/>
      <c r="R587" s="5"/>
    </row>
    <row r="588" spans="12:18" ht="12.75" customHeight="1" x14ac:dyDescent="0.2">
      <c r="L588" s="5"/>
      <c r="M588" s="5"/>
      <c r="O588" s="5"/>
      <c r="P588" s="6"/>
      <c r="Q588" s="6"/>
      <c r="R588" s="5"/>
    </row>
    <row r="589" spans="12:18" ht="12.75" customHeight="1" x14ac:dyDescent="0.2">
      <c r="L589" s="5"/>
      <c r="M589" s="5"/>
      <c r="O589" s="5"/>
      <c r="P589" s="6"/>
      <c r="Q589" s="6"/>
      <c r="R589" s="5"/>
    </row>
    <row r="590" spans="12:18" ht="12.75" customHeight="1" x14ac:dyDescent="0.2">
      <c r="L590" s="5"/>
      <c r="M590" s="5"/>
      <c r="O590" s="5"/>
      <c r="P590" s="6"/>
      <c r="Q590" s="6"/>
      <c r="R590" s="5"/>
    </row>
    <row r="591" spans="12:18" ht="12.75" customHeight="1" x14ac:dyDescent="0.2">
      <c r="L591" s="5"/>
      <c r="M591" s="5"/>
      <c r="O591" s="5"/>
      <c r="P591" s="6"/>
      <c r="Q591" s="6"/>
      <c r="R591" s="5"/>
    </row>
    <row r="592" spans="12:18" ht="12.75" customHeight="1" x14ac:dyDescent="0.2">
      <c r="L592" s="5"/>
      <c r="M592" s="5"/>
      <c r="O592" s="5"/>
      <c r="P592" s="6"/>
      <c r="Q592" s="6"/>
      <c r="R592" s="5"/>
    </row>
    <row r="593" spans="12:18" ht="12.75" customHeight="1" x14ac:dyDescent="0.2">
      <c r="L593" s="5"/>
      <c r="M593" s="5"/>
      <c r="O593" s="5"/>
      <c r="P593" s="6"/>
      <c r="Q593" s="6"/>
      <c r="R593" s="5"/>
    </row>
    <row r="594" spans="12:18" ht="12.75" customHeight="1" x14ac:dyDescent="0.2">
      <c r="L594" s="5"/>
      <c r="M594" s="5"/>
      <c r="O594" s="5"/>
      <c r="P594" s="6"/>
      <c r="Q594" s="6"/>
      <c r="R594" s="5"/>
    </row>
    <row r="595" spans="12:18" ht="12.75" customHeight="1" x14ac:dyDescent="0.2">
      <c r="L595" s="5"/>
      <c r="M595" s="5"/>
      <c r="O595" s="5"/>
      <c r="P595" s="6"/>
      <c r="Q595" s="6"/>
      <c r="R595" s="5"/>
    </row>
    <row r="596" spans="12:18" ht="12.75" customHeight="1" x14ac:dyDescent="0.2">
      <c r="L596" s="5"/>
      <c r="M596" s="5"/>
      <c r="O596" s="5"/>
      <c r="P596" s="6"/>
      <c r="Q596" s="6"/>
      <c r="R596" s="5"/>
    </row>
    <row r="597" spans="12:18" ht="12.75" customHeight="1" x14ac:dyDescent="0.2">
      <c r="L597" s="5"/>
      <c r="M597" s="5"/>
      <c r="O597" s="5"/>
      <c r="P597" s="6"/>
      <c r="Q597" s="6"/>
      <c r="R597" s="5"/>
    </row>
    <row r="598" spans="12:18" ht="12.75" customHeight="1" x14ac:dyDescent="0.2">
      <c r="L598" s="5"/>
      <c r="M598" s="5"/>
      <c r="O598" s="5"/>
      <c r="P598" s="6"/>
      <c r="Q598" s="6"/>
      <c r="R598" s="5"/>
    </row>
    <row r="599" spans="12:18" ht="12.75" customHeight="1" x14ac:dyDescent="0.2">
      <c r="L599" s="5"/>
      <c r="M599" s="5"/>
      <c r="O599" s="5"/>
      <c r="P599" s="6"/>
      <c r="Q599" s="6"/>
      <c r="R599" s="5"/>
    </row>
    <row r="600" spans="12:18" ht="12.75" customHeight="1" x14ac:dyDescent="0.2">
      <c r="L600" s="5"/>
      <c r="M600" s="5"/>
      <c r="O600" s="5"/>
      <c r="P600" s="6"/>
      <c r="Q600" s="6"/>
      <c r="R600" s="5"/>
    </row>
    <row r="601" spans="12:18" ht="12.75" customHeight="1" x14ac:dyDescent="0.2">
      <c r="L601" s="5"/>
      <c r="M601" s="5"/>
      <c r="O601" s="5"/>
      <c r="P601" s="6"/>
      <c r="Q601" s="6"/>
      <c r="R601" s="5"/>
    </row>
    <row r="602" spans="12:18" ht="12.75" customHeight="1" x14ac:dyDescent="0.2">
      <c r="L602" s="5"/>
      <c r="M602" s="5"/>
      <c r="O602" s="5"/>
      <c r="P602" s="6"/>
      <c r="Q602" s="6"/>
      <c r="R602" s="5"/>
    </row>
    <row r="603" spans="12:18" ht="12.75" customHeight="1" x14ac:dyDescent="0.2">
      <c r="L603" s="5"/>
      <c r="M603" s="5"/>
      <c r="O603" s="5"/>
      <c r="P603" s="6"/>
      <c r="Q603" s="6"/>
      <c r="R603" s="5"/>
    </row>
    <row r="604" spans="12:18" ht="12.75" customHeight="1" x14ac:dyDescent="0.2">
      <c r="L604" s="5"/>
      <c r="M604" s="5"/>
      <c r="O604" s="5"/>
      <c r="P604" s="6"/>
      <c r="Q604" s="6"/>
      <c r="R604" s="5"/>
    </row>
    <row r="605" spans="12:18" ht="12.75" customHeight="1" x14ac:dyDescent="0.2">
      <c r="L605" s="5"/>
      <c r="M605" s="5"/>
      <c r="O605" s="5"/>
      <c r="P605" s="6"/>
      <c r="Q605" s="6"/>
      <c r="R605" s="5"/>
    </row>
    <row r="606" spans="12:18" ht="12.75" customHeight="1" x14ac:dyDescent="0.2">
      <c r="L606" s="5"/>
      <c r="M606" s="5"/>
      <c r="O606" s="5"/>
      <c r="P606" s="6"/>
      <c r="Q606" s="6"/>
      <c r="R606" s="5"/>
    </row>
    <row r="607" spans="12:18" ht="12.75" customHeight="1" x14ac:dyDescent="0.2">
      <c r="L607" s="5"/>
      <c r="M607" s="5"/>
      <c r="O607" s="5"/>
      <c r="P607" s="6"/>
      <c r="Q607" s="6"/>
      <c r="R607" s="5"/>
    </row>
    <row r="608" spans="12:18" ht="12.75" customHeight="1" x14ac:dyDescent="0.2">
      <c r="L608" s="5"/>
      <c r="M608" s="5"/>
      <c r="O608" s="5"/>
      <c r="P608" s="6"/>
      <c r="Q608" s="6"/>
      <c r="R608" s="5"/>
    </row>
    <row r="609" spans="12:18" ht="12.75" customHeight="1" x14ac:dyDescent="0.2">
      <c r="L609" s="5"/>
      <c r="M609" s="5"/>
      <c r="O609" s="5"/>
      <c r="P609" s="6"/>
      <c r="Q609" s="6"/>
      <c r="R609" s="5"/>
    </row>
    <row r="610" spans="12:18" ht="12.75" customHeight="1" x14ac:dyDescent="0.2">
      <c r="L610" s="5"/>
      <c r="M610" s="5"/>
      <c r="O610" s="5"/>
      <c r="P610" s="6"/>
      <c r="Q610" s="6"/>
      <c r="R610" s="5"/>
    </row>
    <row r="611" spans="12:18" ht="12.75" customHeight="1" x14ac:dyDescent="0.2">
      <c r="L611" s="5"/>
      <c r="M611" s="5"/>
      <c r="O611" s="5"/>
      <c r="P611" s="6"/>
      <c r="Q611" s="6"/>
      <c r="R611" s="5"/>
    </row>
    <row r="612" spans="12:18" ht="12.75" customHeight="1" x14ac:dyDescent="0.2">
      <c r="L612" s="5"/>
      <c r="M612" s="5"/>
      <c r="O612" s="5"/>
      <c r="P612" s="6"/>
      <c r="Q612" s="6"/>
      <c r="R612" s="5"/>
    </row>
    <row r="613" spans="12:18" ht="12.75" customHeight="1" x14ac:dyDescent="0.2">
      <c r="L613" s="5"/>
      <c r="M613" s="5"/>
      <c r="O613" s="5"/>
      <c r="P613" s="6"/>
      <c r="Q613" s="6"/>
      <c r="R613" s="5"/>
    </row>
    <row r="614" spans="12:18" ht="12.75" customHeight="1" x14ac:dyDescent="0.2">
      <c r="L614" s="5"/>
      <c r="M614" s="5"/>
      <c r="O614" s="5"/>
      <c r="P614" s="6"/>
      <c r="Q614" s="6"/>
      <c r="R614" s="5"/>
    </row>
    <row r="615" spans="12:18" ht="12.75" customHeight="1" x14ac:dyDescent="0.2">
      <c r="L615" s="5"/>
      <c r="M615" s="5"/>
      <c r="O615" s="5"/>
      <c r="P615" s="6"/>
      <c r="Q615" s="6"/>
      <c r="R615" s="5"/>
    </row>
    <row r="616" spans="12:18" ht="12.75" customHeight="1" x14ac:dyDescent="0.2">
      <c r="L616" s="5"/>
      <c r="M616" s="5"/>
      <c r="O616" s="5"/>
      <c r="P616" s="6"/>
      <c r="Q616" s="6"/>
      <c r="R616" s="5"/>
    </row>
    <row r="617" spans="12:18" ht="12.75" customHeight="1" x14ac:dyDescent="0.2">
      <c r="L617" s="5"/>
      <c r="M617" s="5"/>
      <c r="O617" s="5"/>
      <c r="P617" s="6"/>
      <c r="Q617" s="6"/>
      <c r="R617" s="5"/>
    </row>
    <row r="618" spans="12:18" ht="12.75" customHeight="1" x14ac:dyDescent="0.2">
      <c r="L618" s="5"/>
      <c r="M618" s="5"/>
      <c r="O618" s="5"/>
      <c r="P618" s="6"/>
      <c r="Q618" s="6"/>
      <c r="R618" s="5"/>
    </row>
    <row r="619" spans="12:18" ht="12.75" customHeight="1" x14ac:dyDescent="0.2">
      <c r="L619" s="5"/>
      <c r="M619" s="5"/>
      <c r="O619" s="5"/>
      <c r="P619" s="6"/>
      <c r="Q619" s="6"/>
      <c r="R619" s="5"/>
    </row>
    <row r="620" spans="12:18" ht="12.75" customHeight="1" x14ac:dyDescent="0.2">
      <c r="L620" s="5"/>
      <c r="M620" s="5"/>
      <c r="O620" s="5"/>
      <c r="P620" s="6"/>
      <c r="Q620" s="6"/>
      <c r="R620" s="5"/>
    </row>
    <row r="621" spans="12:18" ht="12.75" customHeight="1" x14ac:dyDescent="0.2">
      <c r="L621" s="5"/>
      <c r="M621" s="5"/>
      <c r="O621" s="5"/>
      <c r="P621" s="6"/>
      <c r="Q621" s="6"/>
      <c r="R621" s="5"/>
    </row>
    <row r="622" spans="12:18" ht="12.75" customHeight="1" x14ac:dyDescent="0.2">
      <c r="L622" s="5"/>
      <c r="M622" s="5"/>
      <c r="O622" s="5"/>
      <c r="P622" s="6"/>
      <c r="Q622" s="6"/>
      <c r="R622" s="5"/>
    </row>
    <row r="623" spans="12:18" ht="12.75" customHeight="1" x14ac:dyDescent="0.2">
      <c r="L623" s="5"/>
      <c r="M623" s="5"/>
      <c r="O623" s="5"/>
      <c r="P623" s="6"/>
      <c r="Q623" s="6"/>
      <c r="R623" s="5"/>
    </row>
    <row r="624" spans="12:18" ht="12.75" customHeight="1" x14ac:dyDescent="0.2">
      <c r="L624" s="5"/>
      <c r="M624" s="5"/>
      <c r="O624" s="5"/>
      <c r="P624" s="6"/>
      <c r="Q624" s="6"/>
      <c r="R624" s="5"/>
    </row>
    <row r="625" spans="12:18" ht="12.75" customHeight="1" x14ac:dyDescent="0.2">
      <c r="L625" s="5"/>
      <c r="M625" s="5"/>
      <c r="O625" s="5"/>
      <c r="P625" s="6"/>
      <c r="Q625" s="6"/>
      <c r="R625" s="5"/>
    </row>
    <row r="626" spans="12:18" ht="12.75" customHeight="1" x14ac:dyDescent="0.2">
      <c r="L626" s="5"/>
      <c r="M626" s="5"/>
      <c r="O626" s="5"/>
      <c r="P626" s="6"/>
      <c r="Q626" s="6"/>
      <c r="R626" s="5"/>
    </row>
    <row r="627" spans="12:18" ht="12.75" customHeight="1" x14ac:dyDescent="0.2">
      <c r="L627" s="5"/>
      <c r="M627" s="5"/>
      <c r="O627" s="5"/>
      <c r="P627" s="6"/>
      <c r="Q627" s="6"/>
      <c r="R627" s="5"/>
    </row>
    <row r="628" spans="12:18" ht="12.75" customHeight="1" x14ac:dyDescent="0.2">
      <c r="L628" s="5"/>
      <c r="M628" s="5"/>
      <c r="O628" s="5"/>
      <c r="P628" s="6"/>
      <c r="Q628" s="6"/>
      <c r="R628" s="5"/>
    </row>
    <row r="629" spans="12:18" ht="12.75" customHeight="1" x14ac:dyDescent="0.2">
      <c r="L629" s="5"/>
      <c r="M629" s="5"/>
      <c r="O629" s="5"/>
      <c r="P629" s="6"/>
      <c r="Q629" s="6"/>
      <c r="R629" s="5"/>
    </row>
    <row r="630" spans="12:18" ht="12.75" customHeight="1" x14ac:dyDescent="0.2">
      <c r="L630" s="5"/>
      <c r="M630" s="5"/>
      <c r="O630" s="5"/>
      <c r="P630" s="6"/>
      <c r="Q630" s="6"/>
      <c r="R630" s="5"/>
    </row>
    <row r="631" spans="12:18" ht="12.75" customHeight="1" x14ac:dyDescent="0.2">
      <c r="L631" s="5"/>
      <c r="M631" s="5"/>
      <c r="O631" s="5"/>
      <c r="P631" s="6"/>
      <c r="Q631" s="6"/>
      <c r="R631" s="5"/>
    </row>
    <row r="632" spans="12:18" ht="12.75" customHeight="1" x14ac:dyDescent="0.2">
      <c r="L632" s="5"/>
      <c r="M632" s="5"/>
      <c r="O632" s="5"/>
      <c r="P632" s="6"/>
      <c r="Q632" s="6"/>
      <c r="R632" s="5"/>
    </row>
    <row r="633" spans="12:18" ht="12.75" customHeight="1" x14ac:dyDescent="0.2">
      <c r="L633" s="5"/>
      <c r="M633" s="5"/>
      <c r="O633" s="5"/>
      <c r="P633" s="6"/>
      <c r="Q633" s="6"/>
      <c r="R633" s="5"/>
    </row>
    <row r="634" spans="12:18" ht="12.75" customHeight="1" x14ac:dyDescent="0.2">
      <c r="L634" s="5"/>
      <c r="M634" s="5"/>
      <c r="O634" s="5"/>
      <c r="P634" s="6"/>
      <c r="Q634" s="6"/>
      <c r="R634" s="5"/>
    </row>
    <row r="635" spans="12:18" ht="12.75" customHeight="1" x14ac:dyDescent="0.2">
      <c r="L635" s="5"/>
      <c r="M635" s="5"/>
      <c r="O635" s="5"/>
      <c r="P635" s="6"/>
      <c r="Q635" s="6"/>
      <c r="R635" s="5"/>
    </row>
    <row r="636" spans="12:18" ht="12.75" customHeight="1" x14ac:dyDescent="0.2">
      <c r="L636" s="5"/>
      <c r="M636" s="5"/>
      <c r="O636" s="5"/>
      <c r="P636" s="6"/>
      <c r="Q636" s="6"/>
      <c r="R636" s="5"/>
    </row>
    <row r="637" spans="12:18" ht="12.75" customHeight="1" x14ac:dyDescent="0.2">
      <c r="L637" s="5"/>
      <c r="M637" s="5"/>
      <c r="O637" s="5"/>
      <c r="P637" s="6"/>
      <c r="Q637" s="6"/>
      <c r="R637" s="5"/>
    </row>
    <row r="638" spans="12:18" ht="12.75" customHeight="1" x14ac:dyDescent="0.2">
      <c r="L638" s="5"/>
      <c r="M638" s="5"/>
      <c r="O638" s="5"/>
      <c r="P638" s="6"/>
      <c r="Q638" s="6"/>
      <c r="R638" s="5"/>
    </row>
    <row r="639" spans="12:18" ht="12.75" customHeight="1" x14ac:dyDescent="0.2">
      <c r="L639" s="5"/>
      <c r="M639" s="5"/>
      <c r="O639" s="5"/>
      <c r="P639" s="6"/>
      <c r="Q639" s="6"/>
      <c r="R639" s="5"/>
    </row>
    <row r="640" spans="12:18" ht="12.75" customHeight="1" x14ac:dyDescent="0.2">
      <c r="L640" s="5"/>
      <c r="M640" s="5"/>
      <c r="O640" s="5"/>
      <c r="P640" s="6"/>
      <c r="Q640" s="6"/>
      <c r="R640" s="5"/>
    </row>
    <row r="641" spans="12:18" ht="12.75" customHeight="1" x14ac:dyDescent="0.2">
      <c r="L641" s="5"/>
      <c r="M641" s="5"/>
      <c r="O641" s="5"/>
      <c r="P641" s="6"/>
      <c r="Q641" s="6"/>
      <c r="R641" s="5"/>
    </row>
    <row r="642" spans="12:18" ht="12.75" customHeight="1" x14ac:dyDescent="0.2">
      <c r="L642" s="5"/>
      <c r="M642" s="5"/>
      <c r="O642" s="5"/>
      <c r="P642" s="6"/>
      <c r="Q642" s="6"/>
      <c r="R642" s="5"/>
    </row>
    <row r="643" spans="12:18" ht="12.75" customHeight="1" x14ac:dyDescent="0.2">
      <c r="L643" s="5"/>
      <c r="M643" s="5"/>
      <c r="O643" s="5"/>
      <c r="P643" s="6"/>
      <c r="Q643" s="6"/>
      <c r="R643" s="5"/>
    </row>
    <row r="644" spans="12:18" ht="12.75" customHeight="1" x14ac:dyDescent="0.2">
      <c r="L644" s="5"/>
      <c r="M644" s="5"/>
      <c r="O644" s="5"/>
      <c r="P644" s="6"/>
      <c r="Q644" s="6"/>
      <c r="R644" s="5"/>
    </row>
    <row r="645" spans="12:18" ht="12.75" customHeight="1" x14ac:dyDescent="0.2">
      <c r="L645" s="5"/>
      <c r="M645" s="5"/>
      <c r="O645" s="5"/>
      <c r="P645" s="6"/>
      <c r="Q645" s="6"/>
      <c r="R645" s="5"/>
    </row>
    <row r="646" spans="12:18" ht="12.75" customHeight="1" x14ac:dyDescent="0.2">
      <c r="L646" s="5"/>
      <c r="M646" s="5"/>
      <c r="O646" s="5"/>
      <c r="P646" s="6"/>
      <c r="Q646" s="6"/>
      <c r="R646" s="5"/>
    </row>
    <row r="647" spans="12:18" ht="12.75" customHeight="1" x14ac:dyDescent="0.2">
      <c r="L647" s="5"/>
      <c r="M647" s="5"/>
      <c r="O647" s="5"/>
      <c r="P647" s="6"/>
      <c r="Q647" s="6"/>
      <c r="R647" s="5"/>
    </row>
    <row r="648" spans="12:18" ht="12.75" customHeight="1" x14ac:dyDescent="0.2">
      <c r="L648" s="5"/>
      <c r="M648" s="5"/>
      <c r="O648" s="5"/>
      <c r="P648" s="6"/>
      <c r="Q648" s="6"/>
      <c r="R648" s="5"/>
    </row>
    <row r="649" spans="12:18" ht="12.75" customHeight="1" x14ac:dyDescent="0.2">
      <c r="L649" s="5"/>
      <c r="M649" s="5"/>
      <c r="O649" s="5"/>
      <c r="P649" s="6"/>
      <c r="Q649" s="6"/>
      <c r="R649" s="5"/>
    </row>
    <row r="650" spans="12:18" ht="12.75" customHeight="1" x14ac:dyDescent="0.2">
      <c r="L650" s="5"/>
      <c r="M650" s="5"/>
      <c r="O650" s="5"/>
      <c r="P650" s="6"/>
      <c r="Q650" s="6"/>
      <c r="R650" s="5"/>
    </row>
    <row r="651" spans="12:18" ht="12.75" customHeight="1" x14ac:dyDescent="0.2">
      <c r="L651" s="5"/>
      <c r="M651" s="5"/>
      <c r="O651" s="5"/>
      <c r="P651" s="6"/>
      <c r="Q651" s="6"/>
      <c r="R651" s="5"/>
    </row>
    <row r="652" spans="12:18" ht="12.75" customHeight="1" x14ac:dyDescent="0.2">
      <c r="L652" s="5"/>
      <c r="M652" s="5"/>
      <c r="O652" s="5"/>
      <c r="P652" s="6"/>
      <c r="Q652" s="6"/>
      <c r="R652" s="5"/>
    </row>
    <row r="653" spans="12:18" ht="12.75" customHeight="1" x14ac:dyDescent="0.2">
      <c r="L653" s="5"/>
      <c r="M653" s="5"/>
      <c r="O653" s="5"/>
      <c r="P653" s="6"/>
      <c r="Q653" s="6"/>
      <c r="R653" s="5"/>
    </row>
    <row r="654" spans="12:18" ht="12.75" customHeight="1" x14ac:dyDescent="0.2">
      <c r="L654" s="5"/>
      <c r="M654" s="5"/>
      <c r="O654" s="5"/>
      <c r="P654" s="6"/>
      <c r="Q654" s="6"/>
      <c r="R654" s="5"/>
    </row>
    <row r="655" spans="12:18" ht="12.75" customHeight="1" x14ac:dyDescent="0.2">
      <c r="L655" s="5"/>
      <c r="M655" s="5"/>
      <c r="O655" s="5"/>
      <c r="P655" s="6"/>
      <c r="Q655" s="6"/>
      <c r="R655" s="5"/>
    </row>
    <row r="656" spans="12:18" ht="12.75" customHeight="1" x14ac:dyDescent="0.2">
      <c r="L656" s="5"/>
      <c r="M656" s="5"/>
      <c r="O656" s="5"/>
      <c r="P656" s="6"/>
      <c r="Q656" s="6"/>
      <c r="R656" s="5"/>
    </row>
    <row r="657" spans="12:18" ht="12.75" customHeight="1" x14ac:dyDescent="0.2">
      <c r="L657" s="5"/>
      <c r="M657" s="5"/>
      <c r="O657" s="5"/>
      <c r="P657" s="6"/>
      <c r="Q657" s="6"/>
      <c r="R657" s="5"/>
    </row>
    <row r="658" spans="12:18" ht="12.75" customHeight="1" x14ac:dyDescent="0.2">
      <c r="L658" s="5"/>
      <c r="M658" s="5"/>
      <c r="O658" s="5"/>
      <c r="P658" s="6"/>
      <c r="Q658" s="6"/>
      <c r="R658" s="5"/>
    </row>
    <row r="659" spans="12:18" ht="12.75" customHeight="1" x14ac:dyDescent="0.2">
      <c r="L659" s="5"/>
      <c r="M659" s="5"/>
      <c r="O659" s="5"/>
      <c r="P659" s="6"/>
      <c r="Q659" s="6"/>
      <c r="R659" s="5"/>
    </row>
    <row r="660" spans="12:18" ht="12.75" customHeight="1" x14ac:dyDescent="0.2">
      <c r="L660" s="5"/>
      <c r="M660" s="5"/>
      <c r="O660" s="5"/>
      <c r="P660" s="6"/>
      <c r="Q660" s="6"/>
      <c r="R660" s="5"/>
    </row>
    <row r="661" spans="12:18" ht="12.75" customHeight="1" x14ac:dyDescent="0.2">
      <c r="L661" s="5"/>
      <c r="M661" s="5"/>
      <c r="O661" s="5"/>
      <c r="P661" s="6"/>
      <c r="Q661" s="6"/>
      <c r="R661" s="5"/>
    </row>
    <row r="662" spans="12:18" ht="12.75" customHeight="1" x14ac:dyDescent="0.2">
      <c r="L662" s="5"/>
      <c r="M662" s="5"/>
      <c r="O662" s="5"/>
      <c r="P662" s="6"/>
      <c r="Q662" s="6"/>
      <c r="R662" s="5"/>
    </row>
    <row r="663" spans="12:18" ht="12.75" customHeight="1" x14ac:dyDescent="0.2">
      <c r="L663" s="5"/>
      <c r="M663" s="5"/>
      <c r="O663" s="5"/>
      <c r="P663" s="6"/>
      <c r="Q663" s="6"/>
      <c r="R663" s="5"/>
    </row>
    <row r="664" spans="12:18" ht="12.75" customHeight="1" x14ac:dyDescent="0.2">
      <c r="L664" s="5"/>
      <c r="M664" s="5"/>
      <c r="O664" s="5"/>
      <c r="P664" s="6"/>
      <c r="Q664" s="6"/>
      <c r="R664" s="5"/>
    </row>
    <row r="665" spans="12:18" ht="12.75" customHeight="1" x14ac:dyDescent="0.2">
      <c r="L665" s="5"/>
      <c r="M665" s="5"/>
      <c r="O665" s="5"/>
      <c r="P665" s="6"/>
      <c r="Q665" s="6"/>
      <c r="R665" s="5"/>
    </row>
    <row r="666" spans="12:18" ht="12.75" customHeight="1" x14ac:dyDescent="0.2">
      <c r="L666" s="5"/>
      <c r="M666" s="5"/>
      <c r="O666" s="5"/>
      <c r="P666" s="6"/>
      <c r="Q666" s="6"/>
      <c r="R666" s="5"/>
    </row>
    <row r="667" spans="12:18" ht="12.75" customHeight="1" x14ac:dyDescent="0.2">
      <c r="L667" s="5"/>
      <c r="M667" s="5"/>
      <c r="O667" s="5"/>
      <c r="P667" s="6"/>
      <c r="Q667" s="6"/>
      <c r="R667" s="5"/>
    </row>
    <row r="668" spans="12:18" ht="12.75" customHeight="1" x14ac:dyDescent="0.2">
      <c r="L668" s="5"/>
      <c r="M668" s="5"/>
      <c r="O668" s="5"/>
      <c r="P668" s="6"/>
      <c r="Q668" s="6"/>
      <c r="R668" s="5"/>
    </row>
    <row r="669" spans="12:18" ht="12.75" customHeight="1" x14ac:dyDescent="0.2">
      <c r="L669" s="5"/>
      <c r="M669" s="5"/>
      <c r="O669" s="5"/>
      <c r="P669" s="6"/>
      <c r="Q669" s="6"/>
      <c r="R669" s="5"/>
    </row>
    <row r="670" spans="12:18" ht="12.75" customHeight="1" x14ac:dyDescent="0.2">
      <c r="L670" s="5"/>
      <c r="M670" s="5"/>
      <c r="O670" s="5"/>
      <c r="P670" s="6"/>
      <c r="Q670" s="6"/>
      <c r="R670" s="5"/>
    </row>
    <row r="671" spans="12:18" ht="12.75" customHeight="1" x14ac:dyDescent="0.2">
      <c r="L671" s="5"/>
      <c r="M671" s="5"/>
      <c r="O671" s="5"/>
      <c r="P671" s="6"/>
      <c r="Q671" s="6"/>
      <c r="R671" s="5"/>
    </row>
    <row r="672" spans="12:18" ht="12.75" customHeight="1" x14ac:dyDescent="0.2">
      <c r="L672" s="5"/>
      <c r="M672" s="5"/>
      <c r="O672" s="5"/>
      <c r="P672" s="6"/>
      <c r="Q672" s="6"/>
      <c r="R672" s="5"/>
    </row>
    <row r="673" spans="12:18" ht="12.75" customHeight="1" x14ac:dyDescent="0.2">
      <c r="L673" s="5"/>
      <c r="M673" s="5"/>
      <c r="O673" s="5"/>
      <c r="P673" s="6"/>
      <c r="Q673" s="6"/>
      <c r="R673" s="5"/>
    </row>
    <row r="674" spans="12:18" ht="12.75" customHeight="1" x14ac:dyDescent="0.2">
      <c r="L674" s="5"/>
      <c r="M674" s="5"/>
      <c r="O674" s="5"/>
      <c r="P674" s="6"/>
      <c r="Q674" s="6"/>
      <c r="R674" s="5"/>
    </row>
    <row r="675" spans="12:18" ht="12.75" customHeight="1" x14ac:dyDescent="0.2">
      <c r="L675" s="5"/>
      <c r="M675" s="5"/>
      <c r="O675" s="5"/>
      <c r="P675" s="6"/>
      <c r="Q675" s="6"/>
      <c r="R675" s="5"/>
    </row>
    <row r="676" spans="12:18" ht="12.75" customHeight="1" x14ac:dyDescent="0.2">
      <c r="L676" s="5"/>
      <c r="M676" s="5"/>
      <c r="O676" s="5"/>
      <c r="P676" s="6"/>
      <c r="Q676" s="6"/>
      <c r="R676" s="5"/>
    </row>
    <row r="677" spans="12:18" ht="12.75" customHeight="1" x14ac:dyDescent="0.2">
      <c r="L677" s="5"/>
      <c r="M677" s="5"/>
      <c r="O677" s="5"/>
      <c r="P677" s="6"/>
      <c r="Q677" s="6"/>
      <c r="R677" s="5"/>
    </row>
    <row r="678" spans="12:18" ht="12.75" customHeight="1" x14ac:dyDescent="0.2">
      <c r="L678" s="5"/>
      <c r="M678" s="5"/>
      <c r="O678" s="5"/>
      <c r="P678" s="6"/>
      <c r="Q678" s="6"/>
      <c r="R678" s="5"/>
    </row>
    <row r="679" spans="12:18" ht="12.75" customHeight="1" x14ac:dyDescent="0.2">
      <c r="L679" s="5"/>
      <c r="M679" s="5"/>
      <c r="O679" s="5"/>
      <c r="P679" s="6"/>
      <c r="Q679" s="6"/>
      <c r="R679" s="5"/>
    </row>
    <row r="680" spans="12:18" ht="12.75" customHeight="1" x14ac:dyDescent="0.2">
      <c r="L680" s="5"/>
      <c r="M680" s="5"/>
      <c r="O680" s="5"/>
      <c r="P680" s="6"/>
      <c r="Q680" s="6"/>
      <c r="R680" s="5"/>
    </row>
    <row r="681" spans="12:18" ht="12.75" customHeight="1" x14ac:dyDescent="0.2">
      <c r="L681" s="5"/>
      <c r="M681" s="5"/>
      <c r="O681" s="5"/>
      <c r="P681" s="6"/>
      <c r="Q681" s="6"/>
      <c r="R681" s="5"/>
    </row>
    <row r="682" spans="12:18" ht="12.75" customHeight="1" x14ac:dyDescent="0.2">
      <c r="L682" s="5"/>
      <c r="M682" s="5"/>
      <c r="O682" s="5"/>
      <c r="P682" s="6"/>
      <c r="Q682" s="6"/>
      <c r="R682" s="5"/>
    </row>
    <row r="683" spans="12:18" ht="12.75" customHeight="1" x14ac:dyDescent="0.2">
      <c r="L683" s="5"/>
      <c r="M683" s="5"/>
      <c r="O683" s="5"/>
      <c r="P683" s="6"/>
      <c r="Q683" s="6"/>
      <c r="R683" s="5"/>
    </row>
    <row r="684" spans="12:18" ht="12.75" customHeight="1" x14ac:dyDescent="0.2">
      <c r="L684" s="5"/>
      <c r="M684" s="5"/>
      <c r="O684" s="5"/>
      <c r="P684" s="6"/>
      <c r="Q684" s="6"/>
      <c r="R684" s="5"/>
    </row>
    <row r="685" spans="12:18" ht="12.75" customHeight="1" x14ac:dyDescent="0.2">
      <c r="L685" s="5"/>
      <c r="M685" s="5"/>
      <c r="O685" s="5"/>
      <c r="P685" s="6"/>
      <c r="Q685" s="6"/>
      <c r="R685" s="5"/>
    </row>
    <row r="686" spans="12:18" ht="12.75" customHeight="1" x14ac:dyDescent="0.2">
      <c r="L686" s="5"/>
      <c r="M686" s="5"/>
      <c r="O686" s="5"/>
      <c r="P686" s="6"/>
      <c r="Q686" s="6"/>
      <c r="R686" s="5"/>
    </row>
    <row r="687" spans="12:18" ht="12.75" customHeight="1" x14ac:dyDescent="0.2">
      <c r="L687" s="5"/>
      <c r="M687" s="5"/>
      <c r="O687" s="5"/>
      <c r="P687" s="6"/>
      <c r="Q687" s="6"/>
      <c r="R687" s="5"/>
    </row>
    <row r="688" spans="12:18" ht="12.75" customHeight="1" x14ac:dyDescent="0.2">
      <c r="L688" s="5"/>
      <c r="M688" s="5"/>
      <c r="O688" s="5"/>
      <c r="P688" s="6"/>
      <c r="Q688" s="6"/>
      <c r="R688" s="5"/>
    </row>
    <row r="689" spans="12:18" ht="12.75" customHeight="1" x14ac:dyDescent="0.2">
      <c r="L689" s="5"/>
      <c r="M689" s="5"/>
      <c r="O689" s="5"/>
      <c r="P689" s="6"/>
      <c r="Q689" s="6"/>
      <c r="R689" s="5"/>
    </row>
    <row r="690" spans="12:18" ht="12.75" customHeight="1" x14ac:dyDescent="0.2">
      <c r="L690" s="5"/>
      <c r="M690" s="5"/>
      <c r="O690" s="5"/>
      <c r="P690" s="6"/>
      <c r="Q690" s="6"/>
      <c r="R690" s="5"/>
    </row>
    <row r="691" spans="12:18" ht="12.75" customHeight="1" x14ac:dyDescent="0.2">
      <c r="L691" s="5"/>
      <c r="M691" s="5"/>
      <c r="O691" s="5"/>
      <c r="P691" s="6"/>
      <c r="Q691" s="6"/>
      <c r="R691" s="5"/>
    </row>
    <row r="692" spans="12:18" ht="12.75" customHeight="1" x14ac:dyDescent="0.2">
      <c r="L692" s="5"/>
      <c r="M692" s="5"/>
      <c r="O692" s="5"/>
      <c r="P692" s="6"/>
      <c r="Q692" s="6"/>
      <c r="R692" s="5"/>
    </row>
    <row r="693" spans="12:18" ht="12.75" customHeight="1" x14ac:dyDescent="0.2">
      <c r="L693" s="5"/>
      <c r="M693" s="5"/>
      <c r="O693" s="5"/>
      <c r="P693" s="6"/>
      <c r="Q693" s="6"/>
      <c r="R693" s="5"/>
    </row>
    <row r="694" spans="12:18" ht="12.75" customHeight="1" x14ac:dyDescent="0.2">
      <c r="L694" s="5"/>
      <c r="M694" s="5"/>
      <c r="O694" s="5"/>
      <c r="P694" s="6"/>
      <c r="Q694" s="6"/>
      <c r="R694" s="5"/>
    </row>
    <row r="695" spans="12:18" ht="12.75" customHeight="1" x14ac:dyDescent="0.2">
      <c r="L695" s="5"/>
      <c r="M695" s="5"/>
      <c r="O695" s="5"/>
      <c r="P695" s="6"/>
      <c r="Q695" s="6"/>
      <c r="R695" s="5"/>
    </row>
    <row r="696" spans="12:18" ht="12.75" customHeight="1" x14ac:dyDescent="0.2">
      <c r="L696" s="5"/>
      <c r="M696" s="5"/>
      <c r="O696" s="5"/>
      <c r="P696" s="6"/>
      <c r="Q696" s="6"/>
      <c r="R696" s="5"/>
    </row>
    <row r="697" spans="12:18" ht="12.75" customHeight="1" x14ac:dyDescent="0.2">
      <c r="L697" s="5"/>
      <c r="M697" s="5"/>
      <c r="O697" s="5"/>
      <c r="P697" s="6"/>
      <c r="Q697" s="6"/>
      <c r="R697" s="5"/>
    </row>
    <row r="698" spans="12:18" ht="12.75" customHeight="1" x14ac:dyDescent="0.2">
      <c r="L698" s="5"/>
      <c r="M698" s="5"/>
      <c r="O698" s="5"/>
      <c r="P698" s="6"/>
      <c r="Q698" s="6"/>
      <c r="R698" s="5"/>
    </row>
    <row r="699" spans="12:18" ht="12.75" customHeight="1" x14ac:dyDescent="0.2">
      <c r="L699" s="5"/>
      <c r="M699" s="5"/>
      <c r="O699" s="5"/>
      <c r="P699" s="6"/>
      <c r="Q699" s="6"/>
      <c r="R699" s="5"/>
    </row>
    <row r="700" spans="12:18" ht="12.75" customHeight="1" x14ac:dyDescent="0.2">
      <c r="L700" s="5"/>
      <c r="M700" s="5"/>
      <c r="O700" s="5"/>
      <c r="P700" s="6"/>
      <c r="Q700" s="6"/>
      <c r="R700" s="5"/>
    </row>
    <row r="701" spans="12:18" ht="12.75" customHeight="1" x14ac:dyDescent="0.2">
      <c r="L701" s="5"/>
      <c r="M701" s="5"/>
      <c r="O701" s="5"/>
      <c r="P701" s="6"/>
      <c r="Q701" s="6"/>
      <c r="R701" s="5"/>
    </row>
    <row r="702" spans="12:18" ht="12.75" customHeight="1" x14ac:dyDescent="0.2">
      <c r="L702" s="5"/>
      <c r="M702" s="5"/>
      <c r="O702" s="5"/>
      <c r="P702" s="6"/>
      <c r="Q702" s="6"/>
      <c r="R702" s="5"/>
    </row>
    <row r="703" spans="12:18" ht="12.75" customHeight="1" x14ac:dyDescent="0.2">
      <c r="L703" s="5"/>
      <c r="M703" s="5"/>
      <c r="O703" s="5"/>
      <c r="P703" s="6"/>
      <c r="Q703" s="6"/>
      <c r="R703" s="5"/>
    </row>
    <row r="704" spans="12:18" ht="12.75" customHeight="1" x14ac:dyDescent="0.2">
      <c r="L704" s="5"/>
      <c r="M704" s="5"/>
      <c r="O704" s="5"/>
      <c r="P704" s="6"/>
      <c r="Q704" s="6"/>
      <c r="R704" s="5"/>
    </row>
    <row r="705" spans="12:18" ht="12.75" customHeight="1" x14ac:dyDescent="0.2">
      <c r="L705" s="5"/>
      <c r="M705" s="5"/>
      <c r="O705" s="5"/>
      <c r="P705" s="6"/>
      <c r="Q705" s="6"/>
      <c r="R705" s="5"/>
    </row>
    <row r="706" spans="12:18" ht="12.75" customHeight="1" x14ac:dyDescent="0.2">
      <c r="L706" s="5"/>
      <c r="M706" s="5"/>
      <c r="O706" s="5"/>
      <c r="P706" s="6"/>
      <c r="Q706" s="6"/>
      <c r="R706" s="5"/>
    </row>
    <row r="707" spans="12:18" ht="12.75" customHeight="1" x14ac:dyDescent="0.2">
      <c r="L707" s="5"/>
      <c r="M707" s="5"/>
      <c r="O707" s="5"/>
      <c r="P707" s="6"/>
      <c r="Q707" s="6"/>
      <c r="R707" s="5"/>
    </row>
    <row r="708" spans="12:18" ht="12.75" customHeight="1" x14ac:dyDescent="0.2">
      <c r="L708" s="5"/>
      <c r="M708" s="5"/>
      <c r="O708" s="5"/>
      <c r="P708" s="6"/>
      <c r="Q708" s="6"/>
      <c r="R708" s="5"/>
    </row>
    <row r="709" spans="12:18" ht="12.75" customHeight="1" x14ac:dyDescent="0.2">
      <c r="L709" s="5"/>
      <c r="M709" s="5"/>
      <c r="O709" s="5"/>
      <c r="P709" s="6"/>
      <c r="Q709" s="6"/>
      <c r="R709" s="5"/>
    </row>
    <row r="710" spans="12:18" ht="12.75" customHeight="1" x14ac:dyDescent="0.2">
      <c r="L710" s="5"/>
      <c r="M710" s="5"/>
      <c r="O710" s="5"/>
      <c r="P710" s="6"/>
      <c r="Q710" s="6"/>
      <c r="R710" s="5"/>
    </row>
    <row r="711" spans="12:18" ht="12.75" customHeight="1" x14ac:dyDescent="0.2">
      <c r="L711" s="5"/>
      <c r="M711" s="5"/>
      <c r="O711" s="5"/>
      <c r="P711" s="6"/>
      <c r="Q711" s="6"/>
      <c r="R711" s="5"/>
    </row>
    <row r="712" spans="12:18" ht="12.75" customHeight="1" x14ac:dyDescent="0.2">
      <c r="L712" s="5"/>
      <c r="M712" s="5"/>
      <c r="O712" s="5"/>
      <c r="P712" s="6"/>
      <c r="Q712" s="6"/>
      <c r="R712" s="5"/>
    </row>
    <row r="713" spans="12:18" ht="12.75" customHeight="1" x14ac:dyDescent="0.2">
      <c r="L713" s="5"/>
      <c r="M713" s="5"/>
      <c r="O713" s="5"/>
      <c r="P713" s="6"/>
      <c r="Q713" s="6"/>
      <c r="R713" s="5"/>
    </row>
    <row r="714" spans="12:18" ht="12.75" customHeight="1" x14ac:dyDescent="0.2">
      <c r="L714" s="5"/>
      <c r="M714" s="5"/>
      <c r="O714" s="5"/>
      <c r="P714" s="6"/>
      <c r="Q714" s="6"/>
      <c r="R714" s="5"/>
    </row>
    <row r="715" spans="12:18" ht="12.75" customHeight="1" x14ac:dyDescent="0.2">
      <c r="L715" s="5"/>
      <c r="M715" s="5"/>
      <c r="O715" s="5"/>
      <c r="P715" s="6"/>
      <c r="Q715" s="6"/>
      <c r="R715" s="5"/>
    </row>
    <row r="716" spans="12:18" ht="12.75" customHeight="1" x14ac:dyDescent="0.2">
      <c r="L716" s="5"/>
      <c r="M716" s="5"/>
      <c r="O716" s="5"/>
      <c r="P716" s="6"/>
      <c r="Q716" s="6"/>
      <c r="R716" s="5"/>
    </row>
    <row r="717" spans="12:18" ht="12.75" customHeight="1" x14ac:dyDescent="0.2">
      <c r="L717" s="5"/>
      <c r="M717" s="5"/>
      <c r="O717" s="5"/>
      <c r="P717" s="6"/>
      <c r="Q717" s="6"/>
      <c r="R717" s="5"/>
    </row>
    <row r="718" spans="12:18" ht="12.75" customHeight="1" x14ac:dyDescent="0.2">
      <c r="L718" s="5"/>
      <c r="M718" s="5"/>
      <c r="O718" s="5"/>
      <c r="P718" s="6"/>
      <c r="Q718" s="6"/>
      <c r="R718" s="5"/>
    </row>
    <row r="719" spans="12:18" ht="12.75" customHeight="1" x14ac:dyDescent="0.2">
      <c r="L719" s="5"/>
      <c r="M719" s="5"/>
      <c r="O719" s="5"/>
      <c r="P719" s="6"/>
      <c r="Q719" s="6"/>
      <c r="R719" s="5"/>
    </row>
    <row r="720" spans="12:18" ht="12.75" customHeight="1" x14ac:dyDescent="0.2">
      <c r="L720" s="5"/>
      <c r="M720" s="5"/>
      <c r="O720" s="5"/>
      <c r="P720" s="6"/>
      <c r="Q720" s="6"/>
      <c r="R720" s="5"/>
    </row>
    <row r="721" spans="12:18" ht="12.75" customHeight="1" x14ac:dyDescent="0.2">
      <c r="L721" s="5"/>
      <c r="M721" s="5"/>
      <c r="O721" s="5"/>
      <c r="P721" s="6"/>
      <c r="Q721" s="6"/>
      <c r="R721" s="5"/>
    </row>
    <row r="722" spans="12:18" ht="12.75" customHeight="1" x14ac:dyDescent="0.2">
      <c r="L722" s="5"/>
      <c r="M722" s="5"/>
      <c r="O722" s="5"/>
      <c r="P722" s="6"/>
      <c r="Q722" s="6"/>
      <c r="R722" s="5"/>
    </row>
    <row r="723" spans="12:18" ht="12.75" customHeight="1" x14ac:dyDescent="0.2">
      <c r="L723" s="5"/>
      <c r="M723" s="5"/>
      <c r="O723" s="5"/>
      <c r="P723" s="6"/>
      <c r="Q723" s="6"/>
      <c r="R723" s="5"/>
    </row>
    <row r="724" spans="12:18" ht="12.75" customHeight="1" x14ac:dyDescent="0.2">
      <c r="L724" s="5"/>
      <c r="M724" s="5"/>
      <c r="O724" s="5"/>
      <c r="P724" s="6"/>
      <c r="Q724" s="6"/>
      <c r="R724" s="5"/>
    </row>
    <row r="725" spans="12:18" ht="12.75" customHeight="1" x14ac:dyDescent="0.2">
      <c r="L725" s="5"/>
      <c r="M725" s="5"/>
      <c r="O725" s="5"/>
      <c r="P725" s="6"/>
      <c r="Q725" s="6"/>
      <c r="R725" s="5"/>
    </row>
    <row r="726" spans="12:18" ht="12.75" customHeight="1" x14ac:dyDescent="0.2">
      <c r="L726" s="5"/>
      <c r="M726" s="5"/>
      <c r="O726" s="5"/>
      <c r="P726" s="6"/>
      <c r="Q726" s="6"/>
      <c r="R726" s="5"/>
    </row>
    <row r="727" spans="12:18" ht="12.75" customHeight="1" x14ac:dyDescent="0.2">
      <c r="L727" s="5"/>
      <c r="M727" s="5"/>
      <c r="O727" s="5"/>
      <c r="P727" s="6"/>
      <c r="Q727" s="6"/>
      <c r="R727" s="5"/>
    </row>
    <row r="728" spans="12:18" ht="12.75" customHeight="1" x14ac:dyDescent="0.2">
      <c r="L728" s="5"/>
      <c r="M728" s="5"/>
      <c r="O728" s="5"/>
      <c r="P728" s="6"/>
      <c r="Q728" s="6"/>
      <c r="R728" s="5"/>
    </row>
    <row r="729" spans="12:18" ht="12.75" customHeight="1" x14ac:dyDescent="0.2">
      <c r="L729" s="5"/>
      <c r="M729" s="5"/>
      <c r="O729" s="5"/>
      <c r="P729" s="6"/>
      <c r="Q729" s="6"/>
      <c r="R729" s="5"/>
    </row>
    <row r="730" spans="12:18" ht="12.75" customHeight="1" x14ac:dyDescent="0.2">
      <c r="L730" s="5"/>
      <c r="M730" s="5"/>
      <c r="O730" s="5"/>
      <c r="P730" s="6"/>
      <c r="Q730" s="6"/>
      <c r="R730" s="5"/>
    </row>
    <row r="731" spans="12:18" ht="12.75" customHeight="1" x14ac:dyDescent="0.2">
      <c r="L731" s="5"/>
      <c r="M731" s="5"/>
      <c r="O731" s="5"/>
      <c r="P731" s="6"/>
      <c r="Q731" s="6"/>
      <c r="R731" s="5"/>
    </row>
    <row r="732" spans="12:18" ht="12.75" customHeight="1" x14ac:dyDescent="0.2">
      <c r="L732" s="5"/>
      <c r="M732" s="5"/>
      <c r="O732" s="5"/>
      <c r="P732" s="6"/>
      <c r="Q732" s="6"/>
      <c r="R732" s="5"/>
    </row>
    <row r="733" spans="12:18" ht="12.75" customHeight="1" x14ac:dyDescent="0.2">
      <c r="L733" s="5"/>
      <c r="M733" s="5"/>
      <c r="O733" s="5"/>
      <c r="P733" s="6"/>
      <c r="Q733" s="6"/>
      <c r="R733" s="5"/>
    </row>
    <row r="734" spans="12:18" ht="12.75" customHeight="1" x14ac:dyDescent="0.2">
      <c r="L734" s="5"/>
      <c r="M734" s="5"/>
      <c r="O734" s="5"/>
      <c r="P734" s="6"/>
      <c r="Q734" s="6"/>
      <c r="R734" s="5"/>
    </row>
    <row r="735" spans="12:18" ht="12.75" customHeight="1" x14ac:dyDescent="0.2">
      <c r="L735" s="5"/>
      <c r="M735" s="5"/>
      <c r="O735" s="5"/>
      <c r="P735" s="6"/>
      <c r="Q735" s="6"/>
      <c r="R735" s="5"/>
    </row>
    <row r="736" spans="12:18" ht="12.75" customHeight="1" x14ac:dyDescent="0.2">
      <c r="L736" s="5"/>
      <c r="M736" s="5"/>
      <c r="O736" s="5"/>
      <c r="P736" s="6"/>
      <c r="Q736" s="6"/>
      <c r="R736" s="5"/>
    </row>
    <row r="737" spans="12:18" ht="12.75" customHeight="1" x14ac:dyDescent="0.2">
      <c r="L737" s="5"/>
      <c r="M737" s="5"/>
      <c r="O737" s="5"/>
      <c r="P737" s="6"/>
      <c r="Q737" s="6"/>
      <c r="R737" s="5"/>
    </row>
    <row r="738" spans="12:18" ht="12.75" customHeight="1" x14ac:dyDescent="0.2">
      <c r="L738" s="5"/>
      <c r="M738" s="5"/>
      <c r="O738" s="5"/>
      <c r="P738" s="6"/>
      <c r="Q738" s="6"/>
      <c r="R738" s="5"/>
    </row>
    <row r="739" spans="12:18" ht="12.75" customHeight="1" x14ac:dyDescent="0.2">
      <c r="L739" s="5"/>
      <c r="M739" s="5"/>
      <c r="O739" s="5"/>
      <c r="P739" s="6"/>
      <c r="Q739" s="6"/>
      <c r="R739" s="5"/>
    </row>
    <row r="740" spans="12:18" ht="12.75" customHeight="1" x14ac:dyDescent="0.2">
      <c r="L740" s="5"/>
      <c r="M740" s="5"/>
      <c r="O740" s="5"/>
      <c r="P740" s="6"/>
      <c r="Q740" s="6"/>
      <c r="R740" s="5"/>
    </row>
    <row r="741" spans="12:18" ht="12.75" customHeight="1" x14ac:dyDescent="0.2">
      <c r="L741" s="5"/>
      <c r="M741" s="5"/>
      <c r="O741" s="5"/>
      <c r="P741" s="6"/>
      <c r="Q741" s="6"/>
      <c r="R741" s="5"/>
    </row>
    <row r="742" spans="12:18" ht="12.75" customHeight="1" x14ac:dyDescent="0.2">
      <c r="L742" s="5"/>
      <c r="M742" s="5"/>
      <c r="O742" s="5"/>
      <c r="P742" s="6"/>
      <c r="Q742" s="6"/>
      <c r="R742" s="5"/>
    </row>
    <row r="743" spans="12:18" ht="12.75" customHeight="1" x14ac:dyDescent="0.2">
      <c r="L743" s="5"/>
      <c r="M743" s="5"/>
      <c r="O743" s="5"/>
      <c r="P743" s="6"/>
      <c r="Q743" s="6"/>
      <c r="R743" s="5"/>
    </row>
    <row r="744" spans="12:18" ht="12.75" customHeight="1" x14ac:dyDescent="0.2">
      <c r="L744" s="5"/>
      <c r="M744" s="5"/>
      <c r="O744" s="5"/>
      <c r="P744" s="6"/>
      <c r="Q744" s="6"/>
      <c r="R744" s="5"/>
    </row>
    <row r="745" spans="12:18" ht="12.75" customHeight="1" x14ac:dyDescent="0.2">
      <c r="L745" s="5"/>
      <c r="M745" s="5"/>
      <c r="O745" s="5"/>
      <c r="P745" s="6"/>
      <c r="Q745" s="6"/>
      <c r="R745" s="5"/>
    </row>
    <row r="746" spans="12:18" ht="12.75" customHeight="1" x14ac:dyDescent="0.2">
      <c r="L746" s="5"/>
      <c r="M746" s="5"/>
      <c r="O746" s="5"/>
      <c r="P746" s="6"/>
      <c r="Q746" s="6"/>
      <c r="R746" s="5"/>
    </row>
    <row r="747" spans="12:18" ht="12.75" customHeight="1" x14ac:dyDescent="0.2">
      <c r="L747" s="5"/>
      <c r="M747" s="5"/>
      <c r="O747" s="5"/>
      <c r="P747" s="6"/>
      <c r="Q747" s="6"/>
      <c r="R747" s="5"/>
    </row>
    <row r="748" spans="12:18" ht="12.75" customHeight="1" x14ac:dyDescent="0.2">
      <c r="L748" s="5"/>
      <c r="M748" s="5"/>
      <c r="O748" s="5"/>
      <c r="P748" s="6"/>
      <c r="Q748" s="6"/>
      <c r="R748" s="5"/>
    </row>
    <row r="749" spans="12:18" ht="12.75" customHeight="1" x14ac:dyDescent="0.2">
      <c r="L749" s="5"/>
      <c r="M749" s="5"/>
      <c r="O749" s="5"/>
      <c r="P749" s="6"/>
      <c r="Q749" s="6"/>
      <c r="R749" s="5"/>
    </row>
    <row r="750" spans="12:18" ht="12.75" customHeight="1" x14ac:dyDescent="0.2">
      <c r="L750" s="5"/>
      <c r="M750" s="5"/>
      <c r="O750" s="5"/>
      <c r="P750" s="6"/>
      <c r="Q750" s="6"/>
      <c r="R750" s="5"/>
    </row>
    <row r="751" spans="12:18" ht="12.75" customHeight="1" x14ac:dyDescent="0.2">
      <c r="L751" s="5"/>
      <c r="M751" s="5"/>
      <c r="O751" s="5"/>
      <c r="P751" s="6"/>
      <c r="Q751" s="6"/>
      <c r="R751" s="5"/>
    </row>
    <row r="752" spans="12:18" ht="12.75" customHeight="1" x14ac:dyDescent="0.2">
      <c r="L752" s="5"/>
      <c r="M752" s="5"/>
      <c r="O752" s="5"/>
      <c r="P752" s="6"/>
      <c r="Q752" s="6"/>
      <c r="R752" s="5"/>
    </row>
    <row r="753" spans="12:18" ht="12.75" customHeight="1" x14ac:dyDescent="0.2">
      <c r="L753" s="5"/>
      <c r="M753" s="5"/>
      <c r="O753" s="5"/>
      <c r="P753" s="6"/>
      <c r="Q753" s="6"/>
      <c r="R753" s="5"/>
    </row>
    <row r="754" spans="12:18" ht="12.75" customHeight="1" x14ac:dyDescent="0.2">
      <c r="L754" s="5"/>
      <c r="M754" s="5"/>
      <c r="O754" s="5"/>
      <c r="P754" s="6"/>
      <c r="Q754" s="6"/>
      <c r="R754" s="5"/>
    </row>
    <row r="755" spans="12:18" ht="12.75" customHeight="1" x14ac:dyDescent="0.2">
      <c r="L755" s="5"/>
      <c r="M755" s="5"/>
      <c r="O755" s="5"/>
      <c r="P755" s="6"/>
      <c r="Q755" s="6"/>
      <c r="R755" s="5"/>
    </row>
    <row r="756" spans="12:18" ht="12.75" customHeight="1" x14ac:dyDescent="0.2">
      <c r="L756" s="5"/>
      <c r="M756" s="5"/>
      <c r="O756" s="5"/>
      <c r="P756" s="6"/>
      <c r="Q756" s="6"/>
      <c r="R756" s="5"/>
    </row>
    <row r="757" spans="12:18" ht="12.75" customHeight="1" x14ac:dyDescent="0.2">
      <c r="L757" s="5"/>
      <c r="M757" s="5"/>
      <c r="O757" s="5"/>
      <c r="P757" s="6"/>
      <c r="Q757" s="6"/>
      <c r="R757" s="5"/>
    </row>
    <row r="758" spans="12:18" ht="12.75" customHeight="1" x14ac:dyDescent="0.2">
      <c r="L758" s="5"/>
      <c r="M758" s="5"/>
      <c r="O758" s="5"/>
      <c r="P758" s="6"/>
      <c r="Q758" s="6"/>
      <c r="R758" s="5"/>
    </row>
    <row r="759" spans="12:18" ht="12.75" customHeight="1" x14ac:dyDescent="0.2">
      <c r="L759" s="5"/>
      <c r="M759" s="5"/>
      <c r="O759" s="5"/>
      <c r="P759" s="6"/>
      <c r="Q759" s="6"/>
      <c r="R759" s="5"/>
    </row>
    <row r="760" spans="12:18" ht="12.75" customHeight="1" x14ac:dyDescent="0.2">
      <c r="L760" s="5"/>
      <c r="M760" s="5"/>
      <c r="O760" s="5"/>
      <c r="P760" s="6"/>
      <c r="Q760" s="6"/>
      <c r="R760" s="5"/>
    </row>
    <row r="761" spans="12:18" ht="12.75" customHeight="1" x14ac:dyDescent="0.2">
      <c r="L761" s="5"/>
      <c r="M761" s="5"/>
      <c r="O761" s="5"/>
      <c r="P761" s="6"/>
      <c r="Q761" s="6"/>
      <c r="R761" s="5"/>
    </row>
    <row r="762" spans="12:18" ht="12.75" customHeight="1" x14ac:dyDescent="0.2">
      <c r="L762" s="5"/>
      <c r="M762" s="5"/>
      <c r="O762" s="5"/>
      <c r="P762" s="6"/>
      <c r="Q762" s="6"/>
      <c r="R762" s="5"/>
    </row>
    <row r="763" spans="12:18" ht="12.75" customHeight="1" x14ac:dyDescent="0.2">
      <c r="L763" s="5"/>
      <c r="M763" s="5"/>
      <c r="O763" s="5"/>
      <c r="P763" s="6"/>
      <c r="Q763" s="6"/>
      <c r="R763" s="5"/>
    </row>
    <row r="764" spans="12:18" ht="12.75" customHeight="1" x14ac:dyDescent="0.2">
      <c r="L764" s="5"/>
      <c r="M764" s="5"/>
      <c r="O764" s="5"/>
      <c r="P764" s="6"/>
      <c r="Q764" s="6"/>
      <c r="R764" s="5"/>
    </row>
    <row r="765" spans="12:18" ht="12.75" customHeight="1" x14ac:dyDescent="0.2">
      <c r="L765" s="5"/>
      <c r="M765" s="5"/>
      <c r="O765" s="5"/>
      <c r="P765" s="6"/>
      <c r="Q765" s="6"/>
      <c r="R765" s="5"/>
    </row>
    <row r="766" spans="12:18" ht="12.75" customHeight="1" x14ac:dyDescent="0.2">
      <c r="L766" s="5"/>
      <c r="M766" s="5"/>
      <c r="O766" s="5"/>
      <c r="P766" s="6"/>
      <c r="Q766" s="6"/>
      <c r="R766" s="5"/>
    </row>
    <row r="767" spans="12:18" ht="12.75" customHeight="1" x14ac:dyDescent="0.2">
      <c r="L767" s="5"/>
      <c r="M767" s="5"/>
      <c r="O767" s="5"/>
      <c r="P767" s="6"/>
      <c r="Q767" s="6"/>
      <c r="R767" s="5"/>
    </row>
    <row r="768" spans="12:18" ht="12.75" customHeight="1" x14ac:dyDescent="0.2">
      <c r="L768" s="5"/>
      <c r="M768" s="5"/>
      <c r="O768" s="5"/>
      <c r="P768" s="6"/>
      <c r="Q768" s="6"/>
      <c r="R768" s="5"/>
    </row>
    <row r="769" spans="12:18" ht="12.75" customHeight="1" x14ac:dyDescent="0.2">
      <c r="L769" s="5"/>
      <c r="M769" s="5"/>
      <c r="O769" s="5"/>
      <c r="P769" s="6"/>
      <c r="Q769" s="6"/>
      <c r="R769" s="5"/>
    </row>
    <row r="770" spans="12:18" ht="12.75" customHeight="1" x14ac:dyDescent="0.2">
      <c r="L770" s="5"/>
      <c r="M770" s="5"/>
      <c r="O770" s="5"/>
      <c r="P770" s="6"/>
      <c r="Q770" s="6"/>
      <c r="R770" s="5"/>
    </row>
    <row r="771" spans="12:18" ht="12.75" customHeight="1" x14ac:dyDescent="0.2">
      <c r="L771" s="5"/>
      <c r="M771" s="5"/>
      <c r="O771" s="5"/>
      <c r="P771" s="6"/>
      <c r="Q771" s="6"/>
      <c r="R771" s="5"/>
    </row>
    <row r="772" spans="12:18" ht="12.75" customHeight="1" x14ac:dyDescent="0.2">
      <c r="L772" s="5"/>
      <c r="M772" s="5"/>
      <c r="O772" s="5"/>
      <c r="P772" s="6"/>
      <c r="Q772" s="6"/>
      <c r="R772" s="5"/>
    </row>
    <row r="773" spans="12:18" ht="12.75" customHeight="1" x14ac:dyDescent="0.2">
      <c r="L773" s="5"/>
      <c r="M773" s="5"/>
      <c r="O773" s="5"/>
      <c r="P773" s="6"/>
      <c r="Q773" s="6"/>
      <c r="R773" s="5"/>
    </row>
    <row r="774" spans="12:18" ht="12.75" customHeight="1" x14ac:dyDescent="0.2">
      <c r="L774" s="5"/>
      <c r="M774" s="5"/>
      <c r="O774" s="5"/>
      <c r="P774" s="6"/>
      <c r="Q774" s="6"/>
      <c r="R774" s="5"/>
    </row>
    <row r="775" spans="12:18" ht="12.75" customHeight="1" x14ac:dyDescent="0.2">
      <c r="L775" s="5"/>
      <c r="M775" s="5"/>
      <c r="O775" s="5"/>
      <c r="P775" s="6"/>
      <c r="Q775" s="6"/>
      <c r="R775" s="5"/>
    </row>
    <row r="776" spans="12:18" ht="12.75" customHeight="1" x14ac:dyDescent="0.2">
      <c r="L776" s="5"/>
      <c r="M776" s="5"/>
      <c r="O776" s="5"/>
      <c r="P776" s="6"/>
      <c r="Q776" s="6"/>
      <c r="R776" s="5"/>
    </row>
    <row r="777" spans="12:18" ht="12.75" customHeight="1" x14ac:dyDescent="0.2">
      <c r="L777" s="5"/>
      <c r="M777" s="5"/>
      <c r="O777" s="5"/>
      <c r="P777" s="6"/>
      <c r="Q777" s="6"/>
      <c r="R777" s="5"/>
    </row>
    <row r="778" spans="12:18" ht="12.75" customHeight="1" x14ac:dyDescent="0.2">
      <c r="L778" s="5"/>
      <c r="M778" s="5"/>
      <c r="O778" s="5"/>
      <c r="P778" s="6"/>
      <c r="Q778" s="6"/>
      <c r="R778" s="5"/>
    </row>
    <row r="779" spans="12:18" ht="12.75" customHeight="1" x14ac:dyDescent="0.2">
      <c r="L779" s="5"/>
      <c r="M779" s="5"/>
      <c r="O779" s="5"/>
      <c r="P779" s="6"/>
      <c r="Q779" s="6"/>
      <c r="R779" s="5"/>
    </row>
    <row r="780" spans="12:18" ht="12.75" customHeight="1" x14ac:dyDescent="0.2">
      <c r="L780" s="5"/>
      <c r="M780" s="5"/>
      <c r="O780" s="5"/>
      <c r="P780" s="6"/>
      <c r="Q780" s="6"/>
      <c r="R780" s="5"/>
    </row>
    <row r="781" spans="12:18" ht="12.75" customHeight="1" x14ac:dyDescent="0.2">
      <c r="L781" s="5"/>
      <c r="M781" s="5"/>
      <c r="O781" s="5"/>
      <c r="P781" s="6"/>
      <c r="Q781" s="6"/>
      <c r="R781" s="5"/>
    </row>
    <row r="782" spans="12:18" ht="12.75" customHeight="1" x14ac:dyDescent="0.2">
      <c r="L782" s="5"/>
      <c r="M782" s="5"/>
      <c r="O782" s="5"/>
      <c r="P782" s="6"/>
      <c r="Q782" s="6"/>
      <c r="R782" s="5"/>
    </row>
    <row r="783" spans="12:18" ht="12.75" customHeight="1" x14ac:dyDescent="0.2">
      <c r="L783" s="5"/>
      <c r="M783" s="5"/>
      <c r="O783" s="5"/>
      <c r="P783" s="6"/>
      <c r="Q783" s="6"/>
      <c r="R783" s="5"/>
    </row>
    <row r="784" spans="12:18" ht="12.75" customHeight="1" x14ac:dyDescent="0.2">
      <c r="L784" s="5"/>
      <c r="M784" s="5"/>
      <c r="O784" s="5"/>
      <c r="P784" s="6"/>
      <c r="Q784" s="6"/>
      <c r="R784" s="5"/>
    </row>
    <row r="785" spans="12:18" ht="12.75" customHeight="1" x14ac:dyDescent="0.2">
      <c r="L785" s="5"/>
      <c r="M785" s="5"/>
      <c r="O785" s="5"/>
      <c r="P785" s="6"/>
      <c r="Q785" s="6"/>
      <c r="R785" s="5"/>
    </row>
    <row r="786" spans="12:18" ht="12.75" customHeight="1" x14ac:dyDescent="0.2">
      <c r="L786" s="5"/>
      <c r="M786" s="5"/>
      <c r="O786" s="5"/>
      <c r="P786" s="6"/>
      <c r="Q786" s="6"/>
      <c r="R786" s="5"/>
    </row>
    <row r="787" spans="12:18" ht="12.75" customHeight="1" x14ac:dyDescent="0.2">
      <c r="L787" s="5"/>
      <c r="M787" s="5"/>
      <c r="O787" s="5"/>
      <c r="P787" s="6"/>
      <c r="Q787" s="6"/>
      <c r="R787" s="5"/>
    </row>
    <row r="788" spans="12:18" ht="12.75" customHeight="1" x14ac:dyDescent="0.2">
      <c r="L788" s="5"/>
      <c r="M788" s="5"/>
      <c r="O788" s="5"/>
      <c r="P788" s="6"/>
      <c r="Q788" s="6"/>
      <c r="R788" s="5"/>
    </row>
    <row r="789" spans="12:18" ht="12.75" customHeight="1" x14ac:dyDescent="0.2">
      <c r="L789" s="5"/>
      <c r="M789" s="5"/>
      <c r="O789" s="5"/>
      <c r="P789" s="6"/>
      <c r="Q789" s="6"/>
      <c r="R789" s="5"/>
    </row>
    <row r="790" spans="12:18" ht="12.75" customHeight="1" x14ac:dyDescent="0.2">
      <c r="L790" s="5"/>
      <c r="M790" s="5"/>
      <c r="O790" s="5"/>
      <c r="P790" s="6"/>
      <c r="Q790" s="6"/>
      <c r="R790" s="5"/>
    </row>
    <row r="791" spans="12:18" ht="12.75" customHeight="1" x14ac:dyDescent="0.2">
      <c r="L791" s="5"/>
      <c r="M791" s="5"/>
      <c r="O791" s="5"/>
      <c r="P791" s="6"/>
      <c r="Q791" s="6"/>
      <c r="R791" s="5"/>
    </row>
    <row r="792" spans="12:18" ht="12.75" customHeight="1" x14ac:dyDescent="0.2">
      <c r="L792" s="5"/>
      <c r="M792" s="5"/>
      <c r="O792" s="5"/>
      <c r="P792" s="6"/>
      <c r="Q792" s="6"/>
      <c r="R792" s="5"/>
    </row>
    <row r="793" spans="12:18" ht="12.75" customHeight="1" x14ac:dyDescent="0.2">
      <c r="L793" s="5"/>
      <c r="M793" s="5"/>
      <c r="O793" s="5"/>
      <c r="P793" s="6"/>
      <c r="Q793" s="6"/>
      <c r="R793" s="5"/>
    </row>
    <row r="794" spans="12:18" ht="12.75" customHeight="1" x14ac:dyDescent="0.2">
      <c r="L794" s="5"/>
      <c r="M794" s="5"/>
      <c r="O794" s="5"/>
      <c r="P794" s="6"/>
      <c r="Q794" s="6"/>
      <c r="R794" s="5"/>
    </row>
    <row r="795" spans="12:18" ht="12.75" customHeight="1" x14ac:dyDescent="0.2">
      <c r="L795" s="5"/>
      <c r="M795" s="5"/>
      <c r="O795" s="5"/>
      <c r="P795" s="6"/>
      <c r="Q795" s="6"/>
      <c r="R795" s="5"/>
    </row>
    <row r="796" spans="12:18" ht="12.75" customHeight="1" x14ac:dyDescent="0.2">
      <c r="L796" s="5"/>
      <c r="M796" s="5"/>
      <c r="O796" s="5"/>
      <c r="P796" s="6"/>
      <c r="Q796" s="6"/>
      <c r="R796" s="5"/>
    </row>
    <row r="797" spans="12:18" ht="12.75" customHeight="1" x14ac:dyDescent="0.2">
      <c r="L797" s="5"/>
      <c r="M797" s="5"/>
      <c r="O797" s="5"/>
      <c r="P797" s="6"/>
      <c r="Q797" s="6"/>
      <c r="R797" s="5"/>
    </row>
    <row r="798" spans="12:18" ht="12.75" customHeight="1" x14ac:dyDescent="0.2">
      <c r="L798" s="5"/>
      <c r="M798" s="5"/>
      <c r="O798" s="5"/>
      <c r="P798" s="6"/>
      <c r="Q798" s="6"/>
      <c r="R798" s="5"/>
    </row>
    <row r="799" spans="12:18" ht="12.75" customHeight="1" x14ac:dyDescent="0.2">
      <c r="L799" s="5"/>
      <c r="M799" s="5"/>
      <c r="O799" s="5"/>
      <c r="P799" s="6"/>
      <c r="Q799" s="6"/>
      <c r="R799" s="5"/>
    </row>
    <row r="800" spans="12:18" ht="12.75" customHeight="1" x14ac:dyDescent="0.2">
      <c r="L800" s="5"/>
      <c r="M800" s="5"/>
      <c r="O800" s="5"/>
      <c r="P800" s="6"/>
      <c r="Q800" s="6"/>
      <c r="R800" s="5"/>
    </row>
    <row r="801" spans="12:18" ht="12.75" customHeight="1" x14ac:dyDescent="0.2">
      <c r="L801" s="5"/>
      <c r="M801" s="5"/>
      <c r="O801" s="5"/>
      <c r="P801" s="6"/>
      <c r="Q801" s="6"/>
      <c r="R801" s="5"/>
    </row>
    <row r="802" spans="12:18" ht="12.75" customHeight="1" x14ac:dyDescent="0.2">
      <c r="L802" s="5"/>
      <c r="M802" s="5"/>
      <c r="O802" s="5"/>
      <c r="P802" s="6"/>
      <c r="Q802" s="6"/>
      <c r="R802" s="5"/>
    </row>
    <row r="803" spans="12:18" ht="12.75" customHeight="1" x14ac:dyDescent="0.2">
      <c r="L803" s="5"/>
      <c r="M803" s="5"/>
      <c r="O803" s="5"/>
      <c r="P803" s="6"/>
      <c r="Q803" s="6"/>
      <c r="R803" s="5"/>
    </row>
    <row r="804" spans="12:18" ht="12.75" customHeight="1" x14ac:dyDescent="0.2">
      <c r="L804" s="5"/>
      <c r="M804" s="5"/>
      <c r="O804" s="5"/>
      <c r="P804" s="6"/>
      <c r="Q804" s="6"/>
      <c r="R804" s="5"/>
    </row>
    <row r="805" spans="12:18" ht="12.75" customHeight="1" x14ac:dyDescent="0.2">
      <c r="L805" s="5"/>
      <c r="M805" s="5"/>
      <c r="O805" s="5"/>
      <c r="P805" s="6"/>
      <c r="Q805" s="6"/>
      <c r="R805" s="5"/>
    </row>
    <row r="806" spans="12:18" ht="12.75" customHeight="1" x14ac:dyDescent="0.2">
      <c r="L806" s="5"/>
      <c r="M806" s="5"/>
      <c r="O806" s="5"/>
      <c r="P806" s="6"/>
      <c r="Q806" s="6"/>
      <c r="R806" s="5"/>
    </row>
    <row r="807" spans="12:18" ht="12.75" customHeight="1" x14ac:dyDescent="0.2">
      <c r="L807" s="5"/>
      <c r="M807" s="5"/>
      <c r="O807" s="5"/>
      <c r="P807" s="6"/>
      <c r="Q807" s="6"/>
      <c r="R807" s="5"/>
    </row>
    <row r="808" spans="12:18" ht="12.75" customHeight="1" x14ac:dyDescent="0.2">
      <c r="L808" s="5"/>
      <c r="M808" s="5"/>
      <c r="O808" s="5"/>
      <c r="P808" s="6"/>
      <c r="Q808" s="6"/>
      <c r="R808" s="5"/>
    </row>
    <row r="809" spans="12:18" ht="12.75" customHeight="1" x14ac:dyDescent="0.2">
      <c r="L809" s="5"/>
      <c r="M809" s="5"/>
      <c r="O809" s="5"/>
      <c r="P809" s="6"/>
      <c r="Q809" s="6"/>
      <c r="R809" s="5"/>
    </row>
    <row r="810" spans="12:18" ht="12.75" customHeight="1" x14ac:dyDescent="0.2">
      <c r="L810" s="5"/>
      <c r="M810" s="5"/>
      <c r="O810" s="5"/>
      <c r="P810" s="6"/>
      <c r="Q810" s="6"/>
      <c r="R810" s="5"/>
    </row>
    <row r="811" spans="12:18" ht="12.75" customHeight="1" x14ac:dyDescent="0.2">
      <c r="L811" s="5"/>
      <c r="M811" s="5"/>
      <c r="O811" s="5"/>
      <c r="P811" s="6"/>
      <c r="Q811" s="6"/>
      <c r="R811" s="5"/>
    </row>
    <row r="812" spans="12:18" ht="12.75" customHeight="1" x14ac:dyDescent="0.2">
      <c r="L812" s="5"/>
      <c r="M812" s="5"/>
      <c r="O812" s="5"/>
      <c r="P812" s="6"/>
      <c r="Q812" s="6"/>
      <c r="R812" s="5"/>
    </row>
    <row r="813" spans="12:18" ht="12.75" customHeight="1" x14ac:dyDescent="0.2">
      <c r="L813" s="5"/>
      <c r="M813" s="5"/>
      <c r="O813" s="5"/>
      <c r="P813" s="6"/>
      <c r="Q813" s="6"/>
      <c r="R813" s="5"/>
    </row>
    <row r="814" spans="12:18" ht="12.75" customHeight="1" x14ac:dyDescent="0.2">
      <c r="L814" s="5"/>
      <c r="M814" s="5"/>
      <c r="O814" s="5"/>
      <c r="P814" s="6"/>
      <c r="Q814" s="6"/>
      <c r="R814" s="5"/>
    </row>
    <row r="815" spans="12:18" ht="12.75" customHeight="1" x14ac:dyDescent="0.2">
      <c r="L815" s="5"/>
      <c r="M815" s="5"/>
      <c r="O815" s="5"/>
      <c r="P815" s="6"/>
      <c r="Q815" s="6"/>
      <c r="R815" s="5"/>
    </row>
    <row r="816" spans="12:18" ht="12.75" customHeight="1" x14ac:dyDescent="0.2">
      <c r="L816" s="5"/>
      <c r="M816" s="5"/>
      <c r="O816" s="5"/>
      <c r="P816" s="6"/>
      <c r="Q816" s="6"/>
      <c r="R816" s="5"/>
    </row>
    <row r="817" spans="12:18" ht="12.75" customHeight="1" x14ac:dyDescent="0.2">
      <c r="L817" s="5"/>
      <c r="M817" s="5"/>
      <c r="O817" s="5"/>
      <c r="P817" s="6"/>
      <c r="Q817" s="6"/>
      <c r="R817" s="5"/>
    </row>
    <row r="818" spans="12:18" ht="12.75" customHeight="1" x14ac:dyDescent="0.2">
      <c r="L818" s="5"/>
      <c r="M818" s="5"/>
      <c r="O818" s="5"/>
      <c r="P818" s="6"/>
      <c r="Q818" s="6"/>
      <c r="R818" s="5"/>
    </row>
    <row r="819" spans="12:18" ht="12.75" customHeight="1" x14ac:dyDescent="0.2">
      <c r="L819" s="5"/>
      <c r="M819" s="5"/>
      <c r="O819" s="5"/>
      <c r="P819" s="6"/>
      <c r="Q819" s="6"/>
      <c r="R819" s="5"/>
    </row>
    <row r="820" spans="12:18" ht="12.75" customHeight="1" x14ac:dyDescent="0.2">
      <c r="L820" s="5"/>
      <c r="M820" s="5"/>
      <c r="O820" s="5"/>
      <c r="P820" s="6"/>
      <c r="Q820" s="6"/>
      <c r="R820" s="5"/>
    </row>
    <row r="821" spans="12:18" ht="12.75" customHeight="1" x14ac:dyDescent="0.2">
      <c r="L821" s="5"/>
      <c r="M821" s="5"/>
      <c r="O821" s="5"/>
      <c r="P821" s="6"/>
      <c r="Q821" s="6"/>
      <c r="R821" s="5"/>
    </row>
    <row r="822" spans="12:18" ht="12.75" customHeight="1" x14ac:dyDescent="0.2">
      <c r="L822" s="5"/>
      <c r="M822" s="5"/>
      <c r="O822" s="5"/>
      <c r="P822" s="6"/>
      <c r="Q822" s="6"/>
      <c r="R822" s="5"/>
    </row>
    <row r="823" spans="12:18" ht="12.75" customHeight="1" x14ac:dyDescent="0.2">
      <c r="L823" s="5"/>
      <c r="M823" s="5"/>
      <c r="O823" s="5"/>
      <c r="P823" s="6"/>
      <c r="Q823" s="6"/>
      <c r="R823" s="5"/>
    </row>
    <row r="824" spans="12:18" ht="12.75" customHeight="1" x14ac:dyDescent="0.2">
      <c r="L824" s="5"/>
      <c r="M824" s="5"/>
      <c r="O824" s="5"/>
      <c r="P824" s="6"/>
      <c r="Q824" s="6"/>
      <c r="R824" s="5"/>
    </row>
    <row r="825" spans="12:18" ht="12.75" customHeight="1" x14ac:dyDescent="0.2">
      <c r="L825" s="5"/>
      <c r="M825" s="5"/>
      <c r="O825" s="5"/>
      <c r="P825" s="6"/>
      <c r="Q825" s="6"/>
      <c r="R825" s="5"/>
    </row>
    <row r="826" spans="12:18" ht="12.75" customHeight="1" x14ac:dyDescent="0.2">
      <c r="L826" s="5"/>
      <c r="M826" s="5"/>
      <c r="O826" s="5"/>
      <c r="P826" s="6"/>
      <c r="Q826" s="6"/>
      <c r="R826" s="5"/>
    </row>
    <row r="827" spans="12:18" ht="12.75" customHeight="1" x14ac:dyDescent="0.2">
      <c r="L827" s="5"/>
      <c r="M827" s="5"/>
      <c r="O827" s="5"/>
      <c r="P827" s="6"/>
      <c r="Q827" s="6"/>
      <c r="R827" s="5"/>
    </row>
    <row r="828" spans="12:18" ht="12.75" customHeight="1" x14ac:dyDescent="0.2">
      <c r="L828" s="5"/>
      <c r="M828" s="5"/>
      <c r="O828" s="5"/>
      <c r="P828" s="6"/>
      <c r="Q828" s="6"/>
      <c r="R828" s="5"/>
    </row>
    <row r="829" spans="12:18" ht="12.75" customHeight="1" x14ac:dyDescent="0.2">
      <c r="L829" s="5"/>
      <c r="M829" s="5"/>
      <c r="O829" s="5"/>
      <c r="P829" s="6"/>
      <c r="Q829" s="6"/>
      <c r="R829" s="5"/>
    </row>
    <row r="830" spans="12:18" ht="12.75" customHeight="1" x14ac:dyDescent="0.2">
      <c r="L830" s="5"/>
      <c r="M830" s="5"/>
      <c r="O830" s="5"/>
      <c r="P830" s="6"/>
      <c r="Q830" s="6"/>
      <c r="R830" s="5"/>
    </row>
    <row r="831" spans="12:18" ht="12.75" customHeight="1" x14ac:dyDescent="0.2">
      <c r="L831" s="5"/>
      <c r="M831" s="5"/>
      <c r="O831" s="5"/>
      <c r="P831" s="6"/>
      <c r="Q831" s="6"/>
      <c r="R831" s="5"/>
    </row>
    <row r="832" spans="12:18" ht="12.75" customHeight="1" x14ac:dyDescent="0.2">
      <c r="L832" s="5"/>
      <c r="M832" s="5"/>
      <c r="O832" s="5"/>
      <c r="P832" s="6"/>
      <c r="Q832" s="6"/>
      <c r="R832" s="5"/>
    </row>
    <row r="833" spans="12:18" ht="12.75" customHeight="1" x14ac:dyDescent="0.2">
      <c r="L833" s="5"/>
      <c r="M833" s="5"/>
      <c r="O833" s="5"/>
      <c r="P833" s="6"/>
      <c r="Q833" s="6"/>
      <c r="R833" s="5"/>
    </row>
    <row r="834" spans="12:18" ht="12.75" customHeight="1" x14ac:dyDescent="0.2">
      <c r="L834" s="5"/>
      <c r="M834" s="5"/>
      <c r="O834" s="5"/>
      <c r="P834" s="6"/>
      <c r="Q834" s="6"/>
      <c r="R834" s="5"/>
    </row>
    <row r="835" spans="12:18" ht="12.75" customHeight="1" x14ac:dyDescent="0.2">
      <c r="L835" s="5"/>
      <c r="M835" s="5"/>
      <c r="O835" s="5"/>
      <c r="P835" s="6"/>
      <c r="Q835" s="6"/>
      <c r="R835" s="5"/>
    </row>
    <row r="836" spans="12:18" ht="12.75" customHeight="1" x14ac:dyDescent="0.2">
      <c r="L836" s="5"/>
      <c r="M836" s="5"/>
      <c r="O836" s="5"/>
      <c r="P836" s="6"/>
      <c r="Q836" s="6"/>
      <c r="R836" s="5"/>
    </row>
    <row r="837" spans="12:18" ht="12.75" customHeight="1" x14ac:dyDescent="0.2">
      <c r="L837" s="5"/>
      <c r="M837" s="5"/>
      <c r="O837" s="5"/>
      <c r="P837" s="6"/>
      <c r="Q837" s="6"/>
      <c r="R837" s="5"/>
    </row>
    <row r="838" spans="12:18" ht="12.75" customHeight="1" x14ac:dyDescent="0.2">
      <c r="L838" s="5"/>
      <c r="M838" s="5"/>
      <c r="O838" s="5"/>
      <c r="P838" s="6"/>
      <c r="Q838" s="6"/>
      <c r="R838" s="5"/>
    </row>
    <row r="839" spans="12:18" ht="12.75" customHeight="1" x14ac:dyDescent="0.2">
      <c r="L839" s="5"/>
      <c r="M839" s="5"/>
      <c r="O839" s="5"/>
      <c r="P839" s="6"/>
      <c r="Q839" s="6"/>
      <c r="R839" s="5"/>
    </row>
    <row r="840" spans="12:18" ht="12.75" customHeight="1" x14ac:dyDescent="0.2">
      <c r="L840" s="5"/>
      <c r="M840" s="5"/>
      <c r="O840" s="5"/>
      <c r="P840" s="6"/>
      <c r="Q840" s="6"/>
      <c r="R840" s="5"/>
    </row>
    <row r="841" spans="12:18" ht="12.75" customHeight="1" x14ac:dyDescent="0.2">
      <c r="L841" s="5"/>
      <c r="M841" s="5"/>
      <c r="O841" s="5"/>
      <c r="P841" s="6"/>
      <c r="Q841" s="6"/>
      <c r="R841" s="5"/>
    </row>
    <row r="842" spans="12:18" ht="12.75" customHeight="1" x14ac:dyDescent="0.2">
      <c r="L842" s="5"/>
      <c r="M842" s="5"/>
      <c r="O842" s="5"/>
      <c r="P842" s="6"/>
      <c r="Q842" s="6"/>
      <c r="R842" s="5"/>
    </row>
    <row r="843" spans="12:18" ht="12.75" customHeight="1" x14ac:dyDescent="0.2">
      <c r="L843" s="5"/>
      <c r="M843" s="5"/>
      <c r="O843" s="5"/>
      <c r="P843" s="6"/>
      <c r="Q843" s="6"/>
      <c r="R843" s="5"/>
    </row>
    <row r="844" spans="12:18" ht="12.75" customHeight="1" x14ac:dyDescent="0.2">
      <c r="L844" s="5"/>
      <c r="M844" s="5"/>
      <c r="O844" s="5"/>
      <c r="P844" s="6"/>
      <c r="Q844" s="6"/>
      <c r="R844" s="5"/>
    </row>
    <row r="845" spans="12:18" ht="12.75" customHeight="1" x14ac:dyDescent="0.2">
      <c r="L845" s="5"/>
      <c r="M845" s="5"/>
      <c r="O845" s="5"/>
      <c r="P845" s="6"/>
      <c r="Q845" s="6"/>
      <c r="R845" s="5"/>
    </row>
    <row r="846" spans="12:18" ht="12.75" customHeight="1" x14ac:dyDescent="0.2">
      <c r="L846" s="5"/>
      <c r="M846" s="5"/>
      <c r="O846" s="5"/>
      <c r="P846" s="6"/>
      <c r="Q846" s="6"/>
      <c r="R846" s="5"/>
    </row>
    <row r="847" spans="12:18" ht="12.75" customHeight="1" x14ac:dyDescent="0.2">
      <c r="L847" s="5"/>
      <c r="M847" s="5"/>
      <c r="O847" s="5"/>
      <c r="P847" s="6"/>
      <c r="Q847" s="6"/>
      <c r="R847" s="5"/>
    </row>
    <row r="848" spans="12:18" ht="12.75" customHeight="1" x14ac:dyDescent="0.2">
      <c r="L848" s="5"/>
      <c r="M848" s="5"/>
      <c r="O848" s="5"/>
      <c r="P848" s="6"/>
      <c r="Q848" s="6"/>
      <c r="R848" s="5"/>
    </row>
    <row r="849" spans="12:18" ht="12.75" customHeight="1" x14ac:dyDescent="0.2">
      <c r="L849" s="5"/>
      <c r="M849" s="5"/>
      <c r="O849" s="5"/>
      <c r="P849" s="6"/>
      <c r="Q849" s="6"/>
      <c r="R849" s="5"/>
    </row>
    <row r="850" spans="12:18" ht="12.75" customHeight="1" x14ac:dyDescent="0.2">
      <c r="L850" s="5"/>
      <c r="M850" s="5"/>
      <c r="O850" s="5"/>
      <c r="P850" s="6"/>
      <c r="Q850" s="6"/>
      <c r="R850" s="5"/>
    </row>
    <row r="851" spans="12:18" ht="12.75" customHeight="1" x14ac:dyDescent="0.2">
      <c r="L851" s="5"/>
      <c r="M851" s="5"/>
      <c r="O851" s="5"/>
      <c r="P851" s="6"/>
      <c r="Q851" s="6"/>
      <c r="R851" s="5"/>
    </row>
    <row r="852" spans="12:18" ht="12.75" customHeight="1" x14ac:dyDescent="0.2">
      <c r="L852" s="5"/>
      <c r="M852" s="5"/>
      <c r="O852" s="5"/>
      <c r="P852" s="6"/>
      <c r="Q852" s="6"/>
      <c r="R852" s="5"/>
    </row>
    <row r="853" spans="12:18" ht="12.75" customHeight="1" x14ac:dyDescent="0.2">
      <c r="L853" s="5"/>
      <c r="M853" s="5"/>
      <c r="O853" s="5"/>
      <c r="P853" s="6"/>
      <c r="Q853" s="6"/>
      <c r="R853" s="5"/>
    </row>
    <row r="854" spans="12:18" ht="12.75" customHeight="1" x14ac:dyDescent="0.2">
      <c r="L854" s="5"/>
      <c r="M854" s="5"/>
      <c r="O854" s="5"/>
      <c r="P854" s="6"/>
      <c r="Q854" s="6"/>
      <c r="R854" s="5"/>
    </row>
    <row r="855" spans="12:18" ht="12.75" customHeight="1" x14ac:dyDescent="0.2">
      <c r="L855" s="5"/>
      <c r="M855" s="5"/>
      <c r="O855" s="5"/>
      <c r="P855" s="6"/>
      <c r="Q855" s="6"/>
      <c r="R855" s="5"/>
    </row>
    <row r="856" spans="12:18" ht="12.75" customHeight="1" x14ac:dyDescent="0.2">
      <c r="L856" s="5"/>
      <c r="M856" s="5"/>
      <c r="O856" s="5"/>
      <c r="P856" s="6"/>
      <c r="Q856" s="6"/>
      <c r="R856" s="5"/>
    </row>
    <row r="857" spans="12:18" ht="12.75" customHeight="1" x14ac:dyDescent="0.2">
      <c r="L857" s="5"/>
      <c r="M857" s="5"/>
      <c r="O857" s="5"/>
      <c r="P857" s="6"/>
      <c r="Q857" s="6"/>
      <c r="R857" s="5"/>
    </row>
    <row r="858" spans="12:18" ht="12.75" customHeight="1" x14ac:dyDescent="0.2">
      <c r="L858" s="5"/>
      <c r="M858" s="5"/>
      <c r="O858" s="5"/>
      <c r="P858" s="6"/>
      <c r="Q858" s="6"/>
      <c r="R858" s="5"/>
    </row>
    <row r="859" spans="12:18" ht="12.75" customHeight="1" x14ac:dyDescent="0.2">
      <c r="L859" s="5"/>
      <c r="M859" s="5"/>
      <c r="O859" s="5"/>
      <c r="P859" s="6"/>
      <c r="Q859" s="6"/>
      <c r="R859" s="5"/>
    </row>
    <row r="860" spans="12:18" ht="12.75" customHeight="1" x14ac:dyDescent="0.2">
      <c r="L860" s="5"/>
      <c r="M860" s="5"/>
      <c r="O860" s="5"/>
      <c r="P860" s="6"/>
      <c r="Q860" s="6"/>
      <c r="R860" s="5"/>
    </row>
    <row r="861" spans="12:18" ht="12.75" customHeight="1" x14ac:dyDescent="0.2">
      <c r="L861" s="5"/>
      <c r="M861" s="5"/>
      <c r="O861" s="5"/>
      <c r="P861" s="6"/>
      <c r="Q861" s="6"/>
      <c r="R861" s="5"/>
    </row>
    <row r="862" spans="12:18" ht="12.75" customHeight="1" x14ac:dyDescent="0.2">
      <c r="L862" s="5"/>
      <c r="M862" s="5"/>
      <c r="O862" s="5"/>
      <c r="P862" s="6"/>
      <c r="Q862" s="6"/>
      <c r="R862" s="5"/>
    </row>
    <row r="863" spans="12:18" ht="12.75" customHeight="1" x14ac:dyDescent="0.2">
      <c r="L863" s="5"/>
      <c r="M863" s="5"/>
      <c r="O863" s="5"/>
      <c r="P863" s="6"/>
      <c r="Q863" s="6"/>
      <c r="R863" s="5"/>
    </row>
    <row r="864" spans="12:18" ht="12.75" customHeight="1" x14ac:dyDescent="0.2">
      <c r="L864" s="5"/>
      <c r="M864" s="5"/>
      <c r="O864" s="5"/>
      <c r="P864" s="6"/>
      <c r="Q864" s="6"/>
      <c r="R864" s="5"/>
    </row>
    <row r="865" spans="12:18" ht="12.75" customHeight="1" x14ac:dyDescent="0.2">
      <c r="L865" s="5"/>
      <c r="M865" s="5"/>
      <c r="O865" s="5"/>
      <c r="P865" s="6"/>
      <c r="Q865" s="6"/>
      <c r="R865" s="5"/>
    </row>
    <row r="866" spans="12:18" ht="12.75" customHeight="1" x14ac:dyDescent="0.2">
      <c r="L866" s="5"/>
      <c r="M866" s="5"/>
      <c r="O866" s="5"/>
      <c r="P866" s="6"/>
      <c r="Q866" s="6"/>
      <c r="R866" s="5"/>
    </row>
    <row r="867" spans="12:18" ht="12.75" customHeight="1" x14ac:dyDescent="0.2">
      <c r="L867" s="5"/>
      <c r="M867" s="5"/>
      <c r="O867" s="5"/>
      <c r="P867" s="6"/>
      <c r="Q867" s="6"/>
      <c r="R867" s="5"/>
    </row>
    <row r="868" spans="12:18" ht="12.75" customHeight="1" x14ac:dyDescent="0.2">
      <c r="L868" s="5"/>
      <c r="M868" s="5"/>
      <c r="O868" s="5"/>
      <c r="P868" s="6"/>
      <c r="Q868" s="6"/>
      <c r="R868" s="5"/>
    </row>
    <row r="869" spans="12:18" ht="12.75" customHeight="1" x14ac:dyDescent="0.2">
      <c r="L869" s="5"/>
      <c r="M869" s="5"/>
      <c r="O869" s="5"/>
      <c r="P869" s="6"/>
      <c r="Q869" s="6"/>
      <c r="R869" s="5"/>
    </row>
    <row r="870" spans="12:18" ht="12.75" customHeight="1" x14ac:dyDescent="0.2">
      <c r="L870" s="5"/>
      <c r="M870" s="5"/>
      <c r="O870" s="5"/>
      <c r="P870" s="6"/>
      <c r="Q870" s="6"/>
      <c r="R870" s="5"/>
    </row>
    <row r="871" spans="12:18" ht="12.75" customHeight="1" x14ac:dyDescent="0.2">
      <c r="L871" s="5"/>
      <c r="M871" s="5"/>
      <c r="O871" s="5"/>
      <c r="P871" s="6"/>
      <c r="Q871" s="6"/>
      <c r="R871" s="5"/>
    </row>
    <row r="872" spans="12:18" ht="12.75" customHeight="1" x14ac:dyDescent="0.2">
      <c r="L872" s="5"/>
      <c r="M872" s="5"/>
      <c r="O872" s="5"/>
      <c r="P872" s="6"/>
      <c r="Q872" s="6"/>
      <c r="R872" s="5"/>
    </row>
    <row r="873" spans="12:18" ht="12.75" customHeight="1" x14ac:dyDescent="0.2">
      <c r="L873" s="5"/>
      <c r="M873" s="5"/>
      <c r="O873" s="5"/>
      <c r="P873" s="6"/>
      <c r="Q873" s="6"/>
      <c r="R873" s="5"/>
    </row>
    <row r="874" spans="12:18" ht="12.75" customHeight="1" x14ac:dyDescent="0.2">
      <c r="L874" s="5"/>
      <c r="M874" s="5"/>
      <c r="O874" s="5"/>
      <c r="P874" s="6"/>
      <c r="Q874" s="6"/>
      <c r="R874" s="5"/>
    </row>
    <row r="875" spans="12:18" ht="12.75" customHeight="1" x14ac:dyDescent="0.2">
      <c r="L875" s="5"/>
      <c r="M875" s="5"/>
      <c r="O875" s="5"/>
      <c r="P875" s="6"/>
      <c r="Q875" s="6"/>
      <c r="R875" s="5"/>
    </row>
    <row r="876" spans="12:18" ht="12.75" customHeight="1" x14ac:dyDescent="0.2">
      <c r="L876" s="5"/>
      <c r="M876" s="5"/>
      <c r="O876" s="5"/>
      <c r="P876" s="6"/>
      <c r="Q876" s="6"/>
      <c r="R876" s="5"/>
    </row>
    <row r="877" spans="12:18" ht="12.75" customHeight="1" x14ac:dyDescent="0.2">
      <c r="L877" s="5"/>
      <c r="M877" s="5"/>
      <c r="O877" s="5"/>
      <c r="P877" s="6"/>
      <c r="Q877" s="6"/>
      <c r="R877" s="5"/>
    </row>
    <row r="878" spans="12:18" ht="12.75" customHeight="1" x14ac:dyDescent="0.2">
      <c r="L878" s="5"/>
      <c r="M878" s="5"/>
      <c r="O878" s="5"/>
      <c r="P878" s="6"/>
      <c r="Q878" s="6"/>
      <c r="R878" s="5"/>
    </row>
    <row r="879" spans="12:18" ht="12.75" customHeight="1" x14ac:dyDescent="0.2">
      <c r="L879" s="5"/>
      <c r="M879" s="5"/>
      <c r="O879" s="5"/>
      <c r="P879" s="6"/>
      <c r="Q879" s="6"/>
      <c r="R879" s="5"/>
    </row>
    <row r="880" spans="12:18" ht="12.75" customHeight="1" x14ac:dyDescent="0.2">
      <c r="L880" s="5"/>
      <c r="M880" s="5"/>
      <c r="O880" s="5"/>
      <c r="P880" s="6"/>
      <c r="Q880" s="6"/>
      <c r="R880" s="5"/>
    </row>
    <row r="881" spans="12:18" ht="12.75" customHeight="1" x14ac:dyDescent="0.2">
      <c r="L881" s="5"/>
      <c r="M881" s="5"/>
      <c r="O881" s="5"/>
      <c r="P881" s="6"/>
      <c r="Q881" s="6"/>
      <c r="R881" s="5"/>
    </row>
    <row r="882" spans="12:18" ht="12.75" customHeight="1" x14ac:dyDescent="0.2">
      <c r="L882" s="5"/>
      <c r="M882" s="5"/>
      <c r="O882" s="5"/>
      <c r="P882" s="6"/>
      <c r="Q882" s="6"/>
      <c r="R882" s="5"/>
    </row>
    <row r="883" spans="12:18" ht="12.75" customHeight="1" x14ac:dyDescent="0.2">
      <c r="L883" s="5"/>
      <c r="M883" s="5"/>
      <c r="O883" s="5"/>
      <c r="P883" s="6"/>
      <c r="Q883" s="6"/>
      <c r="R883" s="5"/>
    </row>
    <row r="884" spans="12:18" ht="12.75" customHeight="1" x14ac:dyDescent="0.2">
      <c r="L884" s="5"/>
      <c r="M884" s="5"/>
      <c r="O884" s="5"/>
      <c r="P884" s="6"/>
      <c r="Q884" s="6"/>
      <c r="R884" s="5"/>
    </row>
    <row r="885" spans="12:18" ht="12.75" customHeight="1" x14ac:dyDescent="0.2">
      <c r="L885" s="5"/>
      <c r="M885" s="5"/>
      <c r="O885" s="5"/>
      <c r="P885" s="6"/>
      <c r="Q885" s="6"/>
      <c r="R885" s="5"/>
    </row>
    <row r="886" spans="12:18" ht="12.75" customHeight="1" x14ac:dyDescent="0.2">
      <c r="L886" s="5"/>
      <c r="M886" s="5"/>
      <c r="O886" s="5"/>
      <c r="P886" s="6"/>
      <c r="Q886" s="6"/>
      <c r="R886" s="5"/>
    </row>
    <row r="887" spans="12:18" ht="12.75" customHeight="1" x14ac:dyDescent="0.2">
      <c r="L887" s="5"/>
      <c r="M887" s="5"/>
      <c r="O887" s="5"/>
      <c r="P887" s="6"/>
      <c r="Q887" s="6"/>
      <c r="R887" s="5"/>
    </row>
    <row r="888" spans="12:18" ht="12.75" customHeight="1" x14ac:dyDescent="0.2">
      <c r="L888" s="5"/>
      <c r="M888" s="5"/>
      <c r="O888" s="5"/>
      <c r="P888" s="6"/>
      <c r="Q888" s="6"/>
      <c r="R888" s="5"/>
    </row>
    <row r="889" spans="12:18" ht="12.75" customHeight="1" x14ac:dyDescent="0.2">
      <c r="L889" s="5"/>
      <c r="M889" s="5"/>
      <c r="O889" s="5"/>
      <c r="P889" s="6"/>
      <c r="Q889" s="6"/>
      <c r="R889" s="5"/>
    </row>
    <row r="890" spans="12:18" ht="12.75" customHeight="1" x14ac:dyDescent="0.2">
      <c r="L890" s="5"/>
      <c r="M890" s="5"/>
      <c r="O890" s="5"/>
      <c r="P890" s="6"/>
      <c r="Q890" s="6"/>
      <c r="R890" s="5"/>
    </row>
    <row r="891" spans="12:18" ht="12.75" customHeight="1" x14ac:dyDescent="0.2">
      <c r="L891" s="5"/>
      <c r="M891" s="5"/>
      <c r="O891" s="5"/>
      <c r="P891" s="6"/>
      <c r="Q891" s="6"/>
      <c r="R891" s="5"/>
    </row>
    <row r="892" spans="12:18" ht="12.75" customHeight="1" x14ac:dyDescent="0.2">
      <c r="L892" s="5"/>
      <c r="M892" s="5"/>
      <c r="O892" s="5"/>
      <c r="P892" s="6"/>
      <c r="Q892" s="6"/>
      <c r="R892" s="5"/>
    </row>
    <row r="893" spans="12:18" ht="12.75" customHeight="1" x14ac:dyDescent="0.2">
      <c r="L893" s="5"/>
      <c r="M893" s="5"/>
      <c r="O893" s="5"/>
      <c r="P893" s="6"/>
      <c r="Q893" s="6"/>
      <c r="R893" s="5"/>
    </row>
    <row r="894" spans="12:18" ht="12.75" customHeight="1" x14ac:dyDescent="0.2">
      <c r="L894" s="5"/>
      <c r="M894" s="5"/>
      <c r="O894" s="5"/>
      <c r="P894" s="6"/>
      <c r="Q894" s="6"/>
      <c r="R894" s="5"/>
    </row>
    <row r="895" spans="12:18" ht="12.75" customHeight="1" x14ac:dyDescent="0.2">
      <c r="L895" s="5"/>
      <c r="M895" s="5"/>
      <c r="O895" s="5"/>
      <c r="P895" s="6"/>
      <c r="Q895" s="6"/>
      <c r="R895" s="5"/>
    </row>
    <row r="896" spans="12:18" ht="12.75" customHeight="1" x14ac:dyDescent="0.2">
      <c r="L896" s="5"/>
      <c r="M896" s="5"/>
      <c r="O896" s="5"/>
      <c r="P896" s="6"/>
      <c r="Q896" s="6"/>
      <c r="R896" s="5"/>
    </row>
    <row r="897" spans="12:18" ht="12.75" customHeight="1" x14ac:dyDescent="0.2">
      <c r="L897" s="5"/>
      <c r="M897" s="5"/>
      <c r="O897" s="5"/>
      <c r="P897" s="6"/>
      <c r="Q897" s="6"/>
      <c r="R897" s="5"/>
    </row>
    <row r="898" spans="12:18" ht="12.75" customHeight="1" x14ac:dyDescent="0.2">
      <c r="L898" s="5"/>
      <c r="M898" s="5"/>
      <c r="O898" s="5"/>
      <c r="P898" s="6"/>
      <c r="Q898" s="6"/>
      <c r="R898" s="5"/>
    </row>
    <row r="899" spans="12:18" ht="12.75" customHeight="1" x14ac:dyDescent="0.2">
      <c r="L899" s="5"/>
      <c r="M899" s="5"/>
      <c r="O899" s="5"/>
      <c r="P899" s="6"/>
      <c r="Q899" s="6"/>
      <c r="R899" s="5"/>
    </row>
    <row r="900" spans="12:18" ht="12.75" customHeight="1" x14ac:dyDescent="0.2">
      <c r="L900" s="5"/>
      <c r="M900" s="5"/>
      <c r="O900" s="5"/>
      <c r="P900" s="6"/>
      <c r="Q900" s="6"/>
      <c r="R900" s="5"/>
    </row>
    <row r="901" spans="12:18" ht="12.75" customHeight="1" x14ac:dyDescent="0.2">
      <c r="L901" s="5"/>
      <c r="M901" s="5"/>
      <c r="O901" s="5"/>
      <c r="P901" s="6"/>
      <c r="Q901" s="6"/>
      <c r="R901" s="5"/>
    </row>
    <row r="902" spans="12:18" ht="12.75" customHeight="1" x14ac:dyDescent="0.2">
      <c r="L902" s="5"/>
      <c r="M902" s="5"/>
      <c r="O902" s="5"/>
      <c r="P902" s="6"/>
      <c r="Q902" s="6"/>
      <c r="R902" s="5"/>
    </row>
    <row r="903" spans="12:18" ht="12.75" customHeight="1" x14ac:dyDescent="0.2">
      <c r="L903" s="5"/>
      <c r="M903" s="5"/>
      <c r="O903" s="5"/>
      <c r="P903" s="6"/>
      <c r="Q903" s="6"/>
      <c r="R903" s="5"/>
    </row>
    <row r="904" spans="12:18" ht="12.75" customHeight="1" x14ac:dyDescent="0.2">
      <c r="L904" s="5"/>
      <c r="M904" s="5"/>
      <c r="O904" s="5"/>
      <c r="P904" s="6"/>
      <c r="Q904" s="6"/>
      <c r="R904" s="5"/>
    </row>
    <row r="905" spans="12:18" ht="12.75" customHeight="1" x14ac:dyDescent="0.2">
      <c r="L905" s="5"/>
      <c r="M905" s="5"/>
      <c r="O905" s="5"/>
      <c r="P905" s="6"/>
      <c r="Q905" s="6"/>
      <c r="R905" s="5"/>
    </row>
    <row r="906" spans="12:18" ht="12.75" customHeight="1" x14ac:dyDescent="0.2">
      <c r="L906" s="5"/>
      <c r="M906" s="5"/>
      <c r="O906" s="5"/>
      <c r="P906" s="6"/>
      <c r="Q906" s="6"/>
      <c r="R906" s="5"/>
    </row>
    <row r="907" spans="12:18" ht="12.75" customHeight="1" x14ac:dyDescent="0.2">
      <c r="L907" s="5"/>
      <c r="M907" s="5"/>
      <c r="O907" s="5"/>
      <c r="P907" s="6"/>
      <c r="Q907" s="6"/>
      <c r="R907" s="5"/>
    </row>
    <row r="908" spans="12:18" ht="12.75" customHeight="1" x14ac:dyDescent="0.2">
      <c r="L908" s="5"/>
      <c r="M908" s="5"/>
      <c r="O908" s="5"/>
      <c r="P908" s="6"/>
      <c r="Q908" s="6"/>
      <c r="R908" s="5"/>
    </row>
    <row r="909" spans="12:18" ht="12.75" customHeight="1" x14ac:dyDescent="0.2">
      <c r="L909" s="5"/>
      <c r="M909" s="5"/>
      <c r="O909" s="5"/>
      <c r="P909" s="6"/>
      <c r="Q909" s="6"/>
      <c r="R909" s="5"/>
    </row>
    <row r="910" spans="12:18" ht="12.75" customHeight="1" x14ac:dyDescent="0.2">
      <c r="L910" s="5"/>
      <c r="M910" s="5"/>
      <c r="O910" s="5"/>
      <c r="P910" s="6"/>
      <c r="Q910" s="6"/>
      <c r="R910" s="5"/>
    </row>
    <row r="911" spans="12:18" ht="12.75" customHeight="1" x14ac:dyDescent="0.2">
      <c r="L911" s="5"/>
      <c r="M911" s="5"/>
      <c r="O911" s="5"/>
      <c r="P911" s="6"/>
      <c r="Q911" s="6"/>
      <c r="R911" s="5"/>
    </row>
    <row r="912" spans="12:18" ht="12.75" customHeight="1" x14ac:dyDescent="0.2">
      <c r="L912" s="5"/>
      <c r="M912" s="5"/>
      <c r="O912" s="5"/>
      <c r="P912" s="6"/>
      <c r="Q912" s="6"/>
      <c r="R912" s="5"/>
    </row>
    <row r="913" spans="12:18" ht="12.75" customHeight="1" x14ac:dyDescent="0.2">
      <c r="L913" s="5"/>
      <c r="M913" s="5"/>
      <c r="O913" s="5"/>
      <c r="P913" s="6"/>
      <c r="Q913" s="6"/>
      <c r="R913" s="5"/>
    </row>
    <row r="914" spans="12:18" ht="12.75" customHeight="1" x14ac:dyDescent="0.2">
      <c r="L914" s="5"/>
      <c r="M914" s="5"/>
      <c r="O914" s="5"/>
      <c r="P914" s="6"/>
      <c r="Q914" s="6"/>
      <c r="R914" s="5"/>
    </row>
    <row r="915" spans="12:18" ht="12.75" customHeight="1" x14ac:dyDescent="0.2">
      <c r="L915" s="5"/>
      <c r="M915" s="5"/>
      <c r="O915" s="5"/>
      <c r="P915" s="6"/>
      <c r="Q915" s="6"/>
      <c r="R915" s="5"/>
    </row>
    <row r="916" spans="12:18" ht="12.75" customHeight="1" x14ac:dyDescent="0.2">
      <c r="L916" s="5"/>
      <c r="M916" s="5"/>
      <c r="O916" s="5"/>
      <c r="P916" s="6"/>
      <c r="Q916" s="6"/>
      <c r="R916" s="5"/>
    </row>
    <row r="917" spans="12:18" ht="12.75" customHeight="1" x14ac:dyDescent="0.2">
      <c r="L917" s="5"/>
      <c r="M917" s="5"/>
      <c r="O917" s="5"/>
      <c r="P917" s="6"/>
      <c r="Q917" s="6"/>
      <c r="R917" s="5"/>
    </row>
    <row r="918" spans="12:18" ht="12.75" customHeight="1" x14ac:dyDescent="0.2">
      <c r="L918" s="5"/>
      <c r="M918" s="5"/>
      <c r="O918" s="5"/>
      <c r="P918" s="6"/>
      <c r="Q918" s="6"/>
      <c r="R918" s="5"/>
    </row>
    <row r="919" spans="12:18" ht="12.75" customHeight="1" x14ac:dyDescent="0.2">
      <c r="L919" s="5"/>
      <c r="M919" s="5"/>
      <c r="O919" s="5"/>
      <c r="P919" s="6"/>
      <c r="Q919" s="6"/>
      <c r="R919" s="5"/>
    </row>
    <row r="920" spans="12:18" ht="12.75" customHeight="1" x14ac:dyDescent="0.2">
      <c r="L920" s="5"/>
      <c r="M920" s="5"/>
      <c r="O920" s="5"/>
      <c r="P920" s="6"/>
      <c r="Q920" s="6"/>
      <c r="R920" s="5"/>
    </row>
    <row r="921" spans="12:18" ht="12.75" customHeight="1" x14ac:dyDescent="0.2">
      <c r="L921" s="5"/>
      <c r="M921" s="5"/>
      <c r="O921" s="5"/>
      <c r="P921" s="6"/>
      <c r="Q921" s="6"/>
      <c r="R921" s="5"/>
    </row>
    <row r="922" spans="12:18" ht="12.75" customHeight="1" x14ac:dyDescent="0.2">
      <c r="L922" s="5"/>
      <c r="M922" s="5"/>
      <c r="O922" s="5"/>
      <c r="P922" s="6"/>
      <c r="Q922" s="6"/>
      <c r="R922" s="5"/>
    </row>
    <row r="923" spans="12:18" ht="12.75" customHeight="1" x14ac:dyDescent="0.2">
      <c r="L923" s="5"/>
      <c r="M923" s="5"/>
      <c r="O923" s="5"/>
      <c r="P923" s="6"/>
      <c r="Q923" s="6"/>
      <c r="R923" s="5"/>
    </row>
    <row r="924" spans="12:18" ht="12.75" customHeight="1" x14ac:dyDescent="0.2">
      <c r="L924" s="5"/>
      <c r="M924" s="5"/>
      <c r="O924" s="5"/>
      <c r="P924" s="6"/>
      <c r="Q924" s="6"/>
      <c r="R924" s="5"/>
    </row>
    <row r="925" spans="12:18" ht="12.75" customHeight="1" x14ac:dyDescent="0.2">
      <c r="L925" s="5"/>
      <c r="M925" s="5"/>
      <c r="O925" s="5"/>
      <c r="P925" s="6"/>
      <c r="Q925" s="6"/>
      <c r="R925" s="5"/>
    </row>
    <row r="926" spans="12:18" ht="12.75" customHeight="1" x14ac:dyDescent="0.2">
      <c r="L926" s="5"/>
      <c r="M926" s="5"/>
      <c r="O926" s="5"/>
      <c r="P926" s="6"/>
      <c r="Q926" s="6"/>
      <c r="R926" s="5"/>
    </row>
    <row r="927" spans="12:18" ht="12.75" customHeight="1" x14ac:dyDescent="0.2">
      <c r="L927" s="5"/>
      <c r="M927" s="5"/>
      <c r="O927" s="5"/>
      <c r="P927" s="6"/>
      <c r="Q927" s="6"/>
      <c r="R927" s="5"/>
    </row>
    <row r="928" spans="12:18" ht="12.75" customHeight="1" x14ac:dyDescent="0.2">
      <c r="L928" s="5"/>
      <c r="M928" s="5"/>
      <c r="O928" s="5"/>
      <c r="P928" s="6"/>
      <c r="Q928" s="6"/>
      <c r="R928" s="5"/>
    </row>
    <row r="929" spans="12:18" ht="12.75" customHeight="1" x14ac:dyDescent="0.2">
      <c r="L929" s="5"/>
      <c r="M929" s="5"/>
      <c r="O929" s="5"/>
      <c r="P929" s="6"/>
      <c r="Q929" s="6"/>
      <c r="R929" s="5"/>
    </row>
    <row r="930" spans="12:18" ht="12.75" customHeight="1" x14ac:dyDescent="0.2">
      <c r="L930" s="5"/>
      <c r="M930" s="5"/>
      <c r="O930" s="5"/>
      <c r="P930" s="6"/>
      <c r="Q930" s="6"/>
      <c r="R930" s="5"/>
    </row>
    <row r="931" spans="12:18" ht="12.75" customHeight="1" x14ac:dyDescent="0.2">
      <c r="L931" s="5"/>
      <c r="M931" s="5"/>
      <c r="O931" s="5"/>
      <c r="P931" s="6"/>
      <c r="Q931" s="6"/>
      <c r="R931" s="5"/>
    </row>
    <row r="932" spans="12:18" ht="12.75" customHeight="1" x14ac:dyDescent="0.2">
      <c r="L932" s="5"/>
      <c r="M932" s="5"/>
      <c r="O932" s="5"/>
      <c r="P932" s="6"/>
      <c r="Q932" s="6"/>
      <c r="R932" s="5"/>
    </row>
    <row r="933" spans="12:18" ht="12.75" customHeight="1" x14ac:dyDescent="0.2">
      <c r="L933" s="5"/>
      <c r="M933" s="5"/>
      <c r="O933" s="5"/>
      <c r="P933" s="6"/>
      <c r="Q933" s="6"/>
      <c r="R933" s="5"/>
    </row>
    <row r="934" spans="12:18" ht="12.75" customHeight="1" x14ac:dyDescent="0.2">
      <c r="L934" s="5"/>
      <c r="M934" s="5"/>
      <c r="O934" s="5"/>
      <c r="P934" s="6"/>
      <c r="Q934" s="6"/>
      <c r="R934" s="5"/>
    </row>
    <row r="935" spans="12:18" ht="12.75" customHeight="1" x14ac:dyDescent="0.2">
      <c r="L935" s="5"/>
      <c r="M935" s="5"/>
      <c r="O935" s="5"/>
      <c r="P935" s="6"/>
      <c r="Q935" s="6"/>
      <c r="R935" s="5"/>
    </row>
    <row r="936" spans="12:18" ht="12.75" customHeight="1" x14ac:dyDescent="0.2">
      <c r="L936" s="5"/>
      <c r="M936" s="5"/>
      <c r="O936" s="5"/>
      <c r="P936" s="6"/>
      <c r="Q936" s="6"/>
      <c r="R936" s="5"/>
    </row>
    <row r="937" spans="12:18" ht="12.75" customHeight="1" x14ac:dyDescent="0.2">
      <c r="L937" s="5"/>
      <c r="M937" s="5"/>
      <c r="O937" s="5"/>
      <c r="P937" s="6"/>
      <c r="Q937" s="6"/>
      <c r="R937" s="5"/>
    </row>
    <row r="938" spans="12:18" ht="12.75" customHeight="1" x14ac:dyDescent="0.2">
      <c r="L938" s="5"/>
      <c r="M938" s="5"/>
      <c r="O938" s="5"/>
      <c r="P938" s="6"/>
      <c r="Q938" s="6"/>
      <c r="R938" s="5"/>
    </row>
    <row r="939" spans="12:18" ht="12.75" customHeight="1" x14ac:dyDescent="0.2">
      <c r="L939" s="5"/>
      <c r="M939" s="5"/>
      <c r="O939" s="5"/>
      <c r="P939" s="6"/>
      <c r="Q939" s="6"/>
      <c r="R939" s="5"/>
    </row>
    <row r="940" spans="12:18" ht="12.75" customHeight="1" x14ac:dyDescent="0.2">
      <c r="L940" s="5"/>
      <c r="M940" s="5"/>
      <c r="O940" s="5"/>
      <c r="P940" s="6"/>
      <c r="Q940" s="6"/>
      <c r="R940" s="5"/>
    </row>
    <row r="941" spans="12:18" ht="12.75" customHeight="1" x14ac:dyDescent="0.2">
      <c r="L941" s="5"/>
      <c r="M941" s="5"/>
      <c r="O941" s="5"/>
      <c r="P941" s="6"/>
      <c r="Q941" s="6"/>
      <c r="R941" s="5"/>
    </row>
    <row r="942" spans="12:18" ht="12.75" customHeight="1" x14ac:dyDescent="0.2">
      <c r="L942" s="5"/>
      <c r="M942" s="5"/>
      <c r="O942" s="5"/>
      <c r="P942" s="6"/>
      <c r="Q942" s="6"/>
      <c r="R942" s="5"/>
    </row>
    <row r="943" spans="12:18" ht="12.75" customHeight="1" x14ac:dyDescent="0.2">
      <c r="L943" s="5"/>
      <c r="M943" s="5"/>
      <c r="O943" s="5"/>
      <c r="P943" s="6"/>
      <c r="Q943" s="6"/>
      <c r="R943" s="5"/>
    </row>
    <row r="944" spans="12:18" ht="12.75" customHeight="1" x14ac:dyDescent="0.2">
      <c r="L944" s="5"/>
      <c r="M944" s="5"/>
      <c r="O944" s="5"/>
      <c r="P944" s="6"/>
      <c r="Q944" s="6"/>
      <c r="R944" s="5"/>
    </row>
    <row r="945" spans="12:18" ht="12.75" customHeight="1" x14ac:dyDescent="0.2">
      <c r="L945" s="5"/>
      <c r="M945" s="5"/>
      <c r="O945" s="5"/>
      <c r="P945" s="6"/>
      <c r="Q945" s="6"/>
      <c r="R945" s="5"/>
    </row>
    <row r="946" spans="12:18" ht="12.75" customHeight="1" x14ac:dyDescent="0.2">
      <c r="L946" s="5"/>
      <c r="M946" s="5"/>
      <c r="O946" s="5"/>
      <c r="P946" s="6"/>
      <c r="Q946" s="6"/>
      <c r="R946" s="5"/>
    </row>
    <row r="947" spans="12:18" ht="12.75" customHeight="1" x14ac:dyDescent="0.2">
      <c r="L947" s="5"/>
      <c r="M947" s="5"/>
      <c r="O947" s="5"/>
      <c r="P947" s="6"/>
      <c r="Q947" s="6"/>
      <c r="R947" s="5"/>
    </row>
    <row r="948" spans="12:18" ht="12.75" customHeight="1" x14ac:dyDescent="0.2">
      <c r="L948" s="5"/>
      <c r="M948" s="5"/>
      <c r="O948" s="5"/>
      <c r="P948" s="6"/>
      <c r="Q948" s="6"/>
      <c r="R948" s="5"/>
    </row>
    <row r="949" spans="12:18" ht="12.75" customHeight="1" x14ac:dyDescent="0.2">
      <c r="L949" s="5"/>
      <c r="M949" s="5"/>
      <c r="O949" s="5"/>
      <c r="P949" s="6"/>
      <c r="Q949" s="6"/>
      <c r="R949" s="5"/>
    </row>
    <row r="950" spans="12:18" ht="12.75" customHeight="1" x14ac:dyDescent="0.2">
      <c r="L950" s="5"/>
      <c r="M950" s="5"/>
      <c r="O950" s="5"/>
      <c r="P950" s="6"/>
      <c r="Q950" s="6"/>
      <c r="R950" s="5"/>
    </row>
    <row r="951" spans="12:18" ht="12.75" customHeight="1" x14ac:dyDescent="0.2">
      <c r="L951" s="5"/>
      <c r="M951" s="5"/>
      <c r="O951" s="5"/>
      <c r="P951" s="6"/>
      <c r="Q951" s="6"/>
      <c r="R951" s="5"/>
    </row>
    <row r="952" spans="12:18" ht="12.75" customHeight="1" x14ac:dyDescent="0.2">
      <c r="L952" s="5"/>
      <c r="M952" s="5"/>
      <c r="O952" s="5"/>
      <c r="P952" s="6"/>
      <c r="Q952" s="6"/>
      <c r="R952" s="5"/>
    </row>
    <row r="953" spans="12:18" ht="12.75" customHeight="1" x14ac:dyDescent="0.2">
      <c r="L953" s="5"/>
      <c r="M953" s="5"/>
      <c r="O953" s="5"/>
      <c r="P953" s="6"/>
      <c r="Q953" s="6"/>
      <c r="R953" s="5"/>
    </row>
    <row r="954" spans="12:18" ht="12.75" customHeight="1" x14ac:dyDescent="0.2">
      <c r="L954" s="5"/>
      <c r="M954" s="5"/>
      <c r="O954" s="5"/>
      <c r="P954" s="6"/>
      <c r="Q954" s="6"/>
      <c r="R954" s="5"/>
    </row>
    <row r="955" spans="12:18" ht="12.75" customHeight="1" x14ac:dyDescent="0.2">
      <c r="L955" s="5"/>
      <c r="M955" s="5"/>
      <c r="O955" s="5"/>
      <c r="P955" s="6"/>
      <c r="Q955" s="6"/>
      <c r="R955" s="5"/>
    </row>
    <row r="956" spans="12:18" ht="12.75" customHeight="1" x14ac:dyDescent="0.2">
      <c r="L956" s="5"/>
      <c r="M956" s="5"/>
      <c r="O956" s="5"/>
      <c r="P956" s="6"/>
      <c r="Q956" s="6"/>
      <c r="R956" s="5"/>
    </row>
    <row r="957" spans="12:18" ht="12.75" customHeight="1" x14ac:dyDescent="0.2">
      <c r="L957" s="5"/>
      <c r="M957" s="5"/>
      <c r="O957" s="5"/>
      <c r="P957" s="6"/>
      <c r="Q957" s="6"/>
      <c r="R957" s="5"/>
    </row>
    <row r="958" spans="12:18" ht="12.75" customHeight="1" x14ac:dyDescent="0.2">
      <c r="L958" s="5"/>
      <c r="M958" s="5"/>
      <c r="O958" s="5"/>
      <c r="P958" s="6"/>
      <c r="Q958" s="6"/>
      <c r="R958" s="5"/>
    </row>
    <row r="959" spans="12:18" ht="12.75" customHeight="1" x14ac:dyDescent="0.2">
      <c r="L959" s="5"/>
      <c r="M959" s="5"/>
      <c r="O959" s="5"/>
      <c r="P959" s="6"/>
      <c r="Q959" s="6"/>
      <c r="R959" s="5"/>
    </row>
    <row r="960" spans="12:18" ht="12.75" customHeight="1" x14ac:dyDescent="0.2">
      <c r="L960" s="5"/>
      <c r="M960" s="5"/>
      <c r="O960" s="5"/>
      <c r="P960" s="6"/>
      <c r="Q960" s="6"/>
      <c r="R960" s="5"/>
    </row>
    <row r="961" spans="12:18" ht="12.75" customHeight="1" x14ac:dyDescent="0.2">
      <c r="L961" s="5"/>
      <c r="M961" s="5"/>
      <c r="O961" s="5"/>
      <c r="P961" s="6"/>
      <c r="Q961" s="6"/>
      <c r="R961" s="5"/>
    </row>
    <row r="962" spans="12:18" ht="12.75" customHeight="1" x14ac:dyDescent="0.2">
      <c r="L962" s="5"/>
      <c r="M962" s="5"/>
      <c r="O962" s="5"/>
      <c r="P962" s="6"/>
      <c r="Q962" s="6"/>
      <c r="R962" s="5"/>
    </row>
    <row r="963" spans="12:18" ht="12.75" customHeight="1" x14ac:dyDescent="0.2">
      <c r="L963" s="5"/>
      <c r="M963" s="5"/>
      <c r="O963" s="5"/>
      <c r="P963" s="6"/>
      <c r="Q963" s="6"/>
      <c r="R963" s="5"/>
    </row>
    <row r="964" spans="12:18" ht="12.75" customHeight="1" x14ac:dyDescent="0.2">
      <c r="L964" s="5"/>
      <c r="M964" s="5"/>
      <c r="O964" s="5"/>
      <c r="P964" s="6"/>
      <c r="Q964" s="6"/>
      <c r="R964" s="5"/>
    </row>
    <row r="965" spans="12:18" ht="12.75" customHeight="1" x14ac:dyDescent="0.2">
      <c r="L965" s="5"/>
      <c r="M965" s="5"/>
      <c r="O965" s="5"/>
      <c r="P965" s="6"/>
      <c r="Q965" s="6"/>
      <c r="R965" s="5"/>
    </row>
    <row r="966" spans="12:18" ht="12.75" customHeight="1" x14ac:dyDescent="0.2">
      <c r="L966" s="5"/>
      <c r="M966" s="5"/>
      <c r="O966" s="5"/>
      <c r="P966" s="6"/>
      <c r="Q966" s="6"/>
      <c r="R966" s="5"/>
    </row>
    <row r="967" spans="12:18" ht="12.75" customHeight="1" x14ac:dyDescent="0.2">
      <c r="L967" s="5"/>
      <c r="M967" s="5"/>
      <c r="O967" s="5"/>
      <c r="P967" s="6"/>
      <c r="Q967" s="6"/>
      <c r="R967" s="5"/>
    </row>
    <row r="968" spans="12:18" ht="12.75" customHeight="1" x14ac:dyDescent="0.2">
      <c r="L968" s="5"/>
      <c r="M968" s="5"/>
      <c r="O968" s="5"/>
      <c r="P968" s="6"/>
      <c r="Q968" s="6"/>
      <c r="R968" s="5"/>
    </row>
    <row r="969" spans="12:18" ht="12.75" customHeight="1" x14ac:dyDescent="0.2">
      <c r="L969" s="5"/>
      <c r="M969" s="5"/>
      <c r="O969" s="5"/>
      <c r="P969" s="6"/>
      <c r="Q969" s="6"/>
      <c r="R969" s="5"/>
    </row>
    <row r="970" spans="12:18" ht="12.75" customHeight="1" x14ac:dyDescent="0.2">
      <c r="L970" s="5"/>
      <c r="M970" s="5"/>
      <c r="O970" s="5"/>
      <c r="P970" s="6"/>
      <c r="Q970" s="6"/>
      <c r="R970" s="5"/>
    </row>
    <row r="971" spans="12:18" ht="12.75" customHeight="1" x14ac:dyDescent="0.2">
      <c r="L971" s="5"/>
      <c r="M971" s="5"/>
      <c r="O971" s="5"/>
      <c r="P971" s="6"/>
      <c r="Q971" s="6"/>
      <c r="R971" s="5"/>
    </row>
    <row r="972" spans="12:18" ht="12.75" customHeight="1" x14ac:dyDescent="0.2">
      <c r="L972" s="5"/>
      <c r="M972" s="5"/>
      <c r="O972" s="5"/>
      <c r="P972" s="6"/>
      <c r="Q972" s="6"/>
      <c r="R972" s="5"/>
    </row>
    <row r="973" spans="12:18" ht="12.75" customHeight="1" x14ac:dyDescent="0.2">
      <c r="L973" s="5"/>
      <c r="M973" s="5"/>
      <c r="O973" s="5"/>
      <c r="P973" s="6"/>
      <c r="Q973" s="6"/>
      <c r="R973" s="5"/>
    </row>
    <row r="974" spans="12:18" ht="12.75" customHeight="1" x14ac:dyDescent="0.2">
      <c r="L974" s="5"/>
      <c r="M974" s="5"/>
      <c r="O974" s="5"/>
      <c r="P974" s="6"/>
      <c r="Q974" s="6"/>
      <c r="R974" s="5"/>
    </row>
    <row r="975" spans="12:18" ht="12.75" customHeight="1" x14ac:dyDescent="0.2">
      <c r="L975" s="5"/>
      <c r="M975" s="5"/>
      <c r="O975" s="5"/>
      <c r="P975" s="6"/>
      <c r="Q975" s="6"/>
      <c r="R975" s="5"/>
    </row>
    <row r="976" spans="12:18" ht="12.75" customHeight="1" x14ac:dyDescent="0.2">
      <c r="L976" s="5"/>
      <c r="M976" s="5"/>
      <c r="O976" s="5"/>
      <c r="P976" s="6"/>
      <c r="Q976" s="6"/>
      <c r="R976" s="5"/>
    </row>
    <row r="977" spans="12:18" ht="12.75" customHeight="1" x14ac:dyDescent="0.2">
      <c r="L977" s="5"/>
      <c r="M977" s="5"/>
      <c r="O977" s="5"/>
      <c r="P977" s="6"/>
      <c r="Q977" s="6"/>
      <c r="R977" s="5"/>
    </row>
    <row r="978" spans="12:18" ht="12.75" customHeight="1" x14ac:dyDescent="0.2">
      <c r="L978" s="5"/>
      <c r="M978" s="5"/>
      <c r="O978" s="5"/>
      <c r="P978" s="6"/>
      <c r="Q978" s="6"/>
      <c r="R978" s="5"/>
    </row>
    <row r="979" spans="12:18" ht="12.75" customHeight="1" x14ac:dyDescent="0.2">
      <c r="L979" s="5"/>
      <c r="M979" s="5"/>
      <c r="O979" s="5"/>
      <c r="P979" s="6"/>
      <c r="Q979" s="6"/>
      <c r="R979" s="5"/>
    </row>
    <row r="980" spans="12:18" ht="12.75" customHeight="1" x14ac:dyDescent="0.2">
      <c r="L980" s="5"/>
      <c r="M980" s="5"/>
      <c r="O980" s="5"/>
      <c r="P980" s="6"/>
      <c r="Q980" s="6"/>
      <c r="R980" s="5"/>
    </row>
    <row r="981" spans="12:18" ht="12.75" customHeight="1" x14ac:dyDescent="0.2">
      <c r="L981" s="5"/>
      <c r="M981" s="5"/>
      <c r="O981" s="5"/>
      <c r="P981" s="6"/>
      <c r="Q981" s="6"/>
      <c r="R981" s="5"/>
    </row>
    <row r="982" spans="12:18" ht="12.75" customHeight="1" x14ac:dyDescent="0.2">
      <c r="L982" s="5"/>
      <c r="M982" s="5"/>
      <c r="O982" s="5"/>
      <c r="P982" s="6"/>
      <c r="Q982" s="6"/>
      <c r="R982" s="5"/>
    </row>
    <row r="983" spans="12:18" ht="12.75" customHeight="1" x14ac:dyDescent="0.2">
      <c r="L983" s="5"/>
      <c r="M983" s="5"/>
      <c r="O983" s="5"/>
      <c r="P983" s="6"/>
      <c r="Q983" s="6"/>
      <c r="R983" s="5"/>
    </row>
    <row r="984" spans="12:18" ht="12.75" customHeight="1" x14ac:dyDescent="0.2">
      <c r="L984" s="5"/>
      <c r="M984" s="5"/>
      <c r="O984" s="5"/>
      <c r="P984" s="6"/>
      <c r="Q984" s="6"/>
      <c r="R984" s="5"/>
    </row>
    <row r="985" spans="12:18" ht="12.75" customHeight="1" x14ac:dyDescent="0.2">
      <c r="L985" s="5"/>
      <c r="M985" s="5"/>
      <c r="O985" s="5"/>
      <c r="P985" s="6"/>
      <c r="Q985" s="6"/>
      <c r="R985" s="5"/>
    </row>
    <row r="986" spans="12:18" ht="12.75" customHeight="1" x14ac:dyDescent="0.2">
      <c r="L986" s="5"/>
      <c r="M986" s="5"/>
      <c r="O986" s="5"/>
      <c r="P986" s="6"/>
      <c r="Q986" s="6"/>
      <c r="R986" s="5"/>
    </row>
    <row r="987" spans="12:18" ht="12.75" customHeight="1" x14ac:dyDescent="0.2">
      <c r="L987" s="5"/>
      <c r="M987" s="5"/>
      <c r="O987" s="5"/>
      <c r="P987" s="6"/>
      <c r="Q987" s="6"/>
      <c r="R987" s="5"/>
    </row>
    <row r="988" spans="12:18" ht="12.75" customHeight="1" x14ac:dyDescent="0.2">
      <c r="L988" s="5"/>
      <c r="M988" s="5"/>
      <c r="O988" s="5"/>
      <c r="P988" s="6"/>
      <c r="Q988" s="6"/>
      <c r="R988" s="5"/>
    </row>
    <row r="989" spans="12:18" ht="12.75" customHeight="1" x14ac:dyDescent="0.2">
      <c r="L989" s="5"/>
      <c r="M989" s="5"/>
      <c r="O989" s="5"/>
      <c r="P989" s="6"/>
      <c r="Q989" s="6"/>
      <c r="R989" s="5"/>
    </row>
    <row r="990" spans="12:18" ht="12.75" customHeight="1" x14ac:dyDescent="0.2">
      <c r="L990" s="5"/>
      <c r="M990" s="5"/>
      <c r="O990" s="5"/>
      <c r="P990" s="6"/>
      <c r="Q990" s="6"/>
      <c r="R990" s="5"/>
    </row>
    <row r="991" spans="12:18" ht="12.75" customHeight="1" x14ac:dyDescent="0.2">
      <c r="L991" s="5"/>
      <c r="M991" s="5"/>
      <c r="O991" s="5"/>
      <c r="P991" s="6"/>
      <c r="Q991" s="6"/>
      <c r="R991" s="5"/>
    </row>
    <row r="992" spans="12:18" ht="12.75" customHeight="1" x14ac:dyDescent="0.2">
      <c r="L992" s="5"/>
      <c r="M992" s="5"/>
      <c r="O992" s="5"/>
      <c r="P992" s="6"/>
      <c r="Q992" s="6"/>
      <c r="R992" s="5"/>
    </row>
    <row r="993" spans="12:18" ht="12.75" customHeight="1" x14ac:dyDescent="0.2">
      <c r="L993" s="5"/>
      <c r="M993" s="5"/>
      <c r="O993" s="5"/>
      <c r="P993" s="6"/>
      <c r="Q993" s="6"/>
      <c r="R993" s="5"/>
    </row>
    <row r="994" spans="12:18" ht="12.75" customHeight="1" x14ac:dyDescent="0.2">
      <c r="L994" s="5"/>
      <c r="M994" s="5"/>
      <c r="O994" s="5"/>
      <c r="P994" s="6"/>
      <c r="Q994" s="6"/>
      <c r="R994" s="5"/>
    </row>
    <row r="995" spans="12:18" ht="12.75" customHeight="1" x14ac:dyDescent="0.2">
      <c r="L995" s="5"/>
      <c r="M995" s="5"/>
      <c r="O995" s="5"/>
      <c r="P995" s="6"/>
      <c r="Q995" s="6"/>
      <c r="R995" s="5"/>
    </row>
    <row r="996" spans="12:18" ht="12.75" customHeight="1" x14ac:dyDescent="0.2">
      <c r="L996" s="5"/>
      <c r="M996" s="5"/>
      <c r="O996" s="5"/>
      <c r="P996" s="6"/>
      <c r="Q996" s="6"/>
      <c r="R996" s="5"/>
    </row>
    <row r="997" spans="12:18" ht="12.75" customHeight="1" x14ac:dyDescent="0.2">
      <c r="L997" s="5"/>
      <c r="M997" s="5"/>
      <c r="O997" s="5"/>
      <c r="P997" s="6"/>
      <c r="Q997" s="6"/>
      <c r="R997" s="5"/>
    </row>
    <row r="998" spans="12:18" ht="12.75" customHeight="1" x14ac:dyDescent="0.2">
      <c r="L998" s="5"/>
      <c r="M998" s="5"/>
      <c r="O998" s="5"/>
      <c r="P998" s="6"/>
      <c r="Q998" s="6"/>
      <c r="R998" s="5"/>
    </row>
    <row r="999" spans="12:18" ht="12.75" customHeight="1" x14ac:dyDescent="0.2">
      <c r="L999" s="5"/>
      <c r="M999" s="5"/>
      <c r="O999" s="5"/>
      <c r="P999" s="6"/>
      <c r="Q999" s="6"/>
      <c r="R999" s="5"/>
    </row>
    <row r="1000" spans="12:18" ht="12.75" customHeight="1" x14ac:dyDescent="0.2">
      <c r="L1000" s="5"/>
      <c r="M1000" s="5"/>
      <c r="O1000" s="5"/>
      <c r="P1000" s="6"/>
      <c r="Q1000" s="6"/>
      <c r="R1000" s="5"/>
    </row>
    <row r="1001" spans="12:18" ht="12.75" customHeight="1" x14ac:dyDescent="0.2">
      <c r="L1001" s="5"/>
      <c r="M1001" s="5"/>
      <c r="O1001" s="5"/>
      <c r="P1001" s="6"/>
      <c r="Q1001" s="6"/>
      <c r="R1001" s="5"/>
    </row>
    <row r="1002" spans="12:18" ht="12.75" customHeight="1" x14ac:dyDescent="0.2">
      <c r="L1002" s="5"/>
      <c r="M1002" s="5"/>
      <c r="O1002" s="5"/>
      <c r="P1002" s="6"/>
      <c r="Q1002" s="6"/>
      <c r="R1002" s="5"/>
    </row>
    <row r="1003" spans="12:18" ht="12.75" customHeight="1" x14ac:dyDescent="0.2">
      <c r="L1003" s="5"/>
      <c r="M1003" s="5"/>
      <c r="O1003" s="5"/>
      <c r="P1003" s="6"/>
      <c r="Q1003" s="6"/>
      <c r="R1003" s="5"/>
    </row>
    <row r="1004" spans="12:18" ht="12.75" customHeight="1" x14ac:dyDescent="0.2">
      <c r="L1004" s="5"/>
      <c r="M1004" s="5"/>
      <c r="O1004" s="5"/>
      <c r="P1004" s="6"/>
      <c r="Q1004" s="6"/>
      <c r="R1004" s="5"/>
    </row>
    <row r="1005" spans="12:18" ht="12.75" customHeight="1" x14ac:dyDescent="0.2">
      <c r="L1005" s="5"/>
      <c r="M1005" s="5"/>
      <c r="O1005" s="5"/>
      <c r="P1005" s="6"/>
      <c r="Q1005" s="6"/>
      <c r="R1005" s="5"/>
    </row>
    <row r="1006" spans="12:18" ht="12.75" customHeight="1" x14ac:dyDescent="0.2">
      <c r="L1006" s="5"/>
      <c r="M1006" s="5"/>
      <c r="O1006" s="5"/>
      <c r="P1006" s="6"/>
      <c r="Q1006" s="6"/>
      <c r="R1006" s="5"/>
    </row>
    <row r="1007" spans="12:18" ht="12.75" customHeight="1" x14ac:dyDescent="0.2">
      <c r="L1007" s="5"/>
      <c r="M1007" s="5"/>
      <c r="O1007" s="5"/>
      <c r="P1007" s="6"/>
      <c r="Q1007" s="6"/>
      <c r="R1007" s="5"/>
    </row>
    <row r="1008" spans="12:18" ht="12.75" customHeight="1" x14ac:dyDescent="0.2">
      <c r="L1008" s="5"/>
      <c r="M1008" s="5"/>
      <c r="O1008" s="5"/>
      <c r="P1008" s="6"/>
      <c r="Q1008" s="6"/>
      <c r="R1008" s="5"/>
    </row>
    <row r="1009" spans="12:18" ht="12.75" customHeight="1" x14ac:dyDescent="0.2">
      <c r="L1009" s="5"/>
      <c r="M1009" s="5"/>
      <c r="O1009" s="5"/>
      <c r="P1009" s="6"/>
      <c r="Q1009" s="6"/>
      <c r="R1009" s="5"/>
    </row>
    <row r="1010" spans="12:18" ht="12.75" customHeight="1" x14ac:dyDescent="0.2">
      <c r="L1010" s="5"/>
      <c r="M1010" s="5"/>
      <c r="O1010" s="5"/>
      <c r="P1010" s="6"/>
      <c r="Q1010" s="6"/>
      <c r="R1010" s="5"/>
    </row>
    <row r="1011" spans="12:18" ht="12.75" customHeight="1" x14ac:dyDescent="0.2">
      <c r="L1011" s="5"/>
      <c r="M1011" s="5"/>
      <c r="O1011" s="5"/>
      <c r="P1011" s="6"/>
      <c r="Q1011" s="6"/>
      <c r="R1011" s="5"/>
    </row>
  </sheetData>
  <mergeCells count="204">
    <mergeCell ref="Q370:Q371"/>
    <mergeCell ref="R370:R371"/>
    <mergeCell ref="B388:J388"/>
    <mergeCell ref="B369:J369"/>
    <mergeCell ref="A370:A371"/>
    <mergeCell ref="B370:J370"/>
    <mergeCell ref="K370:K371"/>
    <mergeCell ref="L370:L371"/>
    <mergeCell ref="M370:M371"/>
    <mergeCell ref="N370:N371"/>
    <mergeCell ref="O370:O371"/>
    <mergeCell ref="P370:P371"/>
    <mergeCell ref="M238:M239"/>
    <mergeCell ref="B366:J366"/>
    <mergeCell ref="Q348:Q349"/>
    <mergeCell ref="R348:R349"/>
    <mergeCell ref="B347:J347"/>
    <mergeCell ref="A348:A349"/>
    <mergeCell ref="B348:J348"/>
    <mergeCell ref="K348:K349"/>
    <mergeCell ref="L348:L349"/>
    <mergeCell ref="M348:M349"/>
    <mergeCell ref="N348:N349"/>
    <mergeCell ref="O348:O349"/>
    <mergeCell ref="P348:P349"/>
    <mergeCell ref="Q260:Q261"/>
    <mergeCell ref="R260:R261"/>
    <mergeCell ref="B259:J259"/>
    <mergeCell ref="A260:A261"/>
    <mergeCell ref="B260:J260"/>
    <mergeCell ref="K260:K261"/>
    <mergeCell ref="L260:L261"/>
    <mergeCell ref="M260:M261"/>
    <mergeCell ref="N260:N261"/>
    <mergeCell ref="O260:O261"/>
    <mergeCell ref="P260:P261"/>
    <mergeCell ref="M62:M63"/>
    <mergeCell ref="B234:J234"/>
    <mergeCell ref="B256:J256"/>
    <mergeCell ref="Q304:Q305"/>
    <mergeCell ref="R304:R305"/>
    <mergeCell ref="B303:J303"/>
    <mergeCell ref="A304:A305"/>
    <mergeCell ref="B304:J304"/>
    <mergeCell ref="K304:K305"/>
    <mergeCell ref="L304:L305"/>
    <mergeCell ref="M304:M305"/>
    <mergeCell ref="N304:N305"/>
    <mergeCell ref="O304:O305"/>
    <mergeCell ref="P304:P305"/>
    <mergeCell ref="N238:N239"/>
    <mergeCell ref="O238:O239"/>
    <mergeCell ref="P238:P239"/>
    <mergeCell ref="Q238:Q239"/>
    <mergeCell ref="R238:R239"/>
    <mergeCell ref="B237:J237"/>
    <mergeCell ref="A238:A239"/>
    <mergeCell ref="B238:J238"/>
    <mergeCell ref="K238:K239"/>
    <mergeCell ref="L238:L239"/>
    <mergeCell ref="B15:J15"/>
    <mergeCell ref="A16:A17"/>
    <mergeCell ref="B16:J16"/>
    <mergeCell ref="K16:K17"/>
    <mergeCell ref="L16:L17"/>
    <mergeCell ref="M16:M17"/>
    <mergeCell ref="N16:N17"/>
    <mergeCell ref="N39:N40"/>
    <mergeCell ref="O39:O40"/>
    <mergeCell ref="B38:J38"/>
    <mergeCell ref="A39:A40"/>
    <mergeCell ref="B39:J39"/>
    <mergeCell ref="K39:K40"/>
    <mergeCell ref="L39:L40"/>
    <mergeCell ref="M39:M40"/>
    <mergeCell ref="Q216:Q217"/>
    <mergeCell ref="R216:R217"/>
    <mergeCell ref="B215:J215"/>
    <mergeCell ref="A216:A217"/>
    <mergeCell ref="B216:J216"/>
    <mergeCell ref="K216:K217"/>
    <mergeCell ref="L216:L217"/>
    <mergeCell ref="M216:M217"/>
    <mergeCell ref="O16:O17"/>
    <mergeCell ref="P16:P17"/>
    <mergeCell ref="Q16:Q17"/>
    <mergeCell ref="R16:R17"/>
    <mergeCell ref="P39:P40"/>
    <mergeCell ref="Q39:Q40"/>
    <mergeCell ref="R39:R40"/>
    <mergeCell ref="N62:N63"/>
    <mergeCell ref="O62:O63"/>
    <mergeCell ref="P62:P63"/>
    <mergeCell ref="Q62:Q63"/>
    <mergeCell ref="R62:R63"/>
    <mergeCell ref="B61:J61"/>
    <mergeCell ref="A62:A63"/>
    <mergeCell ref="B62:J62"/>
    <mergeCell ref="K62:K63"/>
    <mergeCell ref="Q172:Q173"/>
    <mergeCell ref="R172:R173"/>
    <mergeCell ref="B171:J171"/>
    <mergeCell ref="A172:A173"/>
    <mergeCell ref="B172:J172"/>
    <mergeCell ref="K172:K173"/>
    <mergeCell ref="L172:L173"/>
    <mergeCell ref="M172:M173"/>
    <mergeCell ref="N194:N195"/>
    <mergeCell ref="O194:O195"/>
    <mergeCell ref="P194:P195"/>
    <mergeCell ref="Q194:Q195"/>
    <mergeCell ref="R194:R195"/>
    <mergeCell ref="B193:J193"/>
    <mergeCell ref="A194:A195"/>
    <mergeCell ref="B194:J194"/>
    <mergeCell ref="K194:K195"/>
    <mergeCell ref="L194:L195"/>
    <mergeCell ref="M194:M195"/>
    <mergeCell ref="Q128:Q129"/>
    <mergeCell ref="R128:R129"/>
    <mergeCell ref="B127:J127"/>
    <mergeCell ref="A128:A129"/>
    <mergeCell ref="B128:J128"/>
    <mergeCell ref="K128:K129"/>
    <mergeCell ref="L128:L129"/>
    <mergeCell ref="M128:M129"/>
    <mergeCell ref="N150:N151"/>
    <mergeCell ref="O150:O151"/>
    <mergeCell ref="P150:P151"/>
    <mergeCell ref="Q150:Q151"/>
    <mergeCell ref="R150:R151"/>
    <mergeCell ref="B149:J149"/>
    <mergeCell ref="A150:A151"/>
    <mergeCell ref="B150:J150"/>
    <mergeCell ref="K150:K151"/>
    <mergeCell ref="L150:L151"/>
    <mergeCell ref="M150:M151"/>
    <mergeCell ref="Q84:Q85"/>
    <mergeCell ref="R84:R85"/>
    <mergeCell ref="B83:J83"/>
    <mergeCell ref="A84:A85"/>
    <mergeCell ref="B84:J84"/>
    <mergeCell ref="K84:K85"/>
    <mergeCell ref="L84:L85"/>
    <mergeCell ref="M84:M85"/>
    <mergeCell ref="N106:N107"/>
    <mergeCell ref="O106:O107"/>
    <mergeCell ref="P106:P107"/>
    <mergeCell ref="Q106:Q107"/>
    <mergeCell ref="R106:R107"/>
    <mergeCell ref="B105:J105"/>
    <mergeCell ref="A106:A107"/>
    <mergeCell ref="B106:J106"/>
    <mergeCell ref="K106:K107"/>
    <mergeCell ref="L106:L107"/>
    <mergeCell ref="M106:M107"/>
    <mergeCell ref="B344:J344"/>
    <mergeCell ref="Q282:Q283"/>
    <mergeCell ref="R282:R283"/>
    <mergeCell ref="B281:J281"/>
    <mergeCell ref="A282:A283"/>
    <mergeCell ref="B282:J282"/>
    <mergeCell ref="K282:K283"/>
    <mergeCell ref="L282:L283"/>
    <mergeCell ref="M282:M283"/>
    <mergeCell ref="N282:N283"/>
    <mergeCell ref="O282:O283"/>
    <mergeCell ref="P282:P283"/>
    <mergeCell ref="B300:J300"/>
    <mergeCell ref="B322:J322"/>
    <mergeCell ref="Q326:Q327"/>
    <mergeCell ref="R326:R327"/>
    <mergeCell ref="B325:J325"/>
    <mergeCell ref="A326:A327"/>
    <mergeCell ref="B326:J326"/>
    <mergeCell ref="K326:K327"/>
    <mergeCell ref="L326:L327"/>
    <mergeCell ref="M326:M327"/>
    <mergeCell ref="N326:N327"/>
    <mergeCell ref="O326:O327"/>
    <mergeCell ref="P326:P327"/>
    <mergeCell ref="B35:J35"/>
    <mergeCell ref="B58:J58"/>
    <mergeCell ref="B80:J80"/>
    <mergeCell ref="B102:J102"/>
    <mergeCell ref="B124:J124"/>
    <mergeCell ref="B146:J146"/>
    <mergeCell ref="B168:J168"/>
    <mergeCell ref="B190:J190"/>
    <mergeCell ref="B212:J212"/>
    <mergeCell ref="B278:J278"/>
    <mergeCell ref="N84:N85"/>
    <mergeCell ref="O84:O85"/>
    <mergeCell ref="P84:P85"/>
    <mergeCell ref="N128:N129"/>
    <mergeCell ref="O128:O129"/>
    <mergeCell ref="P128:P129"/>
    <mergeCell ref="N172:N173"/>
    <mergeCell ref="O172:O173"/>
    <mergeCell ref="P172:P173"/>
    <mergeCell ref="N216:N217"/>
    <mergeCell ref="O216:O217"/>
    <mergeCell ref="P216:P217"/>
    <mergeCell ref="L62:L63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8080"/>
  </sheetPr>
  <dimension ref="A1:AQ1012"/>
  <sheetViews>
    <sheetView topLeftCell="A448" workbookViewId="0">
      <selection activeCell="N460" sqref="N460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bestFit="1" customWidth="1"/>
    <col min="12" max="18" width="12.85546875" customWidth="1"/>
    <col min="19" max="19" width="11.7109375" customWidth="1"/>
    <col min="20" max="20" width="10" customWidth="1"/>
    <col min="21" max="21" width="6.7109375" customWidth="1"/>
    <col min="22" max="37" width="10" customWidth="1"/>
    <col min="38" max="39" width="11.42578125" customWidth="1"/>
    <col min="40" max="43" width="10" customWidth="1"/>
  </cols>
  <sheetData>
    <row r="1" spans="1:39" s="297" customFormat="1" ht="15" customHeight="1" x14ac:dyDescent="0.2">
      <c r="K1" s="213"/>
      <c r="L1" s="260"/>
    </row>
    <row r="2" spans="1:39" s="297" customFormat="1" ht="15" customHeight="1" x14ac:dyDescent="0.2">
      <c r="K2" s="213"/>
      <c r="L2" s="260"/>
    </row>
    <row r="3" spans="1:39" s="297" customFormat="1" ht="15" customHeight="1" x14ac:dyDescent="0.2">
      <c r="K3" s="213"/>
      <c r="L3" s="260"/>
    </row>
    <row r="4" spans="1:39" s="297" customFormat="1" ht="15" customHeight="1" x14ac:dyDescent="0.2">
      <c r="K4" s="213"/>
      <c r="L4" s="260"/>
    </row>
    <row r="5" spans="1:39" s="297" customFormat="1" ht="15" customHeight="1" x14ac:dyDescent="0.2">
      <c r="K5" s="213"/>
      <c r="L5" s="260"/>
    </row>
    <row r="6" spans="1:39" s="297" customFormat="1" ht="15" customHeight="1" x14ac:dyDescent="0.2">
      <c r="K6" s="213"/>
      <c r="L6" s="260"/>
    </row>
    <row r="7" spans="1:39" s="297" customFormat="1" ht="15" customHeight="1" x14ac:dyDescent="0.2">
      <c r="K7" s="213"/>
      <c r="L7" s="260"/>
    </row>
    <row r="8" spans="1:39" s="297" customFormat="1" ht="15" customHeight="1" x14ac:dyDescent="0.2">
      <c r="K8" s="213"/>
      <c r="L8" s="260"/>
    </row>
    <row r="9" spans="1:39" s="297" customFormat="1" ht="15" customHeight="1" x14ac:dyDescent="0.2">
      <c r="K9" s="213"/>
      <c r="L9" s="260"/>
    </row>
    <row r="10" spans="1:39" s="297" customFormat="1" ht="15" customHeight="1" x14ac:dyDescent="0.2">
      <c r="K10" s="213"/>
      <c r="L10" s="260"/>
    </row>
    <row r="11" spans="1:39" s="297" customFormat="1" ht="15" customHeight="1" x14ac:dyDescent="0.2">
      <c r="K11" s="213"/>
      <c r="L11" s="260"/>
    </row>
    <row r="12" spans="1:39" s="297" customFormat="1" ht="15" customHeight="1" x14ac:dyDescent="0.2">
      <c r="K12" s="213"/>
      <c r="L12" s="260"/>
    </row>
    <row r="13" spans="1:39" s="297" customFormat="1" ht="15" customHeight="1" x14ac:dyDescent="0.2">
      <c r="K13" s="213"/>
      <c r="L13" s="260"/>
    </row>
    <row r="14" spans="1:39" ht="12.75" customHeight="1" x14ac:dyDescent="0.2">
      <c r="L14" s="5"/>
      <c r="M14" s="5"/>
      <c r="O14" s="5"/>
      <c r="P14" s="6"/>
      <c r="Q14" s="6"/>
      <c r="R14" s="5"/>
      <c r="T14" s="25"/>
      <c r="U14" s="3"/>
      <c r="V14" s="3"/>
      <c r="Z14" s="25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ht="12.75" customHeight="1" x14ac:dyDescent="0.3">
      <c r="A15" s="51" t="s">
        <v>67</v>
      </c>
      <c r="L15" s="5"/>
      <c r="M15" s="5"/>
      <c r="O15" s="5"/>
      <c r="P15" s="6"/>
      <c r="Q15" s="6"/>
      <c r="R15" s="5"/>
      <c r="U15" s="11" t="s">
        <v>5</v>
      </c>
      <c r="V15" s="11"/>
      <c r="Z15" s="51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3"/>
      <c r="AM15" s="3"/>
    </row>
    <row r="16" spans="1:39" ht="25.5" customHeight="1" x14ac:dyDescent="0.2">
      <c r="B16" s="319" t="s">
        <v>1</v>
      </c>
      <c r="C16" s="320"/>
      <c r="D16" s="320"/>
      <c r="E16" s="320"/>
      <c r="F16" s="320"/>
      <c r="G16" s="320"/>
      <c r="H16" s="320"/>
      <c r="I16" s="320"/>
      <c r="J16" s="320"/>
      <c r="L16" s="7" t="s">
        <v>2</v>
      </c>
      <c r="M16" s="7" t="s">
        <v>3</v>
      </c>
      <c r="N16" s="8" t="s">
        <v>4</v>
      </c>
      <c r="O16" s="7" t="s">
        <v>5</v>
      </c>
      <c r="P16" s="9" t="s">
        <v>6</v>
      </c>
      <c r="Q16" s="9" t="s">
        <v>7</v>
      </c>
      <c r="R16" s="10" t="s">
        <v>8</v>
      </c>
      <c r="U16" s="121" t="s">
        <v>11</v>
      </c>
      <c r="V16" s="11"/>
      <c r="Z16" s="25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ht="12.75" customHeight="1" x14ac:dyDescent="0.2">
      <c r="A17" s="12" t="s">
        <v>9</v>
      </c>
      <c r="B17" s="13">
        <v>1</v>
      </c>
      <c r="C17" s="13">
        <v>2</v>
      </c>
      <c r="D17" s="13">
        <v>3</v>
      </c>
      <c r="E17" s="13">
        <v>4</v>
      </c>
      <c r="F17" s="13">
        <v>5</v>
      </c>
      <c r="G17" s="13">
        <v>6</v>
      </c>
      <c r="H17" s="13">
        <v>7</v>
      </c>
      <c r="I17" s="13">
        <v>8</v>
      </c>
      <c r="J17" s="13">
        <v>9</v>
      </c>
      <c r="K17" s="14" t="s">
        <v>10</v>
      </c>
      <c r="L17" s="47"/>
      <c r="M17" s="15"/>
      <c r="N17" s="16"/>
      <c r="O17" s="17"/>
      <c r="P17" s="6"/>
      <c r="Q17" s="6"/>
      <c r="R17" s="5"/>
      <c r="T17" s="21" t="s">
        <v>12</v>
      </c>
      <c r="U17" s="22" t="s">
        <v>18</v>
      </c>
      <c r="V17" s="22" t="s">
        <v>19</v>
      </c>
      <c r="W17" s="22" t="s">
        <v>20</v>
      </c>
      <c r="X17" s="22" t="s">
        <v>21</v>
      </c>
      <c r="Y17" s="22" t="s">
        <v>22</v>
      </c>
      <c r="Z17" s="4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3"/>
      <c r="AM17" s="3"/>
    </row>
    <row r="18" spans="1:39" ht="12.75" customHeight="1" x14ac:dyDescent="0.2">
      <c r="A18" s="30" t="s">
        <v>18</v>
      </c>
      <c r="B18" s="13">
        <v>17</v>
      </c>
      <c r="C18" s="13"/>
      <c r="D18" s="13"/>
      <c r="E18" s="13"/>
      <c r="F18" s="13"/>
      <c r="G18" s="13"/>
      <c r="H18" s="13"/>
      <c r="I18" s="13"/>
      <c r="J18" s="13"/>
      <c r="K18" s="19"/>
      <c r="L18" s="47"/>
      <c r="M18" s="15"/>
      <c r="N18" s="16"/>
      <c r="O18" s="17"/>
      <c r="P18" s="20">
        <f>B18</f>
        <v>17</v>
      </c>
      <c r="Q18" s="6"/>
      <c r="R18" s="5"/>
      <c r="T18" s="26" t="s">
        <v>24</v>
      </c>
      <c r="U18" s="27">
        <f t="shared" ref="U18:U22" si="0">O19</f>
        <v>0.58823529411764708</v>
      </c>
      <c r="V18" s="27">
        <f t="shared" ref="V18:V21" si="1">O36</f>
        <v>0.5</v>
      </c>
      <c r="W18" s="5">
        <f t="shared" ref="W18:W20" si="2">O52</f>
        <v>0.35294117647058826</v>
      </c>
      <c r="X18" s="3">
        <f t="shared" ref="X18:X19" si="3">O67</f>
        <v>0.66666666666666663</v>
      </c>
      <c r="Y18" s="5">
        <f>O83</f>
        <v>0.8</v>
      </c>
      <c r="Z18" s="33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"/>
      <c r="AM18" s="3"/>
    </row>
    <row r="19" spans="1:39" ht="12.75" customHeight="1" x14ac:dyDescent="0.2">
      <c r="A19" s="30" t="s">
        <v>19</v>
      </c>
      <c r="B19" s="13"/>
      <c r="C19" s="13">
        <v>10</v>
      </c>
      <c r="D19" s="13"/>
      <c r="E19" s="13"/>
      <c r="F19" s="13"/>
      <c r="G19" s="13"/>
      <c r="H19" s="13"/>
      <c r="I19" s="13"/>
      <c r="J19" s="13"/>
      <c r="K19" s="19"/>
      <c r="L19" s="47"/>
      <c r="M19" s="15"/>
      <c r="N19" s="16"/>
      <c r="O19" s="17">
        <f>C19/B18</f>
        <v>0.58823529411764708</v>
      </c>
      <c r="P19" s="20">
        <v>10</v>
      </c>
      <c r="Q19" s="3">
        <f t="shared" ref="Q19:Q25" si="4">P19/P18</f>
        <v>0.58823529411764708</v>
      </c>
      <c r="R19" s="5">
        <f t="shared" ref="R19:R25" si="5">100%-Q19</f>
        <v>0.41176470588235292</v>
      </c>
      <c r="T19" s="26" t="s">
        <v>25</v>
      </c>
      <c r="U19" s="27">
        <f t="shared" si="0"/>
        <v>0.6</v>
      </c>
      <c r="V19" s="27">
        <f t="shared" si="1"/>
        <v>1</v>
      </c>
      <c r="W19" s="5">
        <f t="shared" si="2"/>
        <v>0.75</v>
      </c>
      <c r="X19" s="3">
        <f t="shared" si="3"/>
        <v>1</v>
      </c>
      <c r="Z19" s="33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"/>
      <c r="AM19" s="3"/>
    </row>
    <row r="20" spans="1:39" ht="12.75" customHeight="1" x14ac:dyDescent="0.2">
      <c r="A20" s="30" t="s">
        <v>20</v>
      </c>
      <c r="B20" s="25"/>
      <c r="C20" s="25"/>
      <c r="D20" s="25">
        <v>6</v>
      </c>
      <c r="E20" s="25"/>
      <c r="F20" s="25"/>
      <c r="G20" s="25"/>
      <c r="H20" s="25"/>
      <c r="I20" s="25"/>
      <c r="J20" s="25"/>
      <c r="K20" s="37"/>
      <c r="L20" s="5"/>
      <c r="M20" s="5"/>
      <c r="N20" s="25"/>
      <c r="O20" s="5">
        <f>D20/C19</f>
        <v>0.6</v>
      </c>
      <c r="P20" s="20">
        <v>7</v>
      </c>
      <c r="Q20" s="3">
        <f t="shared" si="4"/>
        <v>0.7</v>
      </c>
      <c r="R20" s="5">
        <f t="shared" si="5"/>
        <v>0.30000000000000004</v>
      </c>
      <c r="T20" s="26" t="s">
        <v>26</v>
      </c>
      <c r="U20" s="27">
        <f t="shared" si="0"/>
        <v>0.83333333333333337</v>
      </c>
      <c r="V20" s="27">
        <f t="shared" si="1"/>
        <v>0.69230769230769229</v>
      </c>
      <c r="W20" s="5">
        <f t="shared" si="2"/>
        <v>1</v>
      </c>
      <c r="Z20" s="33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"/>
      <c r="AM20" s="3"/>
    </row>
    <row r="21" spans="1:39" ht="12.75" customHeight="1" x14ac:dyDescent="0.2">
      <c r="A21" s="33" t="s">
        <v>21</v>
      </c>
      <c r="B21" s="25"/>
      <c r="C21" s="25"/>
      <c r="D21" s="25"/>
      <c r="E21" s="25">
        <v>5</v>
      </c>
      <c r="F21" s="25"/>
      <c r="G21" s="25"/>
      <c r="H21" s="25"/>
      <c r="I21" s="25"/>
      <c r="J21" s="25"/>
      <c r="K21" s="37"/>
      <c r="L21" s="5"/>
      <c r="M21" s="5"/>
      <c r="N21" s="25"/>
      <c r="O21" s="5">
        <f>E21/D20</f>
        <v>0.83333333333333337</v>
      </c>
      <c r="P21" s="20">
        <v>5</v>
      </c>
      <c r="Q21" s="3">
        <f t="shared" si="4"/>
        <v>0.7142857142857143</v>
      </c>
      <c r="R21" s="5">
        <f t="shared" si="5"/>
        <v>0.2857142857142857</v>
      </c>
      <c r="T21" s="26" t="s">
        <v>27</v>
      </c>
      <c r="U21" s="27">
        <f t="shared" si="0"/>
        <v>1</v>
      </c>
      <c r="V21" s="27">
        <f t="shared" si="1"/>
        <v>0.77777777777777779</v>
      </c>
      <c r="Z21" s="33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"/>
      <c r="AM21" s="3"/>
    </row>
    <row r="22" spans="1:39" ht="12.75" customHeight="1" x14ac:dyDescent="0.2">
      <c r="A22" s="33" t="s">
        <v>22</v>
      </c>
      <c r="B22" s="25"/>
      <c r="C22" s="25"/>
      <c r="D22" s="25"/>
      <c r="E22" s="25"/>
      <c r="F22" s="25">
        <v>5</v>
      </c>
      <c r="G22" s="25"/>
      <c r="H22" s="25"/>
      <c r="I22" s="25"/>
      <c r="J22" s="25"/>
      <c r="K22" s="37"/>
      <c r="L22" s="5"/>
      <c r="M22" s="5"/>
      <c r="N22" s="25"/>
      <c r="O22" s="5">
        <f>F22/E21</f>
        <v>1</v>
      </c>
      <c r="P22" s="20">
        <v>5</v>
      </c>
      <c r="Q22" s="3">
        <f t="shared" si="4"/>
        <v>1</v>
      </c>
      <c r="R22" s="5">
        <f t="shared" si="5"/>
        <v>0</v>
      </c>
      <c r="T22" s="26" t="s">
        <v>29</v>
      </c>
      <c r="U22" s="27">
        <f t="shared" si="0"/>
        <v>0.8</v>
      </c>
      <c r="V22" s="27" t="s">
        <v>28</v>
      </c>
      <c r="Z22" s="33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"/>
      <c r="AM22" s="3"/>
    </row>
    <row r="23" spans="1:39" ht="12.75" customHeight="1" x14ac:dyDescent="0.2">
      <c r="A23" s="33" t="s">
        <v>40</v>
      </c>
      <c r="G23" s="25">
        <v>4</v>
      </c>
      <c r="K23" s="37"/>
      <c r="L23" s="5"/>
      <c r="M23" s="5"/>
      <c r="O23" s="5">
        <f>G23/F22</f>
        <v>0.8</v>
      </c>
      <c r="P23" s="20">
        <v>5</v>
      </c>
      <c r="Q23" s="3">
        <f t="shared" si="4"/>
        <v>1</v>
      </c>
      <c r="R23" s="5">
        <f t="shared" si="5"/>
        <v>0</v>
      </c>
      <c r="T23" s="31" t="s">
        <v>30</v>
      </c>
      <c r="U23" s="27" t="s">
        <v>28</v>
      </c>
      <c r="V23" s="27"/>
      <c r="Z23" s="25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</row>
    <row r="24" spans="1:39" ht="12.75" customHeight="1" x14ac:dyDescent="0.2">
      <c r="A24" s="33" t="s">
        <v>41</v>
      </c>
      <c r="H24" s="25">
        <v>3</v>
      </c>
      <c r="K24" s="37"/>
      <c r="L24" s="5"/>
      <c r="M24" s="5"/>
      <c r="O24" s="5">
        <f>H24/G23</f>
        <v>0.75</v>
      </c>
      <c r="P24" s="20">
        <v>6</v>
      </c>
      <c r="Q24" s="3">
        <f t="shared" si="4"/>
        <v>1.2</v>
      </c>
      <c r="R24" s="5">
        <f t="shared" si="5"/>
        <v>-0.19999999999999996</v>
      </c>
      <c r="T24" s="122" t="s">
        <v>31</v>
      </c>
      <c r="U24" s="27" t="s">
        <v>28</v>
      </c>
      <c r="V24" s="27"/>
      <c r="Z24" s="25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</row>
    <row r="25" spans="1:39" ht="12.75" customHeight="1" x14ac:dyDescent="0.2">
      <c r="A25" s="33" t="s">
        <v>42</v>
      </c>
      <c r="I25" s="25">
        <v>3</v>
      </c>
      <c r="K25" s="37">
        <v>3</v>
      </c>
      <c r="L25" s="5"/>
      <c r="M25" s="5"/>
      <c r="O25" s="5">
        <f>I25/H24</f>
        <v>1</v>
      </c>
      <c r="P25" s="20">
        <v>6</v>
      </c>
      <c r="Q25" s="3">
        <f t="shared" si="4"/>
        <v>1</v>
      </c>
      <c r="R25" s="5">
        <f t="shared" si="5"/>
        <v>0</v>
      </c>
      <c r="T25" s="32"/>
      <c r="U25" s="27"/>
      <c r="V25" s="27"/>
      <c r="Z25" s="25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</row>
    <row r="26" spans="1:39" ht="12.75" customHeight="1" x14ac:dyDescent="0.2">
      <c r="A26" s="33" t="s">
        <v>43</v>
      </c>
      <c r="I26" s="25">
        <v>1</v>
      </c>
      <c r="K26" s="37"/>
      <c r="L26" s="5"/>
      <c r="M26" s="5"/>
      <c r="O26" s="5"/>
      <c r="P26" s="20">
        <v>1</v>
      </c>
      <c r="Q26" s="3"/>
      <c r="R26" s="5"/>
      <c r="T26" s="32"/>
      <c r="U26" s="27"/>
      <c r="V26" s="27"/>
      <c r="Z26" s="25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ht="12.75" customHeight="1" x14ac:dyDescent="0.2">
      <c r="A27" s="33" t="s">
        <v>48</v>
      </c>
      <c r="I27" s="25">
        <v>1</v>
      </c>
      <c r="K27" s="37">
        <v>1</v>
      </c>
      <c r="L27" s="5"/>
      <c r="M27" s="5"/>
      <c r="O27" s="5"/>
      <c r="P27" s="20">
        <v>2</v>
      </c>
      <c r="Q27" s="3"/>
      <c r="R27" s="5"/>
      <c r="T27" s="32"/>
      <c r="U27" s="27"/>
      <c r="V27" s="27"/>
      <c r="Z27" s="25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ht="12.75" customHeight="1" x14ac:dyDescent="0.2">
      <c r="A28" s="33" t="s">
        <v>49</v>
      </c>
      <c r="I28" s="25">
        <v>1</v>
      </c>
      <c r="K28" s="37"/>
      <c r="L28" s="5"/>
      <c r="M28" s="5"/>
      <c r="O28" s="5"/>
      <c r="P28" s="20">
        <v>1</v>
      </c>
      <c r="Q28" s="3"/>
      <c r="R28" s="5"/>
      <c r="T28" s="32"/>
      <c r="U28" s="27"/>
      <c r="V28" s="27"/>
      <c r="Z28" s="25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ht="12.75" customHeight="1" x14ac:dyDescent="0.2">
      <c r="A29" s="33" t="s">
        <v>50</v>
      </c>
      <c r="I29" s="25">
        <v>1</v>
      </c>
      <c r="K29" s="37">
        <v>1</v>
      </c>
      <c r="L29" s="5"/>
      <c r="M29" s="5"/>
      <c r="O29" s="5"/>
      <c r="P29" s="20">
        <v>1</v>
      </c>
      <c r="Q29" s="3"/>
      <c r="R29" s="5"/>
      <c r="T29" s="32"/>
      <c r="U29" s="27"/>
      <c r="V29" s="27"/>
      <c r="Z29" s="25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ht="12.75" customHeight="1" x14ac:dyDescent="0.2">
      <c r="A30" s="33" t="s">
        <v>51</v>
      </c>
      <c r="K30" s="37"/>
      <c r="L30" s="5"/>
      <c r="M30" s="5"/>
      <c r="O30" s="5"/>
      <c r="P30" s="20"/>
      <c r="Q30" s="3"/>
      <c r="R30" s="5"/>
      <c r="T30" s="32"/>
      <c r="U30" s="27"/>
      <c r="V30" s="27"/>
      <c r="Z30" s="25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ht="12.75" customHeight="1" x14ac:dyDescent="0.2">
      <c r="K31" s="25">
        <f>SUM(K25:K29)</f>
        <v>5</v>
      </c>
      <c r="L31" s="5">
        <f>K25/B18</f>
        <v>0.17647058823529413</v>
      </c>
      <c r="M31" s="5">
        <f>K31/B18</f>
        <v>0.29411764705882354</v>
      </c>
      <c r="N31" s="5">
        <f>M31-L31</f>
        <v>0.11764705882352941</v>
      </c>
      <c r="O31" s="5"/>
      <c r="P31" s="6"/>
      <c r="Q31" s="6"/>
      <c r="R31" s="5"/>
      <c r="T31" s="31" t="s">
        <v>32</v>
      </c>
      <c r="U31" s="27" t="s">
        <v>28</v>
      </c>
      <c r="V31" s="27"/>
      <c r="Z31" s="25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ht="12.75" customHeight="1" x14ac:dyDescent="0.3">
      <c r="A32" s="51" t="s">
        <v>68</v>
      </c>
      <c r="L32" s="5"/>
      <c r="M32" s="5"/>
      <c r="O32" s="5"/>
      <c r="P32" s="6"/>
      <c r="Q32" s="6"/>
      <c r="R32" s="5"/>
      <c r="U32" s="27"/>
      <c r="V32" s="27"/>
      <c r="Z32" s="51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3"/>
      <c r="AM32" s="3"/>
    </row>
    <row r="33" spans="1:40" ht="25.5" customHeight="1" x14ac:dyDescent="0.2">
      <c r="B33" s="319" t="s">
        <v>1</v>
      </c>
      <c r="C33" s="320"/>
      <c r="D33" s="320"/>
      <c r="E33" s="320"/>
      <c r="F33" s="320"/>
      <c r="G33" s="320"/>
      <c r="H33" s="320"/>
      <c r="I33" s="320"/>
      <c r="J33" s="320"/>
      <c r="L33" s="7" t="s">
        <v>2</v>
      </c>
      <c r="M33" s="7" t="s">
        <v>3</v>
      </c>
      <c r="N33" s="8" t="s">
        <v>4</v>
      </c>
      <c r="O33" s="7" t="s">
        <v>5</v>
      </c>
      <c r="P33" s="9" t="s">
        <v>6</v>
      </c>
      <c r="Q33" s="9" t="s">
        <v>7</v>
      </c>
      <c r="R33" s="10" t="s">
        <v>8</v>
      </c>
      <c r="T33" s="32" t="s">
        <v>28</v>
      </c>
      <c r="U33" s="27"/>
      <c r="V33" s="27"/>
      <c r="Z33" s="25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40" ht="12.75" customHeight="1" x14ac:dyDescent="0.2">
      <c r="A34" s="12" t="s">
        <v>9</v>
      </c>
      <c r="B34" s="13">
        <v>1</v>
      </c>
      <c r="C34" s="13">
        <v>2</v>
      </c>
      <c r="D34" s="13">
        <v>3</v>
      </c>
      <c r="E34" s="13">
        <v>4</v>
      </c>
      <c r="F34" s="13">
        <v>5</v>
      </c>
      <c r="G34" s="13">
        <v>6</v>
      </c>
      <c r="H34" s="13">
        <v>7</v>
      </c>
      <c r="I34" s="13">
        <v>8</v>
      </c>
      <c r="J34" s="13">
        <v>9</v>
      </c>
      <c r="K34" s="14" t="s">
        <v>10</v>
      </c>
      <c r="L34" s="47"/>
      <c r="M34" s="15"/>
      <c r="N34" s="16"/>
      <c r="O34" s="17"/>
      <c r="P34" s="6"/>
      <c r="Q34" s="6"/>
      <c r="R34" s="5"/>
      <c r="T34" s="32"/>
      <c r="U34" s="27"/>
      <c r="V34" s="27"/>
      <c r="Z34" s="4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3"/>
      <c r="AM34" s="3"/>
    </row>
    <row r="35" spans="1:40" ht="12.75" customHeight="1" x14ac:dyDescent="0.2">
      <c r="A35" s="30" t="s">
        <v>19</v>
      </c>
      <c r="B35" s="13">
        <v>26</v>
      </c>
      <c r="C35" s="13"/>
      <c r="D35" s="13"/>
      <c r="E35" s="13"/>
      <c r="F35" s="13"/>
      <c r="G35" s="13"/>
      <c r="H35" s="13"/>
      <c r="I35" s="13"/>
      <c r="J35" s="13"/>
      <c r="K35" s="19"/>
      <c r="L35" s="47"/>
      <c r="M35" s="15"/>
      <c r="N35" s="16"/>
      <c r="O35" s="17"/>
      <c r="P35" s="20">
        <f>B35</f>
        <v>26</v>
      </c>
      <c r="Q35" s="6"/>
      <c r="R35" s="5"/>
      <c r="T35" s="32"/>
      <c r="U35" s="27"/>
      <c r="V35" s="27"/>
      <c r="Z35" s="33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"/>
      <c r="AM35" s="3"/>
    </row>
    <row r="36" spans="1:40" ht="12.75" customHeight="1" x14ac:dyDescent="0.2">
      <c r="A36" s="30" t="s">
        <v>20</v>
      </c>
      <c r="B36" s="25"/>
      <c r="C36" s="25">
        <v>13</v>
      </c>
      <c r="D36" s="25"/>
      <c r="E36" s="25"/>
      <c r="F36" s="25"/>
      <c r="G36" s="25"/>
      <c r="H36" s="25"/>
      <c r="I36" s="25"/>
      <c r="J36" s="25"/>
      <c r="K36" s="37"/>
      <c r="L36" s="5"/>
      <c r="M36" s="5"/>
      <c r="N36" s="25"/>
      <c r="O36" s="5">
        <f>C36/B35</f>
        <v>0.5</v>
      </c>
      <c r="P36" s="20">
        <v>13</v>
      </c>
      <c r="Q36" s="3">
        <f t="shared" ref="Q36:Q42" si="6">P36/P35</f>
        <v>0.5</v>
      </c>
      <c r="R36" s="5">
        <f t="shared" ref="R36:R42" si="7">100%-Q36</f>
        <v>0.5</v>
      </c>
      <c r="T36" s="33"/>
      <c r="U36" s="34"/>
      <c r="V36" s="34"/>
      <c r="Z36" s="33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"/>
      <c r="AM36" s="3"/>
    </row>
    <row r="37" spans="1:40" ht="12.75" customHeight="1" x14ac:dyDescent="0.2">
      <c r="A37" s="33" t="s">
        <v>21</v>
      </c>
      <c r="B37" s="25"/>
      <c r="C37" s="25"/>
      <c r="D37" s="25">
        <v>13</v>
      </c>
      <c r="E37" s="25"/>
      <c r="F37" s="25"/>
      <c r="G37" s="25"/>
      <c r="H37" s="25"/>
      <c r="I37" s="25"/>
      <c r="J37" s="25"/>
      <c r="K37" s="37"/>
      <c r="L37" s="5"/>
      <c r="M37" s="5"/>
      <c r="N37" s="25"/>
      <c r="O37" s="5">
        <f>D37/C36</f>
        <v>1</v>
      </c>
      <c r="P37" s="20">
        <v>14</v>
      </c>
      <c r="Q37" s="3">
        <f t="shared" si="6"/>
        <v>1.0769230769230769</v>
      </c>
      <c r="R37" s="5">
        <f t="shared" si="7"/>
        <v>-7.6923076923076872E-2</v>
      </c>
      <c r="T37" s="33"/>
      <c r="U37" s="34"/>
      <c r="V37" s="34"/>
      <c r="Z37" s="33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"/>
      <c r="AM37" s="3"/>
    </row>
    <row r="38" spans="1:40" ht="12.75" customHeight="1" x14ac:dyDescent="0.2">
      <c r="A38" s="33" t="s">
        <v>22</v>
      </c>
      <c r="B38" s="25"/>
      <c r="C38" s="25"/>
      <c r="D38" s="25"/>
      <c r="E38" s="25">
        <v>9</v>
      </c>
      <c r="F38" s="25"/>
      <c r="G38" s="25"/>
      <c r="H38" s="25"/>
      <c r="I38" s="25"/>
      <c r="J38" s="25"/>
      <c r="K38" s="37"/>
      <c r="L38" s="5"/>
      <c r="M38" s="5"/>
      <c r="N38" s="25"/>
      <c r="O38" s="5">
        <f>E38/D37</f>
        <v>0.69230769230769229</v>
      </c>
      <c r="P38" s="20">
        <v>10</v>
      </c>
      <c r="Q38" s="3">
        <f t="shared" si="6"/>
        <v>0.7142857142857143</v>
      </c>
      <c r="R38" s="5">
        <f t="shared" si="7"/>
        <v>0.2857142857142857</v>
      </c>
      <c r="T38" s="33"/>
      <c r="U38" s="34"/>
      <c r="V38" s="34"/>
      <c r="Z38" s="33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"/>
      <c r="AM38" s="3"/>
    </row>
    <row r="39" spans="1:40" ht="12.75" customHeight="1" x14ac:dyDescent="0.2">
      <c r="A39" s="33" t="s">
        <v>40</v>
      </c>
      <c r="F39" s="25">
        <v>7</v>
      </c>
      <c r="K39" s="37"/>
      <c r="L39" s="5"/>
      <c r="M39" s="5"/>
      <c r="O39" s="5">
        <f>F39/E38</f>
        <v>0.77777777777777779</v>
      </c>
      <c r="P39" s="20">
        <v>8</v>
      </c>
      <c r="Q39" s="3">
        <f t="shared" si="6"/>
        <v>0.8</v>
      </c>
      <c r="R39" s="5">
        <f t="shared" si="7"/>
        <v>0.19999999999999996</v>
      </c>
      <c r="T39" s="33"/>
      <c r="U39" s="34"/>
      <c r="V39" s="34"/>
      <c r="Z39" s="25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40" ht="12.75" customHeight="1" x14ac:dyDescent="0.2">
      <c r="A40" s="33" t="s">
        <v>41</v>
      </c>
      <c r="G40" s="25">
        <v>4</v>
      </c>
      <c r="K40" s="37"/>
      <c r="L40" s="5"/>
      <c r="M40" s="5"/>
      <c r="O40" s="5">
        <f>G40/F39</f>
        <v>0.5714285714285714</v>
      </c>
      <c r="P40" s="20">
        <v>9</v>
      </c>
      <c r="Q40" s="3">
        <f t="shared" si="6"/>
        <v>1.125</v>
      </c>
      <c r="R40" s="5">
        <f t="shared" si="7"/>
        <v>-0.125</v>
      </c>
      <c r="Z40" s="25"/>
      <c r="AL40" s="3"/>
      <c r="AM40" s="3"/>
    </row>
    <row r="41" spans="1:40" ht="12.75" customHeight="1" x14ac:dyDescent="0.2">
      <c r="A41" s="33" t="s">
        <v>42</v>
      </c>
      <c r="H41" s="25">
        <v>4</v>
      </c>
      <c r="K41" s="37"/>
      <c r="L41" s="5"/>
      <c r="M41" s="5"/>
      <c r="O41" s="5">
        <f>H41/G40</f>
        <v>1</v>
      </c>
      <c r="P41" s="20">
        <v>8</v>
      </c>
      <c r="Q41" s="3">
        <f t="shared" si="6"/>
        <v>0.88888888888888884</v>
      </c>
      <c r="R41" s="5">
        <f t="shared" si="7"/>
        <v>0.11111111111111116</v>
      </c>
      <c r="Z41" s="25"/>
      <c r="AL41" s="3"/>
      <c r="AM41" s="3"/>
    </row>
    <row r="42" spans="1:40" ht="12.75" customHeight="1" x14ac:dyDescent="0.2">
      <c r="A42" s="33" t="s">
        <v>43</v>
      </c>
      <c r="I42" s="25">
        <v>4</v>
      </c>
      <c r="K42" s="37">
        <v>4</v>
      </c>
      <c r="L42" s="5"/>
      <c r="M42" s="5"/>
      <c r="O42" s="5">
        <f>I42/H41</f>
        <v>1</v>
      </c>
      <c r="P42" s="20">
        <v>8</v>
      </c>
      <c r="Q42" s="3">
        <f t="shared" si="6"/>
        <v>1</v>
      </c>
      <c r="R42" s="5">
        <f t="shared" si="7"/>
        <v>0</v>
      </c>
      <c r="Z42" s="25"/>
      <c r="AL42" s="3"/>
      <c r="AM42" s="3"/>
    </row>
    <row r="43" spans="1:40" ht="12.75" customHeight="1" x14ac:dyDescent="0.2">
      <c r="A43" s="33" t="s">
        <v>48</v>
      </c>
      <c r="I43" s="25">
        <v>3</v>
      </c>
      <c r="K43" s="37">
        <v>3</v>
      </c>
      <c r="L43" s="5"/>
      <c r="M43" s="5"/>
      <c r="O43" s="5"/>
      <c r="P43" s="20">
        <v>5</v>
      </c>
      <c r="Q43" s="3"/>
      <c r="R43" s="5"/>
      <c r="Z43" s="25"/>
      <c r="AL43" s="3"/>
      <c r="AM43" s="3"/>
    </row>
    <row r="44" spans="1:40" ht="12.75" customHeight="1" x14ac:dyDescent="0.2">
      <c r="A44" s="33" t="s">
        <v>49</v>
      </c>
      <c r="H44" s="25">
        <v>2</v>
      </c>
      <c r="K44" s="37"/>
      <c r="L44" s="5"/>
      <c r="M44" s="5"/>
      <c r="O44" s="5"/>
      <c r="P44" s="20">
        <v>2</v>
      </c>
      <c r="Q44" s="3"/>
      <c r="R44" s="5"/>
      <c r="Z44" s="25"/>
      <c r="AL44" s="3"/>
      <c r="AM44" s="3"/>
    </row>
    <row r="45" spans="1:40" ht="12.75" customHeight="1" x14ac:dyDescent="0.2">
      <c r="A45" s="33" t="s">
        <v>50</v>
      </c>
      <c r="I45" s="25">
        <v>2</v>
      </c>
      <c r="K45" s="37">
        <v>2</v>
      </c>
      <c r="L45" s="5"/>
      <c r="M45" s="5"/>
      <c r="O45" s="5"/>
      <c r="P45" s="20">
        <v>2</v>
      </c>
      <c r="Q45" s="3"/>
      <c r="R45" s="5"/>
      <c r="Z45" s="25"/>
      <c r="AL45" s="3"/>
      <c r="AM45" s="3"/>
    </row>
    <row r="46" spans="1:40" ht="12.75" customHeight="1" x14ac:dyDescent="0.2">
      <c r="A46" s="33" t="s">
        <v>51</v>
      </c>
      <c r="K46" s="37"/>
      <c r="L46" s="5"/>
      <c r="M46" s="5"/>
      <c r="O46" s="5"/>
      <c r="P46" s="20"/>
      <c r="Q46" s="3"/>
      <c r="R46" s="5"/>
      <c r="Z46" s="25"/>
      <c r="AL46" s="3"/>
      <c r="AM46" s="3"/>
    </row>
    <row r="47" spans="1:40" ht="12.75" customHeight="1" x14ac:dyDescent="0.2">
      <c r="K47" s="25">
        <f>SUM(K42:K45)</f>
        <v>9</v>
      </c>
      <c r="L47" s="5">
        <f>K42/B35</f>
        <v>0.15384615384615385</v>
      </c>
      <c r="M47" s="5">
        <f>K47/B35</f>
        <v>0.34615384615384615</v>
      </c>
      <c r="N47" s="5">
        <f>M47-L47</f>
        <v>0.19230769230769229</v>
      </c>
      <c r="O47" s="5"/>
      <c r="P47" s="6"/>
      <c r="Q47" s="6"/>
      <c r="R47" s="5"/>
      <c r="Z47" s="25"/>
      <c r="AL47" s="3"/>
      <c r="AM47" s="3"/>
    </row>
    <row r="48" spans="1:40" ht="12.75" customHeight="1" x14ac:dyDescent="0.3">
      <c r="A48" s="51" t="s">
        <v>69</v>
      </c>
      <c r="M48" s="5"/>
      <c r="N48" s="5"/>
      <c r="P48" s="5"/>
      <c r="Q48" s="6"/>
      <c r="R48" s="6"/>
      <c r="S48" s="5"/>
      <c r="AA48" s="51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3"/>
      <c r="AN48" s="3"/>
    </row>
    <row r="49" spans="1:43" ht="25.5" customHeight="1" x14ac:dyDescent="0.2">
      <c r="B49" s="319" t="s">
        <v>1</v>
      </c>
      <c r="C49" s="320"/>
      <c r="D49" s="320"/>
      <c r="E49" s="320"/>
      <c r="F49" s="320"/>
      <c r="G49" s="320"/>
      <c r="H49" s="320"/>
      <c r="I49" s="320"/>
      <c r="J49" s="320"/>
      <c r="L49" s="7" t="s">
        <v>2</v>
      </c>
      <c r="M49" s="7" t="s">
        <v>3</v>
      </c>
      <c r="N49" s="8" t="s">
        <v>4</v>
      </c>
      <c r="O49" s="7" t="s">
        <v>5</v>
      </c>
      <c r="P49" s="9" t="s">
        <v>6</v>
      </c>
      <c r="Q49" s="9" t="s">
        <v>7</v>
      </c>
      <c r="R49" s="10" t="s">
        <v>8</v>
      </c>
      <c r="AA49" s="25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</row>
    <row r="50" spans="1:43" ht="12.75" customHeight="1" x14ac:dyDescent="0.2">
      <c r="A50" s="12" t="s">
        <v>9</v>
      </c>
      <c r="B50" s="13">
        <v>1</v>
      </c>
      <c r="C50" s="13">
        <v>2</v>
      </c>
      <c r="D50" s="13">
        <v>3</v>
      </c>
      <c r="E50" s="13">
        <v>4</v>
      </c>
      <c r="F50" s="13">
        <v>5</v>
      </c>
      <c r="G50" s="13">
        <v>6</v>
      </c>
      <c r="H50" s="13">
        <v>7</v>
      </c>
      <c r="I50" s="13">
        <v>8</v>
      </c>
      <c r="J50" s="13">
        <v>9</v>
      </c>
      <c r="K50" s="14" t="s">
        <v>10</v>
      </c>
      <c r="L50" s="47"/>
      <c r="M50" s="15"/>
      <c r="N50" s="16"/>
      <c r="O50" s="17"/>
      <c r="P50" s="6"/>
      <c r="Q50" s="6"/>
      <c r="R50" s="5"/>
      <c r="U50" s="337" t="s">
        <v>7</v>
      </c>
      <c r="V50" s="320"/>
      <c r="AA50" s="4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3"/>
      <c r="AN50" s="3"/>
    </row>
    <row r="51" spans="1:43" ht="12.75" customHeight="1" x14ac:dyDescent="0.2">
      <c r="A51" s="30" t="s">
        <v>20</v>
      </c>
      <c r="B51" s="13">
        <v>34</v>
      </c>
      <c r="C51" s="13"/>
      <c r="D51" s="13"/>
      <c r="E51" s="13"/>
      <c r="F51" s="13"/>
      <c r="G51" s="13"/>
      <c r="H51" s="13"/>
      <c r="I51" s="13"/>
      <c r="J51" s="13"/>
      <c r="K51" s="19"/>
      <c r="L51" s="47"/>
      <c r="M51" s="15"/>
      <c r="N51" s="16"/>
      <c r="O51" s="17"/>
      <c r="P51" s="20">
        <f>B51</f>
        <v>34</v>
      </c>
      <c r="Q51" s="6"/>
      <c r="R51" s="6"/>
      <c r="S51" s="5"/>
      <c r="T51" s="30"/>
      <c r="U51" s="27"/>
      <c r="V51" s="27"/>
      <c r="AA51" s="33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"/>
      <c r="AN51" s="3"/>
    </row>
    <row r="52" spans="1:43" ht="12.75" customHeight="1" x14ac:dyDescent="0.2">
      <c r="A52" s="33" t="s">
        <v>21</v>
      </c>
      <c r="C52" s="25">
        <v>12</v>
      </c>
      <c r="K52" s="37"/>
      <c r="M52" s="5"/>
      <c r="N52" s="5"/>
      <c r="O52" s="5">
        <f>C52/B51</f>
        <v>0.35294117647058826</v>
      </c>
      <c r="P52" s="20">
        <v>12</v>
      </c>
      <c r="Q52" s="3">
        <f t="shared" ref="Q52:Q57" si="8">P52/P51</f>
        <v>0.35294117647058826</v>
      </c>
      <c r="R52" s="5">
        <f t="shared" ref="R52:R57" si="9">100%-Q52</f>
        <v>0.64705882352941169</v>
      </c>
      <c r="S52" s="5"/>
      <c r="T52" s="21" t="s">
        <v>12</v>
      </c>
      <c r="U52" s="22" t="s">
        <v>18</v>
      </c>
      <c r="V52" s="22" t="s">
        <v>19</v>
      </c>
      <c r="W52" s="22" t="s">
        <v>20</v>
      </c>
      <c r="X52" s="22" t="s">
        <v>21</v>
      </c>
      <c r="Y52" s="22" t="s">
        <v>22</v>
      </c>
      <c r="AA52" s="2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</row>
    <row r="53" spans="1:43" ht="12.75" customHeight="1" x14ac:dyDescent="0.2">
      <c r="A53" s="33" t="s">
        <v>22</v>
      </c>
      <c r="D53" s="25">
        <v>9</v>
      </c>
      <c r="K53" s="37"/>
      <c r="M53" s="5"/>
      <c r="N53" s="5"/>
      <c r="O53" s="5">
        <f>D53/C52</f>
        <v>0.75</v>
      </c>
      <c r="P53" s="20">
        <v>10</v>
      </c>
      <c r="Q53" s="3">
        <f t="shared" si="8"/>
        <v>0.83333333333333337</v>
      </c>
      <c r="R53" s="5">
        <f t="shared" si="9"/>
        <v>0.16666666666666663</v>
      </c>
      <c r="S53" s="5"/>
      <c r="T53" s="26" t="s">
        <v>24</v>
      </c>
      <c r="U53" s="24">
        <f t="shared" ref="U53:U55" si="10">Q19</f>
        <v>0.58823529411764708</v>
      </c>
      <c r="V53" s="24">
        <f t="shared" ref="V53:V55" si="11">Q36</f>
        <v>0.5</v>
      </c>
      <c r="W53" s="3">
        <f t="shared" ref="W53:W55" si="12">Q52</f>
        <v>0.35294117647058826</v>
      </c>
      <c r="X53" s="3">
        <f t="shared" ref="X53:X54" si="13">Q67</f>
        <v>0.66666666666666663</v>
      </c>
      <c r="Y53" s="24">
        <f>Q83</f>
        <v>0.88</v>
      </c>
      <c r="AA53" s="2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</row>
    <row r="54" spans="1:43" ht="12.75" customHeight="1" x14ac:dyDescent="0.2">
      <c r="A54" s="33" t="s">
        <v>40</v>
      </c>
      <c r="E54" s="25">
        <v>9</v>
      </c>
      <c r="K54" s="37"/>
      <c r="M54" s="5"/>
      <c r="N54" s="5"/>
      <c r="O54" s="5">
        <f>E54/D53</f>
        <v>1</v>
      </c>
      <c r="P54" s="20">
        <v>11</v>
      </c>
      <c r="Q54" s="3">
        <f t="shared" si="8"/>
        <v>1.1000000000000001</v>
      </c>
      <c r="R54" s="5">
        <f t="shared" si="9"/>
        <v>-0.10000000000000009</v>
      </c>
      <c r="S54" s="5"/>
      <c r="T54" s="26" t="s">
        <v>25</v>
      </c>
      <c r="U54" s="24">
        <f t="shared" si="10"/>
        <v>0.7</v>
      </c>
      <c r="V54" s="24">
        <f t="shared" si="11"/>
        <v>1.0769230769230769</v>
      </c>
      <c r="W54" s="3">
        <f t="shared" si="12"/>
        <v>0.83333333333333337</v>
      </c>
      <c r="X54" s="3">
        <f t="shared" si="13"/>
        <v>1</v>
      </c>
      <c r="AA54" s="25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spans="1:43" ht="12.75" customHeight="1" x14ac:dyDescent="0.2">
      <c r="A55" s="33" t="s">
        <v>41</v>
      </c>
      <c r="F55" s="25">
        <v>9</v>
      </c>
      <c r="K55" s="37"/>
      <c r="M55" s="5"/>
      <c r="N55" s="5"/>
      <c r="O55" s="5">
        <f>F55/E54</f>
        <v>1</v>
      </c>
      <c r="P55" s="20">
        <v>10</v>
      </c>
      <c r="Q55" s="3">
        <f t="shared" si="8"/>
        <v>0.90909090909090906</v>
      </c>
      <c r="R55" s="5">
        <f t="shared" si="9"/>
        <v>9.0909090909090939E-2</v>
      </c>
      <c r="S55" s="5"/>
      <c r="T55" s="26" t="s">
        <v>26</v>
      </c>
      <c r="U55" s="24">
        <f t="shared" si="10"/>
        <v>0.7142857142857143</v>
      </c>
      <c r="V55" s="24">
        <f t="shared" si="11"/>
        <v>0.7142857142857143</v>
      </c>
      <c r="W55" s="3">
        <f t="shared" si="12"/>
        <v>1.1000000000000001</v>
      </c>
      <c r="AA55" s="25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1:43" ht="12.75" customHeight="1" x14ac:dyDescent="0.2">
      <c r="A56" s="33" t="s">
        <v>42</v>
      </c>
      <c r="G56" s="25">
        <v>7</v>
      </c>
      <c r="K56" s="37"/>
      <c r="M56" s="5"/>
      <c r="N56" s="5"/>
      <c r="O56" s="5">
        <f>G56/F55</f>
        <v>0.77777777777777779</v>
      </c>
      <c r="P56" s="20">
        <v>10</v>
      </c>
      <c r="Q56" s="3">
        <f t="shared" si="8"/>
        <v>1</v>
      </c>
      <c r="R56" s="5">
        <f t="shared" si="9"/>
        <v>0</v>
      </c>
      <c r="S56" s="5"/>
      <c r="T56" s="26"/>
      <c r="U56" s="24"/>
      <c r="V56" s="24"/>
      <c r="W56" s="3"/>
      <c r="AA56" s="25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</row>
    <row r="57" spans="1:43" ht="12.75" customHeight="1" x14ac:dyDescent="0.2">
      <c r="A57" s="33" t="s">
        <v>43</v>
      </c>
      <c r="H57" s="25">
        <v>7</v>
      </c>
      <c r="K57" s="37"/>
      <c r="M57" s="5"/>
      <c r="N57" s="5"/>
      <c r="O57" s="5">
        <f>H57/G56</f>
        <v>1</v>
      </c>
      <c r="P57" s="20">
        <v>11</v>
      </c>
      <c r="Q57" s="3">
        <f t="shared" si="8"/>
        <v>1.1000000000000001</v>
      </c>
      <c r="R57" s="5">
        <f t="shared" si="9"/>
        <v>-0.10000000000000009</v>
      </c>
      <c r="S57" s="5"/>
      <c r="T57" s="26"/>
      <c r="U57" s="24"/>
      <c r="V57" s="24"/>
      <c r="W57" s="3"/>
      <c r="AA57" s="25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spans="1:43" ht="12.75" customHeight="1" x14ac:dyDescent="0.2">
      <c r="A58" s="33" t="s">
        <v>48</v>
      </c>
      <c r="I58" s="25">
        <v>7</v>
      </c>
      <c r="K58" s="37">
        <v>7</v>
      </c>
      <c r="M58" s="5"/>
      <c r="N58" s="5"/>
      <c r="O58" s="5"/>
      <c r="P58" s="20">
        <v>10</v>
      </c>
      <c r="Q58" s="3"/>
      <c r="R58" s="5"/>
      <c r="S58" s="5"/>
      <c r="T58" s="26"/>
      <c r="U58" s="24"/>
      <c r="V58" s="24"/>
      <c r="W58" s="3"/>
      <c r="AA58" s="25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1:43" ht="12.75" customHeight="1" x14ac:dyDescent="0.2">
      <c r="A59" s="33" t="s">
        <v>49</v>
      </c>
      <c r="I59" s="25">
        <v>1</v>
      </c>
      <c r="K59" s="37">
        <v>1</v>
      </c>
      <c r="M59" s="5"/>
      <c r="N59" s="5"/>
      <c r="O59" s="5"/>
      <c r="P59" s="20">
        <v>4</v>
      </c>
      <c r="Q59" s="3"/>
      <c r="R59" s="5"/>
      <c r="S59" s="5"/>
      <c r="T59" s="26"/>
      <c r="U59" s="24"/>
      <c r="V59" s="24"/>
      <c r="W59" s="3"/>
      <c r="AA59" s="25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spans="1:43" ht="12.75" customHeight="1" x14ac:dyDescent="0.2">
      <c r="A60" s="33" t="s">
        <v>50</v>
      </c>
      <c r="I60" s="25">
        <v>3</v>
      </c>
      <c r="K60" s="37"/>
      <c r="M60" s="5"/>
      <c r="N60" s="5"/>
      <c r="O60" s="5"/>
      <c r="P60" s="20">
        <v>3</v>
      </c>
      <c r="Q60" s="3"/>
      <c r="R60" s="5"/>
      <c r="S60" s="5"/>
      <c r="T60" s="26"/>
      <c r="U60" s="24"/>
      <c r="V60" s="24"/>
      <c r="W60" s="3"/>
      <c r="AA60" s="25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spans="1:43" ht="12.75" customHeight="1" x14ac:dyDescent="0.2">
      <c r="A61" s="33" t="s">
        <v>51</v>
      </c>
      <c r="I61" s="25">
        <v>2</v>
      </c>
      <c r="K61" s="37">
        <v>2</v>
      </c>
      <c r="M61" s="5"/>
      <c r="N61" s="5"/>
      <c r="O61" s="5"/>
      <c r="P61" s="20">
        <v>2</v>
      </c>
      <c r="Q61" s="3"/>
      <c r="R61" s="5"/>
      <c r="S61" s="5"/>
      <c r="T61" s="26"/>
      <c r="U61" s="24"/>
      <c r="V61" s="24"/>
      <c r="W61" s="3"/>
      <c r="AA61" s="25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3" ht="12.75" customHeight="1" x14ac:dyDescent="0.2">
      <c r="K62" s="25">
        <f>SUM(K58:K61)</f>
        <v>10</v>
      </c>
      <c r="L62" s="5">
        <f>K58/B51</f>
        <v>0.20588235294117646</v>
      </c>
      <c r="M62" s="5">
        <f>K62/B51</f>
        <v>0.29411764705882354</v>
      </c>
      <c r="N62" s="5">
        <f>M62-L62</f>
        <v>8.8235294117647078E-2</v>
      </c>
      <c r="O62" s="5"/>
      <c r="P62" s="6"/>
      <c r="Q62" s="6"/>
      <c r="R62" s="5"/>
      <c r="T62" s="26" t="s">
        <v>27</v>
      </c>
      <c r="U62" s="24">
        <f t="shared" ref="U62:U63" si="14">Q22</f>
        <v>1</v>
      </c>
      <c r="V62" s="24">
        <f>Q39</f>
        <v>0.8</v>
      </c>
      <c r="W62" s="3" t="s">
        <v>28</v>
      </c>
      <c r="AD62" s="25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</row>
    <row r="63" spans="1:43" ht="12.75" customHeight="1" x14ac:dyDescent="0.2">
      <c r="A63" s="4" t="s">
        <v>70</v>
      </c>
      <c r="B63" s="4"/>
      <c r="C63" s="4"/>
      <c r="D63" s="4"/>
      <c r="E63" s="4"/>
      <c r="M63" s="5"/>
      <c r="N63" s="5"/>
      <c r="P63" s="5"/>
      <c r="Q63" s="6"/>
      <c r="R63" s="6"/>
      <c r="T63" s="26" t="s">
        <v>29</v>
      </c>
      <c r="U63" s="24">
        <f t="shared" si="14"/>
        <v>1</v>
      </c>
      <c r="V63" s="24" t="s">
        <v>28</v>
      </c>
      <c r="Z63" s="25"/>
      <c r="AL63" s="3"/>
      <c r="AM63" s="3"/>
    </row>
    <row r="64" spans="1:43" ht="25.5" customHeight="1" x14ac:dyDescent="0.2">
      <c r="B64" s="319" t="s">
        <v>1</v>
      </c>
      <c r="C64" s="320"/>
      <c r="D64" s="320"/>
      <c r="E64" s="320"/>
      <c r="F64" s="320"/>
      <c r="G64" s="320"/>
      <c r="H64" s="320"/>
      <c r="I64" s="320"/>
      <c r="J64" s="320"/>
      <c r="L64" s="7" t="s">
        <v>2</v>
      </c>
      <c r="M64" s="7" t="s">
        <v>3</v>
      </c>
      <c r="N64" s="8" t="s">
        <v>4</v>
      </c>
      <c r="O64" s="7" t="s">
        <v>5</v>
      </c>
      <c r="P64" s="9" t="s">
        <v>6</v>
      </c>
      <c r="Q64" s="9" t="s">
        <v>7</v>
      </c>
      <c r="R64" s="10" t="s">
        <v>8</v>
      </c>
      <c r="T64" s="31" t="s">
        <v>30</v>
      </c>
      <c r="U64" s="24" t="s">
        <v>28</v>
      </c>
      <c r="V64" s="24" t="s">
        <v>28</v>
      </c>
      <c r="Z64" s="25"/>
      <c r="AL64" s="3"/>
      <c r="AM64" s="3"/>
    </row>
    <row r="65" spans="1:39" ht="12.75" customHeight="1" x14ac:dyDescent="0.2">
      <c r="A65" s="12" t="s">
        <v>9</v>
      </c>
      <c r="B65" s="13">
        <v>1</v>
      </c>
      <c r="C65" s="13">
        <v>2</v>
      </c>
      <c r="D65" s="13">
        <v>3</v>
      </c>
      <c r="E65" s="13">
        <v>4</v>
      </c>
      <c r="F65" s="13">
        <v>5</v>
      </c>
      <c r="G65" s="13">
        <v>6</v>
      </c>
      <c r="H65" s="13">
        <v>7</v>
      </c>
      <c r="I65" s="13">
        <v>8</v>
      </c>
      <c r="J65" s="13">
        <v>9</v>
      </c>
      <c r="K65" s="14" t="s">
        <v>10</v>
      </c>
      <c r="L65" s="47"/>
      <c r="M65" s="15"/>
      <c r="N65" s="16"/>
      <c r="O65" s="17"/>
      <c r="P65" s="6"/>
      <c r="Q65" s="6"/>
      <c r="R65" s="5"/>
      <c r="T65" s="122" t="s">
        <v>31</v>
      </c>
      <c r="U65" s="24"/>
      <c r="V65" s="24"/>
      <c r="Z65" s="25"/>
      <c r="AL65" s="3"/>
      <c r="AM65" s="3"/>
    </row>
    <row r="66" spans="1:39" ht="12.75" customHeight="1" x14ac:dyDescent="0.2">
      <c r="A66" s="33" t="s">
        <v>21</v>
      </c>
      <c r="B66" s="25">
        <v>24</v>
      </c>
      <c r="K66" s="37"/>
      <c r="M66" s="5"/>
      <c r="N66" s="5"/>
      <c r="O66" s="3"/>
      <c r="P66" s="20">
        <f>B66</f>
        <v>24</v>
      </c>
      <c r="Q66" s="3"/>
      <c r="R66" s="5"/>
      <c r="T66" s="31" t="s">
        <v>32</v>
      </c>
      <c r="U66" s="24"/>
      <c r="V66" s="24"/>
      <c r="Z66" s="25"/>
      <c r="AL66" s="3"/>
      <c r="AM66" s="3"/>
    </row>
    <row r="67" spans="1:39" ht="12.75" customHeight="1" x14ac:dyDescent="0.2">
      <c r="A67" s="33" t="s">
        <v>22</v>
      </c>
      <c r="C67" s="25">
        <v>16</v>
      </c>
      <c r="K67" s="37"/>
      <c r="M67" s="5"/>
      <c r="N67" s="5"/>
      <c r="O67" s="3">
        <f>C67/B66</f>
        <v>0.66666666666666663</v>
      </c>
      <c r="P67" s="20">
        <v>16</v>
      </c>
      <c r="Q67" s="3">
        <f t="shared" ref="Q67:Q73" si="15">P67/P66</f>
        <v>0.66666666666666663</v>
      </c>
      <c r="R67" s="5">
        <f t="shared" ref="R67:R73" si="16">100%-Q67</f>
        <v>0.33333333333333337</v>
      </c>
      <c r="Z67" s="25"/>
      <c r="AL67" s="3"/>
      <c r="AM67" s="3"/>
    </row>
    <row r="68" spans="1:39" ht="12.75" customHeight="1" x14ac:dyDescent="0.2">
      <c r="A68" s="33" t="s">
        <v>40</v>
      </c>
      <c r="D68" s="25">
        <v>16</v>
      </c>
      <c r="K68" s="37"/>
      <c r="M68" s="5"/>
      <c r="N68" s="5"/>
      <c r="O68" s="3">
        <f>D68/C67</f>
        <v>1</v>
      </c>
      <c r="P68" s="20">
        <v>16</v>
      </c>
      <c r="Q68" s="3">
        <f t="shared" si="15"/>
        <v>1</v>
      </c>
      <c r="R68" s="5">
        <f t="shared" si="16"/>
        <v>0</v>
      </c>
      <c r="Z68" s="25"/>
      <c r="AL68" s="3"/>
      <c r="AM68" s="3"/>
    </row>
    <row r="69" spans="1:39" ht="12.75" customHeight="1" x14ac:dyDescent="0.2">
      <c r="A69" s="33" t="s">
        <v>41</v>
      </c>
      <c r="E69" s="25">
        <v>12</v>
      </c>
      <c r="K69" s="37"/>
      <c r="M69" s="5"/>
      <c r="N69" s="5"/>
      <c r="O69" s="3">
        <f>E69/D68</f>
        <v>0.75</v>
      </c>
      <c r="P69" s="20">
        <v>15</v>
      </c>
      <c r="Q69" s="3">
        <f t="shared" si="15"/>
        <v>0.9375</v>
      </c>
      <c r="R69" s="5">
        <f t="shared" si="16"/>
        <v>6.25E-2</v>
      </c>
      <c r="Z69" s="25"/>
      <c r="AL69" s="3"/>
      <c r="AM69" s="3"/>
    </row>
    <row r="70" spans="1:39" ht="12.75" customHeight="1" x14ac:dyDescent="0.2">
      <c r="A70" s="33" t="s">
        <v>42</v>
      </c>
      <c r="F70" s="25">
        <v>11</v>
      </c>
      <c r="K70" s="37"/>
      <c r="M70" s="5"/>
      <c r="N70" s="5"/>
      <c r="O70" s="3">
        <f>F70/E69</f>
        <v>0.91666666666666663</v>
      </c>
      <c r="P70" s="20">
        <v>14</v>
      </c>
      <c r="Q70" s="3">
        <f t="shared" si="15"/>
        <v>0.93333333333333335</v>
      </c>
      <c r="R70" s="5">
        <f t="shared" si="16"/>
        <v>6.6666666666666652E-2</v>
      </c>
      <c r="Z70" s="25"/>
      <c r="AL70" s="3"/>
      <c r="AM70" s="3"/>
    </row>
    <row r="71" spans="1:39" ht="12.75" customHeight="1" x14ac:dyDescent="0.2">
      <c r="A71" s="33" t="s">
        <v>43</v>
      </c>
      <c r="G71" s="25">
        <v>10</v>
      </c>
      <c r="K71" s="37"/>
      <c r="M71" s="5"/>
      <c r="N71" s="5"/>
      <c r="O71" s="3">
        <f>G71/F70</f>
        <v>0.90909090909090906</v>
      </c>
      <c r="P71" s="20">
        <v>12</v>
      </c>
      <c r="Q71" s="3">
        <f t="shared" si="15"/>
        <v>0.8571428571428571</v>
      </c>
      <c r="R71" s="5">
        <f t="shared" si="16"/>
        <v>0.1428571428571429</v>
      </c>
      <c r="Z71" s="25"/>
      <c r="AL71" s="3"/>
      <c r="AM71" s="3"/>
    </row>
    <row r="72" spans="1:39" ht="12.75" customHeight="1" x14ac:dyDescent="0.2">
      <c r="A72" s="33" t="s">
        <v>48</v>
      </c>
      <c r="H72" s="25">
        <v>9</v>
      </c>
      <c r="K72" s="37"/>
      <c r="M72" s="5"/>
      <c r="N72" s="5"/>
      <c r="O72" s="3">
        <f>H72/G71</f>
        <v>0.9</v>
      </c>
      <c r="P72" s="20">
        <v>13</v>
      </c>
      <c r="Q72" s="3">
        <f t="shared" si="15"/>
        <v>1.0833333333333333</v>
      </c>
      <c r="R72" s="5">
        <f t="shared" si="16"/>
        <v>-8.3333333333333259E-2</v>
      </c>
      <c r="Z72" s="25"/>
      <c r="AL72" s="3"/>
      <c r="AM72" s="3"/>
    </row>
    <row r="73" spans="1:39" ht="12.75" customHeight="1" x14ac:dyDescent="0.2">
      <c r="A73" s="33" t="s">
        <v>49</v>
      </c>
      <c r="I73" s="25">
        <v>8</v>
      </c>
      <c r="K73" s="37">
        <v>8</v>
      </c>
      <c r="M73" s="5"/>
      <c r="N73" s="5"/>
      <c r="O73" s="3">
        <f>I73/H72</f>
        <v>0.88888888888888884</v>
      </c>
      <c r="P73" s="20">
        <v>13</v>
      </c>
      <c r="Q73" s="3">
        <f t="shared" si="15"/>
        <v>1</v>
      </c>
      <c r="R73" s="5">
        <f t="shared" si="16"/>
        <v>0</v>
      </c>
      <c r="Z73" s="25"/>
      <c r="AL73" s="3"/>
      <c r="AM73" s="3"/>
    </row>
    <row r="74" spans="1:39" ht="12.75" customHeight="1" x14ac:dyDescent="0.2">
      <c r="A74" s="33" t="s">
        <v>50</v>
      </c>
      <c r="I74" s="25">
        <v>1</v>
      </c>
      <c r="K74" s="37">
        <v>1</v>
      </c>
      <c r="M74" s="5"/>
      <c r="N74" s="5"/>
      <c r="O74" s="3"/>
      <c r="P74" s="20">
        <v>5</v>
      </c>
      <c r="Q74" s="3"/>
      <c r="R74" s="5"/>
      <c r="Z74" s="25"/>
      <c r="AL74" s="3"/>
      <c r="AM74" s="3"/>
    </row>
    <row r="75" spans="1:39" ht="12.75" customHeight="1" x14ac:dyDescent="0.2">
      <c r="A75" s="33" t="s">
        <v>51</v>
      </c>
      <c r="I75" s="25">
        <v>1</v>
      </c>
      <c r="K75" s="37">
        <v>1</v>
      </c>
      <c r="M75" s="5"/>
      <c r="N75" s="5"/>
      <c r="O75" s="3"/>
      <c r="P75" s="20">
        <v>4</v>
      </c>
      <c r="Q75" s="3"/>
      <c r="R75" s="5"/>
      <c r="Z75" s="25"/>
      <c r="AL75" s="3"/>
      <c r="AM75" s="3"/>
    </row>
    <row r="76" spans="1:39" ht="12.75" customHeight="1" x14ac:dyDescent="0.2">
      <c r="A76" s="33" t="s">
        <v>52</v>
      </c>
      <c r="I76" s="25">
        <v>2</v>
      </c>
      <c r="K76" s="37">
        <v>2</v>
      </c>
      <c r="M76" s="5"/>
      <c r="N76" s="5"/>
      <c r="O76" s="3"/>
      <c r="P76" s="20">
        <v>3</v>
      </c>
      <c r="Q76" s="3"/>
      <c r="R76" s="5"/>
      <c r="Z76" s="25"/>
      <c r="AL76" s="3"/>
      <c r="AM76" s="3"/>
    </row>
    <row r="77" spans="1:39" ht="12.75" customHeight="1" x14ac:dyDescent="0.2">
      <c r="A77" s="33" t="s">
        <v>53</v>
      </c>
      <c r="I77" s="25">
        <v>1</v>
      </c>
      <c r="K77" s="37">
        <v>1</v>
      </c>
      <c r="M77" s="5"/>
      <c r="N77" s="5"/>
      <c r="O77" s="3"/>
      <c r="P77" s="20">
        <v>1</v>
      </c>
      <c r="Q77" s="3"/>
      <c r="R77" s="5"/>
      <c r="Z77" s="25"/>
      <c r="AL77" s="3"/>
      <c r="AM77" s="3"/>
    </row>
    <row r="78" spans="1:39" ht="12.75" customHeight="1" x14ac:dyDescent="0.2">
      <c r="K78" s="25">
        <f>SUM(K73:K77)</f>
        <v>13</v>
      </c>
      <c r="L78" s="5">
        <f>K73/B66</f>
        <v>0.33333333333333331</v>
      </c>
      <c r="M78" s="5">
        <f>K78/B66</f>
        <v>0.54166666666666663</v>
      </c>
      <c r="N78" s="5">
        <f>M78-L78</f>
        <v>0.20833333333333331</v>
      </c>
      <c r="O78" s="5"/>
      <c r="P78" s="6"/>
      <c r="Q78" s="6"/>
      <c r="R78" s="5"/>
      <c r="U78" s="24"/>
      <c r="V78" s="24"/>
      <c r="Z78" s="25"/>
      <c r="AL78" s="3"/>
      <c r="AM78" s="3"/>
    </row>
    <row r="79" spans="1:39" ht="12.75" customHeight="1" x14ac:dyDescent="0.3">
      <c r="A79" s="51" t="s">
        <v>73</v>
      </c>
      <c r="L79" s="5"/>
      <c r="M79" s="5"/>
      <c r="O79" s="5"/>
      <c r="T79" s="33"/>
      <c r="U79" s="27"/>
      <c r="V79" s="27"/>
      <c r="Z79" s="25"/>
      <c r="AL79" s="3"/>
      <c r="AM79" s="3"/>
    </row>
    <row r="80" spans="1:39" ht="25.5" customHeight="1" x14ac:dyDescent="0.2">
      <c r="B80" s="324" t="s">
        <v>1</v>
      </c>
      <c r="C80" s="325"/>
      <c r="D80" s="325"/>
      <c r="E80" s="325"/>
      <c r="F80" s="325"/>
      <c r="G80" s="325"/>
      <c r="H80" s="325"/>
      <c r="I80" s="325"/>
      <c r="J80" s="325"/>
      <c r="L80" s="10" t="s">
        <v>2</v>
      </c>
      <c r="M80" s="10" t="s">
        <v>3</v>
      </c>
      <c r="N80" s="69" t="s">
        <v>4</v>
      </c>
      <c r="O80" s="10" t="s">
        <v>5</v>
      </c>
      <c r="P80" s="9" t="s">
        <v>6</v>
      </c>
      <c r="Q80" s="9" t="s">
        <v>7</v>
      </c>
      <c r="R80" s="10" t="s">
        <v>8</v>
      </c>
      <c r="T80" s="33"/>
      <c r="U80" s="34"/>
      <c r="V80" s="34"/>
      <c r="Z80" s="25"/>
      <c r="AL80" s="3"/>
      <c r="AM80" s="3"/>
    </row>
    <row r="81" spans="1:39" ht="12.75" customHeight="1" x14ac:dyDescent="0.2">
      <c r="A81" s="70" t="s">
        <v>9</v>
      </c>
      <c r="B81" s="71">
        <v>1</v>
      </c>
      <c r="C81" s="71">
        <v>2</v>
      </c>
      <c r="D81" s="71">
        <v>3</v>
      </c>
      <c r="E81" s="71">
        <v>4</v>
      </c>
      <c r="F81" s="71">
        <v>5</v>
      </c>
      <c r="G81" s="71">
        <v>6</v>
      </c>
      <c r="H81" s="71">
        <v>7</v>
      </c>
      <c r="I81" s="71">
        <v>8</v>
      </c>
      <c r="J81" s="71">
        <v>9</v>
      </c>
      <c r="K81" s="72" t="s">
        <v>10</v>
      </c>
      <c r="L81" s="5"/>
      <c r="M81" s="5"/>
      <c r="O81" s="5"/>
      <c r="P81" s="6"/>
      <c r="Q81" s="6"/>
      <c r="R81" s="5"/>
      <c r="T81" s="33"/>
      <c r="U81" s="34"/>
      <c r="V81" s="34"/>
      <c r="Z81" s="25"/>
      <c r="AL81" s="3"/>
      <c r="AM81" s="3"/>
    </row>
    <row r="82" spans="1:39" ht="12.75" customHeight="1" x14ac:dyDescent="0.2">
      <c r="A82" s="33" t="s">
        <v>22</v>
      </c>
      <c r="B82" s="25">
        <v>25</v>
      </c>
      <c r="K82" s="37"/>
      <c r="L82" s="5"/>
      <c r="M82" s="5"/>
      <c r="O82" s="5"/>
      <c r="P82" s="20">
        <f>B82</f>
        <v>25</v>
      </c>
      <c r="Q82" s="6"/>
      <c r="R82" s="5"/>
      <c r="T82" s="33"/>
      <c r="U82" s="34"/>
      <c r="V82" s="34"/>
      <c r="Z82" s="25"/>
      <c r="AL82" s="3"/>
      <c r="AM82" s="3"/>
    </row>
    <row r="83" spans="1:39" ht="12.75" customHeight="1" x14ac:dyDescent="0.2">
      <c r="A83" s="33" t="s">
        <v>40</v>
      </c>
      <c r="C83" s="25">
        <v>20</v>
      </c>
      <c r="K83" s="37"/>
      <c r="L83" s="5"/>
      <c r="M83" s="5"/>
      <c r="N83" s="5"/>
      <c r="O83" s="5">
        <f>C83/B82</f>
        <v>0.8</v>
      </c>
      <c r="P83" s="73">
        <v>22</v>
      </c>
      <c r="Q83" s="24">
        <f t="shared" ref="Q83:Q89" si="17">P83/P82</f>
        <v>0.88</v>
      </c>
      <c r="R83" s="5">
        <f t="shared" ref="R83:R89" si="18">100%-Q83</f>
        <v>0.12</v>
      </c>
      <c r="T83" s="25"/>
      <c r="U83" s="3"/>
      <c r="V83" s="3"/>
      <c r="Z83" s="25"/>
      <c r="AL83" s="3"/>
      <c r="AM83" s="3"/>
    </row>
    <row r="84" spans="1:39" ht="12.75" customHeight="1" x14ac:dyDescent="0.2">
      <c r="A84" s="33" t="s">
        <v>41</v>
      </c>
      <c r="D84" s="25">
        <v>17</v>
      </c>
      <c r="K84" s="37"/>
      <c r="L84" s="5"/>
      <c r="M84" s="5"/>
      <c r="O84" s="5">
        <f>D84/C83</f>
        <v>0.85</v>
      </c>
      <c r="P84" s="73">
        <v>20</v>
      </c>
      <c r="Q84" s="24">
        <f t="shared" si="17"/>
        <v>0.90909090909090906</v>
      </c>
      <c r="R84" s="5">
        <f t="shared" si="18"/>
        <v>9.0909090909090939E-2</v>
      </c>
      <c r="U84" s="3"/>
      <c r="V84" s="3"/>
      <c r="Z84" s="25"/>
      <c r="AL84" s="3"/>
      <c r="AM84" s="3"/>
    </row>
    <row r="85" spans="1:39" ht="12.75" customHeight="1" x14ac:dyDescent="0.2">
      <c r="A85" s="33" t="s">
        <v>42</v>
      </c>
      <c r="E85" s="25">
        <v>13</v>
      </c>
      <c r="K85" s="37"/>
      <c r="L85" s="5"/>
      <c r="M85" s="5"/>
      <c r="O85" s="5">
        <f>E85/D84</f>
        <v>0.76470588235294112</v>
      </c>
      <c r="P85" s="73">
        <v>20</v>
      </c>
      <c r="Q85" s="24">
        <f t="shared" si="17"/>
        <v>1</v>
      </c>
      <c r="R85" s="5">
        <f t="shared" si="18"/>
        <v>0</v>
      </c>
      <c r="U85" s="3"/>
      <c r="V85" s="3"/>
      <c r="Z85" s="25"/>
      <c r="AL85" s="3"/>
      <c r="AM85" s="3"/>
    </row>
    <row r="86" spans="1:39" ht="12.75" customHeight="1" x14ac:dyDescent="0.2">
      <c r="A86" s="33" t="s">
        <v>43</v>
      </c>
      <c r="F86" s="25">
        <v>11</v>
      </c>
      <c r="K86" s="37"/>
      <c r="L86" s="5"/>
      <c r="M86" s="5"/>
      <c r="O86" s="5">
        <f>F86/E85</f>
        <v>0.84615384615384615</v>
      </c>
      <c r="P86" s="73">
        <v>18</v>
      </c>
      <c r="Q86" s="24">
        <f t="shared" si="17"/>
        <v>0.9</v>
      </c>
      <c r="R86" s="5">
        <f t="shared" si="18"/>
        <v>9.9999999999999978E-2</v>
      </c>
      <c r="U86" s="3"/>
      <c r="V86" s="3"/>
      <c r="Z86" s="25"/>
      <c r="AL86" s="3"/>
      <c r="AM86" s="3"/>
    </row>
    <row r="87" spans="1:39" ht="12.75" customHeight="1" x14ac:dyDescent="0.2">
      <c r="A87" s="33" t="s">
        <v>48</v>
      </c>
      <c r="G87" s="25">
        <v>8</v>
      </c>
      <c r="K87" s="37"/>
      <c r="L87" s="5"/>
      <c r="M87" s="5"/>
      <c r="O87" s="5">
        <f>G87/F86</f>
        <v>0.72727272727272729</v>
      </c>
      <c r="P87" s="73">
        <v>17</v>
      </c>
      <c r="Q87" s="24">
        <f t="shared" si="17"/>
        <v>0.94444444444444442</v>
      </c>
      <c r="R87" s="5">
        <f t="shared" si="18"/>
        <v>5.555555555555558E-2</v>
      </c>
      <c r="U87" s="3"/>
      <c r="V87" s="3"/>
      <c r="Z87" s="25"/>
      <c r="AL87" s="3"/>
      <c r="AM87" s="3"/>
    </row>
    <row r="88" spans="1:39" ht="12.75" customHeight="1" x14ac:dyDescent="0.2">
      <c r="A88" s="33" t="s">
        <v>49</v>
      </c>
      <c r="H88" s="25">
        <v>8</v>
      </c>
      <c r="K88" s="37"/>
      <c r="L88" s="5"/>
      <c r="M88" s="5"/>
      <c r="O88" s="5">
        <f>H88/G87</f>
        <v>1</v>
      </c>
      <c r="P88" s="73">
        <v>18</v>
      </c>
      <c r="Q88" s="24">
        <f t="shared" si="17"/>
        <v>1.0588235294117647</v>
      </c>
      <c r="R88" s="5">
        <f t="shared" si="18"/>
        <v>-5.8823529411764719E-2</v>
      </c>
      <c r="U88" s="3"/>
      <c r="V88" s="3"/>
      <c r="Z88" s="25"/>
      <c r="AL88" s="3"/>
      <c r="AM88" s="3"/>
    </row>
    <row r="89" spans="1:39" ht="12.75" customHeight="1" x14ac:dyDescent="0.2">
      <c r="A89" s="33" t="s">
        <v>50</v>
      </c>
      <c r="I89" s="25">
        <v>7</v>
      </c>
      <c r="K89" s="37">
        <v>6</v>
      </c>
      <c r="L89" s="5"/>
      <c r="M89" s="5"/>
      <c r="O89" s="5">
        <f>I89/H88</f>
        <v>0.875</v>
      </c>
      <c r="P89" s="73">
        <v>16</v>
      </c>
      <c r="Q89" s="24">
        <f t="shared" si="17"/>
        <v>0.88888888888888884</v>
      </c>
      <c r="R89" s="5">
        <f t="shared" si="18"/>
        <v>0.11111111111111116</v>
      </c>
      <c r="U89" s="3"/>
      <c r="V89" s="3"/>
      <c r="Z89" s="25"/>
      <c r="AL89" s="3"/>
      <c r="AM89" s="3"/>
    </row>
    <row r="90" spans="1:39" ht="12.75" customHeight="1" x14ac:dyDescent="0.2">
      <c r="A90" s="33" t="s">
        <v>51</v>
      </c>
      <c r="I90" s="25">
        <v>3</v>
      </c>
      <c r="K90" s="37">
        <v>3</v>
      </c>
      <c r="L90" s="5"/>
      <c r="M90" s="5"/>
      <c r="O90" s="5"/>
      <c r="P90" s="73">
        <v>11</v>
      </c>
      <c r="Q90" s="24"/>
      <c r="R90" s="5"/>
      <c r="U90" s="3"/>
      <c r="V90" s="3"/>
      <c r="Z90" s="25"/>
      <c r="AL90" s="3"/>
      <c r="AM90" s="3"/>
    </row>
    <row r="91" spans="1:39" ht="12.75" customHeight="1" x14ac:dyDescent="0.2">
      <c r="A91" s="33" t="s">
        <v>52</v>
      </c>
      <c r="I91" s="25">
        <v>3</v>
      </c>
      <c r="K91" s="37">
        <v>3</v>
      </c>
      <c r="L91" s="5"/>
      <c r="M91" s="5"/>
      <c r="O91" s="5"/>
      <c r="P91" s="73">
        <v>6</v>
      </c>
      <c r="Q91" s="24"/>
      <c r="R91" s="5"/>
      <c r="U91" s="3"/>
      <c r="V91" s="3"/>
      <c r="Z91" s="25"/>
      <c r="AL91" s="3"/>
      <c r="AM91" s="3"/>
    </row>
    <row r="92" spans="1:39" ht="12.75" customHeight="1" x14ac:dyDescent="0.2">
      <c r="A92" s="33" t="s">
        <v>53</v>
      </c>
      <c r="I92" s="25">
        <v>1</v>
      </c>
      <c r="K92" s="37">
        <v>1</v>
      </c>
      <c r="L92" s="5"/>
      <c r="M92" s="5"/>
      <c r="O92" s="5"/>
      <c r="P92" s="73">
        <v>1</v>
      </c>
      <c r="Q92" s="24"/>
      <c r="R92" s="5"/>
      <c r="U92" s="3"/>
      <c r="V92" s="3"/>
      <c r="Z92" s="25"/>
      <c r="AL92" s="3"/>
      <c r="AM92" s="3"/>
    </row>
    <row r="93" spans="1:39" ht="12.75" customHeight="1" x14ac:dyDescent="0.2">
      <c r="A93" s="33" t="s">
        <v>64</v>
      </c>
      <c r="K93" s="37"/>
      <c r="L93" s="5"/>
      <c r="M93" s="5"/>
      <c r="O93" s="5"/>
      <c r="P93" s="73"/>
      <c r="Q93" s="24"/>
      <c r="R93" s="5"/>
      <c r="U93" s="3"/>
      <c r="V93" s="3"/>
      <c r="Z93" s="25"/>
      <c r="AL93" s="3"/>
      <c r="AM93" s="3"/>
    </row>
    <row r="94" spans="1:39" ht="12.75" customHeight="1" x14ac:dyDescent="0.2">
      <c r="A94" s="33"/>
      <c r="K94" s="37"/>
      <c r="L94" s="5"/>
      <c r="M94" s="5"/>
      <c r="O94" s="5"/>
      <c r="P94" s="73"/>
      <c r="Q94" s="24"/>
      <c r="R94" s="5"/>
      <c r="U94" s="3"/>
      <c r="V94" s="3"/>
      <c r="Z94" s="25"/>
      <c r="AL94" s="3"/>
      <c r="AM94" s="3"/>
    </row>
    <row r="95" spans="1:39" ht="12.75" customHeight="1" x14ac:dyDescent="0.2">
      <c r="K95" s="25">
        <f>SUM(K89:K92)</f>
        <v>13</v>
      </c>
      <c r="L95" s="5">
        <f>K89/B82</f>
        <v>0.24</v>
      </c>
      <c r="M95" s="5">
        <f>K95/B82</f>
        <v>0.52</v>
      </c>
      <c r="N95" s="5">
        <f>M95-L95</f>
        <v>0.28000000000000003</v>
      </c>
      <c r="O95" s="5"/>
      <c r="P95" s="6"/>
      <c r="Q95" s="6"/>
      <c r="R95" s="5"/>
      <c r="T95" s="46"/>
      <c r="U95" s="11"/>
      <c r="V95" s="11"/>
      <c r="Z95" s="25"/>
      <c r="AL95" s="3"/>
      <c r="AM95" s="3"/>
    </row>
    <row r="96" spans="1:39" ht="12.75" customHeight="1" x14ac:dyDescent="0.3">
      <c r="A96" s="51" t="s">
        <v>74</v>
      </c>
      <c r="L96" s="5"/>
      <c r="M96" s="5"/>
      <c r="O96" s="5"/>
      <c r="U96" s="3"/>
      <c r="V96" s="3"/>
      <c r="Z96" s="25"/>
      <c r="AL96" s="3"/>
      <c r="AM96" s="3"/>
    </row>
    <row r="97" spans="1:39" ht="25.5" customHeight="1" x14ac:dyDescent="0.2">
      <c r="B97" s="324" t="s">
        <v>1</v>
      </c>
      <c r="C97" s="325"/>
      <c r="D97" s="325"/>
      <c r="E97" s="325"/>
      <c r="F97" s="325"/>
      <c r="G97" s="325"/>
      <c r="H97" s="325"/>
      <c r="I97" s="325"/>
      <c r="J97" s="325"/>
      <c r="L97" s="10" t="s">
        <v>2</v>
      </c>
      <c r="M97" s="10" t="s">
        <v>3</v>
      </c>
      <c r="N97" s="69" t="s">
        <v>4</v>
      </c>
      <c r="O97" s="10" t="s">
        <v>5</v>
      </c>
      <c r="P97" s="9" t="s">
        <v>6</v>
      </c>
      <c r="Q97" s="9" t="s">
        <v>7</v>
      </c>
      <c r="R97" s="10" t="s">
        <v>8</v>
      </c>
      <c r="T97" s="4"/>
      <c r="U97" s="11" t="s">
        <v>45</v>
      </c>
      <c r="V97" s="11"/>
      <c r="Z97" s="25"/>
      <c r="AL97" s="3"/>
      <c r="AM97" s="3"/>
    </row>
    <row r="98" spans="1:39" ht="12.75" customHeight="1" x14ac:dyDescent="0.2">
      <c r="A98" s="70" t="s">
        <v>9</v>
      </c>
      <c r="B98" s="71">
        <v>1</v>
      </c>
      <c r="C98" s="71">
        <v>2</v>
      </c>
      <c r="D98" s="71">
        <v>3</v>
      </c>
      <c r="E98" s="71">
        <v>4</v>
      </c>
      <c r="F98" s="71">
        <v>5</v>
      </c>
      <c r="G98" s="71">
        <v>6</v>
      </c>
      <c r="H98" s="71">
        <v>7</v>
      </c>
      <c r="I98" s="71">
        <v>8</v>
      </c>
      <c r="J98" s="71">
        <v>9</v>
      </c>
      <c r="K98" s="72" t="s">
        <v>10</v>
      </c>
      <c r="L98" s="5"/>
      <c r="M98" s="5"/>
      <c r="O98" s="5"/>
      <c r="P98" s="6"/>
      <c r="Q98" s="6"/>
      <c r="R98" s="5"/>
      <c r="U98" s="121" t="s">
        <v>11</v>
      </c>
      <c r="V98" s="11"/>
      <c r="Z98" s="25"/>
      <c r="AL98" s="3"/>
      <c r="AM98" s="3"/>
    </row>
    <row r="99" spans="1:39" ht="12.75" customHeight="1" x14ac:dyDescent="0.2">
      <c r="A99" s="33" t="s">
        <v>40</v>
      </c>
      <c r="B99" s="25">
        <v>18</v>
      </c>
      <c r="K99" s="37"/>
      <c r="L99" s="5"/>
      <c r="M99" s="5"/>
      <c r="O99" s="5"/>
      <c r="P99" s="20">
        <f>B99</f>
        <v>18</v>
      </c>
      <c r="Q99" s="6"/>
      <c r="R99" s="5"/>
      <c r="T99" s="21" t="s">
        <v>12</v>
      </c>
      <c r="U99" s="22" t="s">
        <v>18</v>
      </c>
      <c r="V99" s="22" t="s">
        <v>19</v>
      </c>
      <c r="W99" s="22" t="s">
        <v>20</v>
      </c>
      <c r="X99" s="22" t="s">
        <v>21</v>
      </c>
      <c r="Y99" s="22" t="s">
        <v>22</v>
      </c>
      <c r="Z99" s="25"/>
      <c r="AL99" s="3"/>
      <c r="AM99" s="3"/>
    </row>
    <row r="100" spans="1:39" ht="12.75" customHeight="1" x14ac:dyDescent="0.2">
      <c r="A100" s="33" t="s">
        <v>41</v>
      </c>
      <c r="C100" s="25">
        <v>11</v>
      </c>
      <c r="K100" s="37"/>
      <c r="L100" s="5"/>
      <c r="M100" s="5"/>
      <c r="N100" s="5"/>
      <c r="O100" s="5">
        <f>C100/B99</f>
        <v>0.61111111111111116</v>
      </c>
      <c r="P100" s="73">
        <v>11</v>
      </c>
      <c r="Q100" s="24">
        <f t="shared" ref="Q100:Q106" si="19">P100/P99</f>
        <v>0.61111111111111116</v>
      </c>
      <c r="R100" s="5">
        <f t="shared" ref="R100:R106" si="20">100%-Q100</f>
        <v>0.38888888888888884</v>
      </c>
      <c r="T100" s="26" t="s">
        <v>24</v>
      </c>
      <c r="U100" s="24">
        <f t="shared" ref="U100:U101" si="21">R19</f>
        <v>0.41176470588235292</v>
      </c>
      <c r="V100" s="24">
        <f t="shared" ref="V100:V101" si="22">R36</f>
        <v>0.5</v>
      </c>
      <c r="W100" s="5">
        <f t="shared" ref="W100:W101" si="23">R52</f>
        <v>0.64705882352941169</v>
      </c>
      <c r="X100" s="5">
        <f t="shared" ref="X100:X101" si="24">R67</f>
        <v>0.33333333333333337</v>
      </c>
      <c r="Y100" s="5">
        <f>R83</f>
        <v>0.12</v>
      </c>
      <c r="Z100" s="25"/>
      <c r="AL100" s="3"/>
      <c r="AM100" s="3"/>
    </row>
    <row r="101" spans="1:39" ht="12.75" customHeight="1" x14ac:dyDescent="0.2">
      <c r="A101" s="33" t="s">
        <v>42</v>
      </c>
      <c r="B101" s="25"/>
      <c r="C101" s="25"/>
      <c r="D101" s="25">
        <v>9</v>
      </c>
      <c r="E101" s="25"/>
      <c r="F101" s="25"/>
      <c r="G101" s="25"/>
      <c r="H101" s="25"/>
      <c r="I101" s="25"/>
      <c r="J101" s="25"/>
      <c r="K101" s="37"/>
      <c r="L101" s="5"/>
      <c r="M101" s="5"/>
      <c r="N101" s="25"/>
      <c r="O101" s="5">
        <f>D101/C100</f>
        <v>0.81818181818181823</v>
      </c>
      <c r="P101" s="73">
        <v>10</v>
      </c>
      <c r="Q101" s="24">
        <f t="shared" si="19"/>
        <v>0.90909090909090906</v>
      </c>
      <c r="R101" s="5">
        <f t="shared" si="20"/>
        <v>9.0909090909090939E-2</v>
      </c>
      <c r="T101" s="26" t="s">
        <v>25</v>
      </c>
      <c r="U101" s="24">
        <f t="shared" si="21"/>
        <v>0.30000000000000004</v>
      </c>
      <c r="V101" s="24">
        <f t="shared" si="22"/>
        <v>-7.6923076923076872E-2</v>
      </c>
      <c r="W101" s="5">
        <f t="shared" si="23"/>
        <v>0.16666666666666663</v>
      </c>
      <c r="X101" s="5">
        <f t="shared" si="24"/>
        <v>0</v>
      </c>
      <c r="Z101" s="25"/>
      <c r="AL101" s="3"/>
      <c r="AM101" s="3"/>
    </row>
    <row r="102" spans="1:39" ht="12.75" customHeight="1" x14ac:dyDescent="0.2">
      <c r="A102" s="33" t="s">
        <v>43</v>
      </c>
      <c r="B102" s="25"/>
      <c r="C102" s="25"/>
      <c r="D102" s="25"/>
      <c r="E102" s="25">
        <v>8</v>
      </c>
      <c r="F102" s="25"/>
      <c r="G102" s="25"/>
      <c r="H102" s="25"/>
      <c r="I102" s="25"/>
      <c r="J102" s="25"/>
      <c r="K102" s="37"/>
      <c r="L102" s="5"/>
      <c r="M102" s="5"/>
      <c r="N102" s="25"/>
      <c r="O102" s="5">
        <f>E102/D101</f>
        <v>0.88888888888888884</v>
      </c>
      <c r="P102" s="73">
        <v>9</v>
      </c>
      <c r="Q102" s="24">
        <f t="shared" si="19"/>
        <v>0.9</v>
      </c>
      <c r="R102" s="5">
        <f t="shared" si="20"/>
        <v>9.9999999999999978E-2</v>
      </c>
      <c r="T102" s="26"/>
      <c r="U102" s="24"/>
      <c r="V102" s="24"/>
      <c r="W102" s="5"/>
      <c r="X102" s="5"/>
      <c r="Z102" s="25"/>
      <c r="AL102" s="3"/>
      <c r="AM102" s="3"/>
    </row>
    <row r="103" spans="1:39" ht="12.75" customHeight="1" x14ac:dyDescent="0.2">
      <c r="A103" s="33" t="s">
        <v>48</v>
      </c>
      <c r="B103" s="25"/>
      <c r="C103" s="25"/>
      <c r="D103" s="25"/>
      <c r="E103" s="25"/>
      <c r="F103" s="25">
        <v>8</v>
      </c>
      <c r="G103" s="25"/>
      <c r="H103" s="25"/>
      <c r="I103" s="25"/>
      <c r="J103" s="25"/>
      <c r="K103" s="37"/>
      <c r="L103" s="5"/>
      <c r="M103" s="5"/>
      <c r="N103" s="25"/>
      <c r="O103" s="5">
        <f>F103/E102</f>
        <v>1</v>
      </c>
      <c r="P103" s="73">
        <v>9</v>
      </c>
      <c r="Q103" s="24">
        <f t="shared" si="19"/>
        <v>1</v>
      </c>
      <c r="R103" s="5">
        <f t="shared" si="20"/>
        <v>0</v>
      </c>
      <c r="T103" s="26"/>
      <c r="U103" s="24"/>
      <c r="V103" s="24"/>
      <c r="W103" s="5"/>
      <c r="X103" s="5"/>
      <c r="Z103" s="25"/>
      <c r="AL103" s="3"/>
      <c r="AM103" s="3"/>
    </row>
    <row r="104" spans="1:39" ht="12.75" customHeight="1" x14ac:dyDescent="0.2">
      <c r="A104" s="33" t="s">
        <v>49</v>
      </c>
      <c r="B104" s="25"/>
      <c r="C104" s="25"/>
      <c r="D104" s="25"/>
      <c r="E104" s="25"/>
      <c r="F104" s="25"/>
      <c r="G104" s="25">
        <v>8</v>
      </c>
      <c r="H104" s="25"/>
      <c r="I104" s="25"/>
      <c r="J104" s="25"/>
      <c r="K104" s="37"/>
      <c r="L104" s="5"/>
      <c r="M104" s="5"/>
      <c r="N104" s="25"/>
      <c r="O104" s="5">
        <f>G104/F103</f>
        <v>1</v>
      </c>
      <c r="P104" s="73">
        <v>9</v>
      </c>
      <c r="Q104" s="24">
        <f t="shared" si="19"/>
        <v>1</v>
      </c>
      <c r="R104" s="5">
        <f t="shared" si="20"/>
        <v>0</v>
      </c>
      <c r="T104" s="26"/>
      <c r="U104" s="24"/>
      <c r="V104" s="24"/>
      <c r="W104" s="5"/>
      <c r="X104" s="5"/>
      <c r="Z104" s="25"/>
      <c r="AL104" s="3"/>
      <c r="AM104" s="3"/>
    </row>
    <row r="105" spans="1:39" ht="12.75" customHeight="1" x14ac:dyDescent="0.2">
      <c r="A105" s="33" t="s">
        <v>50</v>
      </c>
      <c r="B105" s="25"/>
      <c r="C105" s="25"/>
      <c r="D105" s="25"/>
      <c r="E105" s="25"/>
      <c r="F105" s="25"/>
      <c r="G105" s="25"/>
      <c r="H105" s="25">
        <v>5</v>
      </c>
      <c r="I105" s="25"/>
      <c r="J105" s="25"/>
      <c r="K105" s="37"/>
      <c r="L105" s="5"/>
      <c r="M105" s="5"/>
      <c r="N105" s="25"/>
      <c r="O105" s="5">
        <f>H105/G104</f>
        <v>0.625</v>
      </c>
      <c r="P105" s="73">
        <v>9</v>
      </c>
      <c r="Q105" s="24">
        <f t="shared" si="19"/>
        <v>1</v>
      </c>
      <c r="R105" s="5">
        <f t="shared" si="20"/>
        <v>0</v>
      </c>
      <c r="T105" s="26"/>
      <c r="U105" s="24"/>
      <c r="V105" s="24"/>
      <c r="W105" s="5"/>
      <c r="X105" s="5"/>
      <c r="Z105" s="25"/>
      <c r="AL105" s="3"/>
      <c r="AM105" s="3"/>
    </row>
    <row r="106" spans="1:39" ht="12.75" customHeight="1" x14ac:dyDescent="0.2">
      <c r="A106" s="33" t="s">
        <v>51</v>
      </c>
      <c r="B106" s="25"/>
      <c r="C106" s="25"/>
      <c r="D106" s="25"/>
      <c r="E106" s="25"/>
      <c r="F106" s="25"/>
      <c r="G106" s="25"/>
      <c r="H106" s="25"/>
      <c r="I106" s="25">
        <v>5</v>
      </c>
      <c r="J106" s="25"/>
      <c r="K106" s="37">
        <v>4</v>
      </c>
      <c r="L106" s="5"/>
      <c r="M106" s="5"/>
      <c r="N106" s="25"/>
      <c r="O106" s="5">
        <f>I106/H105</f>
        <v>1</v>
      </c>
      <c r="P106" s="73">
        <v>10</v>
      </c>
      <c r="Q106" s="24">
        <f t="shared" si="19"/>
        <v>1.1111111111111112</v>
      </c>
      <c r="R106" s="5">
        <f t="shared" si="20"/>
        <v>-0.11111111111111116</v>
      </c>
      <c r="T106" s="26"/>
      <c r="U106" s="24"/>
      <c r="V106" s="24"/>
      <c r="W106" s="5"/>
      <c r="X106" s="5"/>
      <c r="Z106" s="25"/>
      <c r="AL106" s="3"/>
      <c r="AM106" s="3"/>
    </row>
    <row r="107" spans="1:39" ht="12.75" customHeight="1" x14ac:dyDescent="0.2">
      <c r="A107" s="33" t="s">
        <v>52</v>
      </c>
      <c r="B107" s="25"/>
      <c r="C107" s="25"/>
      <c r="D107" s="25"/>
      <c r="E107" s="25"/>
      <c r="F107" s="25"/>
      <c r="G107" s="25"/>
      <c r="H107" s="25"/>
      <c r="I107" s="25">
        <v>3</v>
      </c>
      <c r="K107" s="37">
        <v>3</v>
      </c>
      <c r="L107" s="5"/>
      <c r="M107" s="5"/>
      <c r="N107" s="25"/>
      <c r="O107" s="5"/>
      <c r="P107" s="73">
        <v>6</v>
      </c>
      <c r="Q107" s="24"/>
      <c r="R107" s="5"/>
      <c r="T107" s="26"/>
      <c r="U107" s="24"/>
      <c r="V107" s="24"/>
      <c r="W107" s="5"/>
      <c r="X107" s="5"/>
      <c r="Z107" s="25"/>
      <c r="AL107" s="3"/>
      <c r="AM107" s="3"/>
    </row>
    <row r="108" spans="1:39" ht="12.75" customHeight="1" x14ac:dyDescent="0.2">
      <c r="A108" s="33" t="s">
        <v>53</v>
      </c>
      <c r="B108" s="25"/>
      <c r="C108" s="25"/>
      <c r="D108" s="25"/>
      <c r="E108" s="25"/>
      <c r="F108" s="25"/>
      <c r="G108" s="25"/>
      <c r="H108" s="25"/>
      <c r="I108" s="25">
        <v>1</v>
      </c>
      <c r="K108" s="37">
        <v>1</v>
      </c>
      <c r="L108" s="5"/>
      <c r="M108" s="5"/>
      <c r="N108" s="25"/>
      <c r="O108" s="5"/>
      <c r="P108" s="73">
        <v>3</v>
      </c>
      <c r="Q108" s="24"/>
      <c r="R108" s="5"/>
      <c r="T108" s="26"/>
      <c r="U108" s="24"/>
      <c r="V108" s="24"/>
      <c r="W108" s="5"/>
      <c r="X108" s="5"/>
      <c r="Z108" s="25"/>
      <c r="AL108" s="3"/>
      <c r="AM108" s="3"/>
    </row>
    <row r="109" spans="1:39" ht="12.75" customHeight="1" x14ac:dyDescent="0.2">
      <c r="A109" s="33" t="s">
        <v>64</v>
      </c>
      <c r="B109" s="25"/>
      <c r="C109" s="25"/>
      <c r="D109" s="25"/>
      <c r="E109" s="25"/>
      <c r="F109" s="25"/>
      <c r="G109" s="25"/>
      <c r="H109" s="25"/>
      <c r="I109" s="25">
        <v>2</v>
      </c>
      <c r="K109" s="37"/>
      <c r="L109" s="5"/>
      <c r="M109" s="5"/>
      <c r="N109" s="25"/>
      <c r="O109" s="5"/>
      <c r="P109" s="73">
        <v>2</v>
      </c>
      <c r="Q109" s="24"/>
      <c r="R109" s="5"/>
      <c r="T109" s="26"/>
      <c r="U109" s="24"/>
      <c r="V109" s="24"/>
      <c r="W109" s="5"/>
      <c r="X109" s="5"/>
      <c r="Z109" s="25"/>
      <c r="AL109" s="3"/>
      <c r="AM109" s="3"/>
    </row>
    <row r="110" spans="1:39" ht="12.75" customHeight="1" x14ac:dyDescent="0.2">
      <c r="A110" s="33" t="s">
        <v>66</v>
      </c>
      <c r="B110" s="25"/>
      <c r="C110" s="25"/>
      <c r="D110" s="25"/>
      <c r="E110" s="25"/>
      <c r="F110" s="25"/>
      <c r="G110" s="25"/>
      <c r="H110" s="25"/>
      <c r="I110" s="25">
        <v>2</v>
      </c>
      <c r="K110" s="37"/>
      <c r="L110" s="5"/>
      <c r="M110" s="5"/>
      <c r="N110" s="25"/>
      <c r="O110" s="5"/>
      <c r="P110" s="73">
        <v>2</v>
      </c>
      <c r="Q110" s="24"/>
      <c r="R110" s="5"/>
      <c r="T110" s="26"/>
      <c r="U110" s="24"/>
      <c r="V110" s="24"/>
      <c r="W110" s="5"/>
      <c r="X110" s="5"/>
      <c r="Z110" s="25"/>
      <c r="AL110" s="3"/>
      <c r="AM110" s="3"/>
    </row>
    <row r="111" spans="1:39" ht="12.75" customHeight="1" x14ac:dyDescent="0.2">
      <c r="A111" s="33" t="s">
        <v>71</v>
      </c>
      <c r="B111" s="25"/>
      <c r="C111" s="25"/>
      <c r="D111" s="25"/>
      <c r="E111" s="25"/>
      <c r="F111" s="25"/>
      <c r="G111" s="25"/>
      <c r="H111" s="25"/>
      <c r="I111" s="25">
        <v>2</v>
      </c>
      <c r="K111" s="37">
        <v>1</v>
      </c>
      <c r="L111" s="5"/>
      <c r="M111" s="5"/>
      <c r="N111" s="25"/>
      <c r="O111" s="5"/>
      <c r="P111" s="73">
        <v>2</v>
      </c>
      <c r="Q111" s="24"/>
      <c r="R111" s="5"/>
      <c r="T111" s="26"/>
      <c r="U111" s="24"/>
      <c r="V111" s="24"/>
      <c r="W111" s="5"/>
      <c r="X111" s="5"/>
      <c r="Z111" s="25"/>
      <c r="AL111" s="3"/>
      <c r="AM111" s="3"/>
    </row>
    <row r="112" spans="1:39" ht="12.75" customHeight="1" x14ac:dyDescent="0.2">
      <c r="A112" s="33"/>
      <c r="B112" s="25"/>
      <c r="C112" s="25"/>
      <c r="D112" s="25"/>
      <c r="E112" s="25"/>
      <c r="F112" s="25"/>
      <c r="G112" s="25"/>
      <c r="H112" s="25"/>
      <c r="I112" s="25"/>
      <c r="K112" s="25">
        <f>SUM(K106:K111)</f>
        <v>9</v>
      </c>
      <c r="L112" s="5">
        <f>K106/B99</f>
        <v>0.22222222222222221</v>
      </c>
      <c r="M112" s="5">
        <f>K112/B99</f>
        <v>0.5</v>
      </c>
      <c r="N112" s="5">
        <f>M112-L112</f>
        <v>0.27777777777777779</v>
      </c>
      <c r="O112" s="5"/>
      <c r="P112" s="73"/>
      <c r="Q112" s="24"/>
      <c r="R112" s="5"/>
      <c r="T112" s="26"/>
      <c r="U112" s="24"/>
      <c r="V112" s="24"/>
      <c r="W112" s="5"/>
      <c r="X112" s="5"/>
      <c r="Z112" s="25"/>
      <c r="AL112" s="3"/>
      <c r="AM112" s="3"/>
    </row>
    <row r="113" spans="1:39" ht="12.75" customHeight="1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L113" s="5"/>
      <c r="M113" s="5"/>
      <c r="O113" s="5"/>
      <c r="P113" s="6"/>
      <c r="Q113" s="6"/>
      <c r="R113" s="5"/>
      <c r="T113" s="26"/>
      <c r="U113" s="24"/>
      <c r="V113" s="24"/>
      <c r="W113" s="5"/>
      <c r="X113" s="5"/>
      <c r="Z113" s="25"/>
      <c r="AL113" s="3"/>
      <c r="AM113" s="3"/>
    </row>
    <row r="114" spans="1:39" ht="12.75" customHeight="1" x14ac:dyDescent="0.3">
      <c r="A114" s="51" t="s">
        <v>76</v>
      </c>
      <c r="L114" s="5"/>
      <c r="M114" s="5"/>
      <c r="O114" s="5"/>
      <c r="T114" s="26" t="s">
        <v>26</v>
      </c>
      <c r="U114" s="24">
        <f t="shared" ref="U114:U116" si="25">R21</f>
        <v>0.2857142857142857</v>
      </c>
      <c r="V114" s="24">
        <f t="shared" ref="V114:V115" si="26">R38</f>
        <v>0.2857142857142857</v>
      </c>
      <c r="W114" s="5">
        <f>R54</f>
        <v>-0.10000000000000009</v>
      </c>
      <c r="Z114" s="25"/>
      <c r="AL114" s="3"/>
      <c r="AM114" s="3"/>
    </row>
    <row r="115" spans="1:39" ht="25.5" customHeight="1" x14ac:dyDescent="0.2">
      <c r="B115" s="324" t="s">
        <v>1</v>
      </c>
      <c r="C115" s="325"/>
      <c r="D115" s="325"/>
      <c r="E115" s="325"/>
      <c r="F115" s="325"/>
      <c r="G115" s="325"/>
      <c r="H115" s="325"/>
      <c r="I115" s="325"/>
      <c r="J115" s="325"/>
      <c r="L115" s="10" t="s">
        <v>2</v>
      </c>
      <c r="M115" s="10" t="s">
        <v>3</v>
      </c>
      <c r="N115" s="69" t="s">
        <v>4</v>
      </c>
      <c r="O115" s="10" t="s">
        <v>5</v>
      </c>
      <c r="P115" s="9" t="s">
        <v>6</v>
      </c>
      <c r="Q115" s="9" t="s">
        <v>7</v>
      </c>
      <c r="R115" s="10" t="s">
        <v>8</v>
      </c>
      <c r="T115" s="26" t="s">
        <v>27</v>
      </c>
      <c r="U115" s="24">
        <f t="shared" si="25"/>
        <v>0</v>
      </c>
      <c r="V115" s="24">
        <f t="shared" si="26"/>
        <v>0.19999999999999996</v>
      </c>
      <c r="W115" s="5" t="s">
        <v>28</v>
      </c>
      <c r="Z115" s="25"/>
      <c r="AL115" s="3"/>
      <c r="AM115" s="3"/>
    </row>
    <row r="116" spans="1:39" ht="12.75" customHeight="1" x14ac:dyDescent="0.2">
      <c r="A116" s="70" t="s">
        <v>9</v>
      </c>
      <c r="B116" s="71">
        <v>1</v>
      </c>
      <c r="C116" s="71">
        <v>2</v>
      </c>
      <c r="D116" s="71">
        <v>3</v>
      </c>
      <c r="E116" s="71">
        <v>4</v>
      </c>
      <c r="F116" s="71">
        <v>5</v>
      </c>
      <c r="G116" s="71">
        <v>6</v>
      </c>
      <c r="H116" s="71">
        <v>7</v>
      </c>
      <c r="I116" s="71">
        <v>8</v>
      </c>
      <c r="J116" s="71">
        <v>9</v>
      </c>
      <c r="K116" s="72" t="s">
        <v>10</v>
      </c>
      <c r="L116" s="5"/>
      <c r="M116" s="5"/>
      <c r="O116" s="5"/>
      <c r="P116" s="6"/>
      <c r="Q116" s="6"/>
      <c r="R116" s="5"/>
      <c r="T116" s="26" t="s">
        <v>29</v>
      </c>
      <c r="U116" s="24">
        <f t="shared" si="25"/>
        <v>0</v>
      </c>
      <c r="V116" s="24" t="s">
        <v>28</v>
      </c>
      <c r="Z116" s="25"/>
      <c r="AL116" s="3"/>
      <c r="AM116" s="3"/>
    </row>
    <row r="117" spans="1:39" ht="12.75" customHeight="1" x14ac:dyDescent="0.2">
      <c r="A117" s="33" t="s">
        <v>41</v>
      </c>
      <c r="B117" s="25">
        <v>23</v>
      </c>
      <c r="K117" s="37"/>
      <c r="L117" s="5"/>
      <c r="M117" s="5"/>
      <c r="O117" s="5"/>
      <c r="P117" s="20">
        <f>B117</f>
        <v>23</v>
      </c>
      <c r="Q117" s="6"/>
      <c r="R117" s="5"/>
      <c r="T117" s="31" t="s">
        <v>30</v>
      </c>
      <c r="U117" s="24" t="s">
        <v>28</v>
      </c>
      <c r="V117" s="24" t="s">
        <v>28</v>
      </c>
      <c r="Z117" s="25"/>
      <c r="AL117" s="3"/>
      <c r="AM117" s="3"/>
    </row>
    <row r="118" spans="1:39" ht="12.75" customHeight="1" x14ac:dyDescent="0.2">
      <c r="A118" s="33" t="s">
        <v>42</v>
      </c>
      <c r="C118" s="25">
        <v>16</v>
      </c>
      <c r="K118" s="37"/>
      <c r="L118" s="5"/>
      <c r="M118" s="5"/>
      <c r="N118" s="5"/>
      <c r="O118" s="5">
        <f>C118/B117</f>
        <v>0.69565217391304346</v>
      </c>
      <c r="P118" s="73">
        <v>16</v>
      </c>
      <c r="Q118" s="24">
        <f t="shared" ref="Q118:Q124" si="27">P118/P117</f>
        <v>0.69565217391304346</v>
      </c>
      <c r="R118" s="5">
        <f t="shared" ref="R118:R124" si="28">100%-Q118</f>
        <v>0.30434782608695654</v>
      </c>
      <c r="T118" s="122" t="s">
        <v>31</v>
      </c>
      <c r="U118" s="27"/>
      <c r="V118" s="27"/>
      <c r="Z118" s="25"/>
      <c r="AL118" s="3"/>
      <c r="AM118" s="3"/>
    </row>
    <row r="119" spans="1:39" ht="12.75" customHeight="1" x14ac:dyDescent="0.2">
      <c r="A119" s="33" t="s">
        <v>43</v>
      </c>
      <c r="D119" s="25">
        <v>14</v>
      </c>
      <c r="K119" s="37"/>
      <c r="L119" s="5"/>
      <c r="M119" s="5"/>
      <c r="O119" s="5">
        <f>D119/C118</f>
        <v>0.875</v>
      </c>
      <c r="P119" s="73">
        <v>14</v>
      </c>
      <c r="Q119" s="24">
        <f t="shared" si="27"/>
        <v>0.875</v>
      </c>
      <c r="R119" s="5">
        <f t="shared" si="28"/>
        <v>0.125</v>
      </c>
      <c r="T119" s="31" t="s">
        <v>32</v>
      </c>
      <c r="U119" s="27"/>
      <c r="V119" s="27"/>
      <c r="Z119" s="25"/>
      <c r="AL119" s="3"/>
      <c r="AM119" s="3"/>
    </row>
    <row r="120" spans="1:39" ht="12.75" customHeight="1" x14ac:dyDescent="0.2">
      <c r="A120" s="33" t="s">
        <v>48</v>
      </c>
      <c r="E120" s="25">
        <v>9</v>
      </c>
      <c r="K120" s="37"/>
      <c r="L120" s="5"/>
      <c r="M120" s="5"/>
      <c r="O120" s="5">
        <f>E120/D119</f>
        <v>0.6428571428571429</v>
      </c>
      <c r="P120" s="73">
        <v>13</v>
      </c>
      <c r="Q120" s="24">
        <f t="shared" si="27"/>
        <v>0.9285714285714286</v>
      </c>
      <c r="R120" s="5">
        <f t="shared" si="28"/>
        <v>7.1428571428571397E-2</v>
      </c>
      <c r="T120" s="33"/>
      <c r="U120" s="34"/>
      <c r="V120" s="34"/>
      <c r="Z120" s="25"/>
      <c r="AL120" s="3"/>
      <c r="AM120" s="3"/>
    </row>
    <row r="121" spans="1:39" ht="12.75" customHeight="1" x14ac:dyDescent="0.2">
      <c r="A121" s="33" t="s">
        <v>49</v>
      </c>
      <c r="F121" s="25">
        <v>8</v>
      </c>
      <c r="K121" s="37"/>
      <c r="L121" s="5"/>
      <c r="M121" s="5"/>
      <c r="O121" s="5">
        <f>F121/E120</f>
        <v>0.88888888888888884</v>
      </c>
      <c r="P121" s="73">
        <v>14</v>
      </c>
      <c r="Q121" s="24">
        <f t="shared" si="27"/>
        <v>1.0769230769230769</v>
      </c>
      <c r="R121" s="5">
        <f t="shared" si="28"/>
        <v>-7.6923076923076872E-2</v>
      </c>
      <c r="T121" s="33"/>
      <c r="U121" s="34"/>
      <c r="V121" s="34"/>
      <c r="Z121" s="25"/>
      <c r="AL121" s="3"/>
      <c r="AM121" s="3"/>
    </row>
    <row r="122" spans="1:39" ht="12.75" customHeight="1" x14ac:dyDescent="0.2">
      <c r="A122" s="33" t="s">
        <v>50</v>
      </c>
      <c r="G122" s="25">
        <v>7</v>
      </c>
      <c r="K122" s="37"/>
      <c r="L122" s="5"/>
      <c r="M122" s="5"/>
      <c r="O122" s="5">
        <f>G122/F121</f>
        <v>0.875</v>
      </c>
      <c r="P122" s="73">
        <v>14</v>
      </c>
      <c r="Q122" s="24">
        <f t="shared" si="27"/>
        <v>1</v>
      </c>
      <c r="R122" s="5">
        <f t="shared" si="28"/>
        <v>0</v>
      </c>
      <c r="T122" s="33"/>
      <c r="U122" s="34"/>
      <c r="V122" s="34"/>
      <c r="Z122" s="25"/>
      <c r="AL122" s="3"/>
      <c r="AM122" s="3"/>
    </row>
    <row r="123" spans="1:39" ht="12.75" customHeight="1" x14ac:dyDescent="0.2">
      <c r="A123" s="33" t="s">
        <v>51</v>
      </c>
      <c r="H123" s="25">
        <v>6</v>
      </c>
      <c r="K123" s="37"/>
      <c r="L123" s="5"/>
      <c r="M123" s="5"/>
      <c r="O123" s="5">
        <f>H123/G122</f>
        <v>0.8571428571428571</v>
      </c>
      <c r="P123" s="73">
        <v>13</v>
      </c>
      <c r="Q123" s="24">
        <f t="shared" si="27"/>
        <v>0.9285714285714286</v>
      </c>
      <c r="R123" s="5">
        <f t="shared" si="28"/>
        <v>7.1428571428571397E-2</v>
      </c>
      <c r="T123" s="33"/>
      <c r="U123" s="34"/>
      <c r="V123" s="34"/>
      <c r="Z123" s="25"/>
      <c r="AL123" s="3"/>
      <c r="AM123" s="3"/>
    </row>
    <row r="124" spans="1:39" ht="12.75" customHeight="1" x14ac:dyDescent="0.2">
      <c r="A124" s="33" t="s">
        <v>52</v>
      </c>
      <c r="I124" s="25">
        <v>6</v>
      </c>
      <c r="K124" s="37">
        <v>5</v>
      </c>
      <c r="L124" s="5"/>
      <c r="M124" s="5"/>
      <c r="O124" s="5">
        <f>I124/H123</f>
        <v>1</v>
      </c>
      <c r="P124" s="73">
        <v>14</v>
      </c>
      <c r="Q124" s="24">
        <f t="shared" si="27"/>
        <v>1.0769230769230769</v>
      </c>
      <c r="R124" s="5">
        <f t="shared" si="28"/>
        <v>-7.6923076923076872E-2</v>
      </c>
      <c r="T124" s="33"/>
      <c r="U124" s="34"/>
      <c r="V124" s="34"/>
      <c r="Z124" s="25"/>
      <c r="AL124" s="3"/>
      <c r="AM124" s="3"/>
    </row>
    <row r="125" spans="1:39" ht="12.75" customHeight="1" x14ac:dyDescent="0.2">
      <c r="A125" s="33" t="s">
        <v>53</v>
      </c>
      <c r="I125" s="25">
        <v>4</v>
      </c>
      <c r="K125" s="37">
        <v>3</v>
      </c>
      <c r="L125" s="5"/>
      <c r="M125" s="5"/>
      <c r="O125" s="5"/>
      <c r="P125" s="73">
        <v>7</v>
      </c>
      <c r="Q125" s="24"/>
      <c r="R125" s="5"/>
      <c r="T125" s="33"/>
      <c r="U125" s="34"/>
      <c r="V125" s="34"/>
      <c r="Z125" s="25"/>
      <c r="AL125" s="3"/>
      <c r="AM125" s="3"/>
    </row>
    <row r="126" spans="1:39" ht="12.75" customHeight="1" x14ac:dyDescent="0.2">
      <c r="A126" s="33" t="s">
        <v>64</v>
      </c>
      <c r="I126" s="25">
        <v>3</v>
      </c>
      <c r="K126" s="37">
        <v>2</v>
      </c>
      <c r="L126" s="5"/>
      <c r="M126" s="5"/>
      <c r="O126" s="5"/>
      <c r="P126" s="73">
        <v>5</v>
      </c>
      <c r="Q126" s="24"/>
      <c r="R126" s="5"/>
      <c r="T126" s="33"/>
      <c r="U126" s="34"/>
      <c r="V126" s="34"/>
      <c r="Z126" s="25"/>
      <c r="AL126" s="3"/>
      <c r="AM126" s="3"/>
    </row>
    <row r="127" spans="1:39" ht="12.75" customHeight="1" x14ac:dyDescent="0.2">
      <c r="A127" s="33" t="s">
        <v>66</v>
      </c>
      <c r="I127" s="25">
        <v>3</v>
      </c>
      <c r="K127" s="37"/>
      <c r="L127" s="5"/>
      <c r="M127" s="5"/>
      <c r="O127" s="5"/>
      <c r="P127" s="73">
        <v>3</v>
      </c>
      <c r="Q127" s="24"/>
      <c r="R127" s="5"/>
      <c r="T127" s="33"/>
      <c r="U127" s="34"/>
      <c r="V127" s="34"/>
      <c r="Z127" s="25"/>
      <c r="AL127" s="3"/>
      <c r="AM127" s="3"/>
    </row>
    <row r="128" spans="1:39" ht="12.75" customHeight="1" x14ac:dyDescent="0.2">
      <c r="A128" s="33" t="s">
        <v>71</v>
      </c>
      <c r="I128" s="25">
        <v>2</v>
      </c>
      <c r="K128" s="37">
        <v>2</v>
      </c>
      <c r="L128" s="5"/>
      <c r="M128" s="5"/>
      <c r="O128" s="5"/>
      <c r="P128" s="73"/>
      <c r="Q128" s="24"/>
      <c r="R128" s="5"/>
      <c r="T128" s="33"/>
      <c r="U128" s="34"/>
      <c r="V128" s="34"/>
      <c r="Z128" s="25"/>
      <c r="AL128" s="3"/>
      <c r="AM128" s="3"/>
    </row>
    <row r="129" spans="1:39" ht="12.75" customHeight="1" x14ac:dyDescent="0.2">
      <c r="A129" s="33"/>
      <c r="K129" s="25">
        <f>SUM(K124:K128)</f>
        <v>12</v>
      </c>
      <c r="L129" s="5">
        <f>K124/B117</f>
        <v>0.21739130434782608</v>
      </c>
      <c r="M129" s="5">
        <f>K129/B117</f>
        <v>0.52173913043478259</v>
      </c>
      <c r="N129" s="5">
        <f>M129-L129</f>
        <v>0.30434782608695654</v>
      </c>
      <c r="O129" s="5"/>
      <c r="P129" s="73"/>
      <c r="Q129" s="24"/>
      <c r="R129" s="5"/>
      <c r="T129" s="33"/>
      <c r="U129" s="34"/>
      <c r="V129" s="34"/>
      <c r="Z129" s="25"/>
      <c r="AL129" s="3"/>
      <c r="AM129" s="3"/>
    </row>
    <row r="130" spans="1:39" ht="12.75" customHeight="1" x14ac:dyDescent="0.2">
      <c r="L130" s="5"/>
      <c r="M130" s="5"/>
      <c r="O130" s="5"/>
      <c r="P130" s="6"/>
      <c r="Q130" s="6"/>
      <c r="R130" s="5"/>
      <c r="T130" s="33"/>
      <c r="U130" s="34"/>
      <c r="V130" s="34"/>
      <c r="Z130" s="25"/>
      <c r="AL130" s="3"/>
      <c r="AM130" s="3"/>
    </row>
    <row r="131" spans="1:39" ht="12.75" customHeight="1" x14ac:dyDescent="0.3">
      <c r="A131" s="51" t="s">
        <v>78</v>
      </c>
      <c r="L131" s="5"/>
      <c r="M131" s="5"/>
      <c r="O131" s="5"/>
      <c r="T131" s="33"/>
      <c r="U131" s="34"/>
      <c r="V131" s="34"/>
      <c r="Z131" s="25"/>
      <c r="AL131" s="3"/>
      <c r="AM131" s="3"/>
    </row>
    <row r="132" spans="1:39" ht="25.5" customHeight="1" x14ac:dyDescent="0.2">
      <c r="B132" s="324" t="s">
        <v>1</v>
      </c>
      <c r="C132" s="325"/>
      <c r="D132" s="325"/>
      <c r="E132" s="325"/>
      <c r="F132" s="325"/>
      <c r="G132" s="325"/>
      <c r="H132" s="325"/>
      <c r="I132" s="325"/>
      <c r="J132" s="325"/>
      <c r="L132" s="10" t="s">
        <v>2</v>
      </c>
      <c r="M132" s="10" t="s">
        <v>3</v>
      </c>
      <c r="N132" s="69" t="s">
        <v>4</v>
      </c>
      <c r="O132" s="10" t="s">
        <v>5</v>
      </c>
      <c r="P132" s="9" t="s">
        <v>6</v>
      </c>
      <c r="Q132" s="9" t="s">
        <v>7</v>
      </c>
      <c r="R132" s="10" t="s">
        <v>8</v>
      </c>
      <c r="T132" s="25"/>
      <c r="U132" s="3"/>
      <c r="V132" s="3"/>
      <c r="Z132" s="25"/>
      <c r="AL132" s="3"/>
      <c r="AM132" s="3"/>
    </row>
    <row r="133" spans="1:39" ht="12.75" customHeight="1" x14ac:dyDescent="0.2">
      <c r="A133" s="70" t="s">
        <v>9</v>
      </c>
      <c r="B133" s="71">
        <v>1</v>
      </c>
      <c r="C133" s="71">
        <v>2</v>
      </c>
      <c r="D133" s="71">
        <v>3</v>
      </c>
      <c r="E133" s="71">
        <v>4</v>
      </c>
      <c r="F133" s="71">
        <v>5</v>
      </c>
      <c r="G133" s="71">
        <v>6</v>
      </c>
      <c r="H133" s="71">
        <v>7</v>
      </c>
      <c r="I133" s="71">
        <v>8</v>
      </c>
      <c r="J133" s="71">
        <v>9</v>
      </c>
      <c r="K133" s="72" t="s">
        <v>10</v>
      </c>
      <c r="L133" s="5"/>
      <c r="M133" s="5"/>
      <c r="O133" s="5"/>
      <c r="P133" s="6"/>
      <c r="Q133" s="6"/>
      <c r="R133" s="5"/>
      <c r="T133" s="57" t="s">
        <v>12</v>
      </c>
      <c r="U133" s="57" t="s">
        <v>18</v>
      </c>
      <c r="V133" s="57" t="s">
        <v>19</v>
      </c>
      <c r="W133" s="160" t="s">
        <v>20</v>
      </c>
      <c r="X133" s="160" t="s">
        <v>21</v>
      </c>
      <c r="Y133" s="160" t="s">
        <v>22</v>
      </c>
      <c r="Z133" s="60" t="s">
        <v>40</v>
      </c>
      <c r="AA133" s="60" t="s">
        <v>41</v>
      </c>
      <c r="AB133" s="60" t="s">
        <v>42</v>
      </c>
      <c r="AC133" s="60" t="s">
        <v>43</v>
      </c>
      <c r="AD133" s="60" t="s">
        <v>49</v>
      </c>
      <c r="AE133" s="60" t="s">
        <v>51</v>
      </c>
      <c r="AF133" s="60" t="s">
        <v>53</v>
      </c>
      <c r="AL133" s="3"/>
      <c r="AM133" s="3"/>
    </row>
    <row r="134" spans="1:39" ht="12.75" customHeight="1" x14ac:dyDescent="0.3">
      <c r="A134" s="33" t="s">
        <v>42</v>
      </c>
      <c r="B134" s="25">
        <v>12</v>
      </c>
      <c r="K134" s="37"/>
      <c r="L134" s="5"/>
      <c r="M134" s="5"/>
      <c r="O134" s="5"/>
      <c r="P134" s="20">
        <f>B134</f>
        <v>12</v>
      </c>
      <c r="Q134" s="6"/>
      <c r="R134" s="5"/>
      <c r="T134" s="62" t="s">
        <v>24</v>
      </c>
      <c r="U134" s="63">
        <f>P20/P18</f>
        <v>0.41176470588235292</v>
      </c>
      <c r="V134" s="63">
        <f>P37/P35</f>
        <v>0.53846153846153844</v>
      </c>
      <c r="W134" s="63">
        <f>P53/P51</f>
        <v>0.29411764705882354</v>
      </c>
      <c r="X134" s="63">
        <f>P68/P66</f>
        <v>0.66666666666666663</v>
      </c>
      <c r="Y134" s="63">
        <f>P84/P82</f>
        <v>0.8</v>
      </c>
      <c r="Z134" s="63">
        <f>P101/P99</f>
        <v>0.55555555555555558</v>
      </c>
      <c r="AA134" s="63">
        <f>P119/P117</f>
        <v>0.60869565217391308</v>
      </c>
      <c r="AB134" s="63">
        <f>P136/P134</f>
        <v>0.75</v>
      </c>
      <c r="AC134" s="63">
        <f>P153/P151</f>
        <v>0.54166666666666663</v>
      </c>
      <c r="AD134" s="63">
        <f>P169/P167</f>
        <v>0.54166666666666663</v>
      </c>
      <c r="AE134" s="63">
        <f>P190/P188</f>
        <v>0.59259259259259256</v>
      </c>
      <c r="AF134" s="63">
        <f>P208/P206</f>
        <v>0.56000000000000005</v>
      </c>
      <c r="AG134" s="63"/>
      <c r="AH134" s="63"/>
      <c r="AL134" s="3"/>
      <c r="AM134" s="3"/>
    </row>
    <row r="135" spans="1:39" ht="12.75" customHeight="1" x14ac:dyDescent="0.2">
      <c r="A135" s="33" t="s">
        <v>43</v>
      </c>
      <c r="C135" s="25">
        <v>10</v>
      </c>
      <c r="K135" s="37"/>
      <c r="L135" s="5"/>
      <c r="M135" s="5"/>
      <c r="N135" s="5"/>
      <c r="O135" s="5">
        <f>C135/B134</f>
        <v>0.83333333333333337</v>
      </c>
      <c r="P135" s="73">
        <v>10</v>
      </c>
      <c r="Q135" s="24">
        <f t="shared" ref="Q135:Q141" si="29">P135/P134</f>
        <v>0.83333333333333337</v>
      </c>
      <c r="R135" s="5">
        <f t="shared" ref="R135:R141" si="30">100%-Q135</f>
        <v>0.16666666666666663</v>
      </c>
      <c r="T135" s="4" t="s">
        <v>56</v>
      </c>
      <c r="U135" s="3"/>
      <c r="V135" s="3"/>
      <c r="Z135" s="25"/>
      <c r="AL135" s="3"/>
      <c r="AM135" s="3"/>
    </row>
    <row r="136" spans="1:39" ht="12.75" customHeight="1" x14ac:dyDescent="0.2">
      <c r="A136" s="33" t="s">
        <v>48</v>
      </c>
      <c r="D136" s="25">
        <v>8</v>
      </c>
      <c r="K136" s="37"/>
      <c r="L136" s="5"/>
      <c r="M136" s="5"/>
      <c r="O136" s="5">
        <f>D136/C135</f>
        <v>0.8</v>
      </c>
      <c r="P136" s="73">
        <v>9</v>
      </c>
      <c r="Q136" s="24">
        <f t="shared" si="29"/>
        <v>0.9</v>
      </c>
      <c r="R136" s="5">
        <f t="shared" si="30"/>
        <v>9.9999999999999978E-2</v>
      </c>
      <c r="T136" s="4"/>
      <c r="U136" s="11"/>
      <c r="V136" s="11"/>
      <c r="Z136" s="25"/>
      <c r="AL136" s="3"/>
      <c r="AM136" s="3"/>
    </row>
    <row r="137" spans="1:39" ht="12.75" customHeight="1" x14ac:dyDescent="0.2">
      <c r="A137" s="33" t="s">
        <v>49</v>
      </c>
      <c r="E137" s="25">
        <v>7</v>
      </c>
      <c r="K137" s="37"/>
      <c r="L137" s="5"/>
      <c r="M137" s="5"/>
      <c r="O137" s="5">
        <f>E137/D136</f>
        <v>0.875</v>
      </c>
      <c r="P137" s="73">
        <v>8</v>
      </c>
      <c r="Q137" s="24">
        <f t="shared" si="29"/>
        <v>0.88888888888888884</v>
      </c>
      <c r="R137" s="5">
        <f t="shared" si="30"/>
        <v>0.11111111111111116</v>
      </c>
      <c r="T137" s="33"/>
      <c r="U137" s="34"/>
      <c r="V137" s="34"/>
      <c r="Z137" s="25"/>
      <c r="AL137" s="3"/>
      <c r="AM137" s="3"/>
    </row>
    <row r="138" spans="1:39" ht="12.75" customHeight="1" x14ac:dyDescent="0.2">
      <c r="A138" s="33" t="s">
        <v>50</v>
      </c>
      <c r="F138" s="25">
        <v>6</v>
      </c>
      <c r="K138" s="37"/>
      <c r="L138" s="5"/>
      <c r="M138" s="5"/>
      <c r="O138" s="5">
        <f>F138/E137</f>
        <v>0.8571428571428571</v>
      </c>
      <c r="P138" s="73">
        <v>9</v>
      </c>
      <c r="Q138" s="24">
        <f t="shared" si="29"/>
        <v>1.125</v>
      </c>
      <c r="R138" s="5">
        <f t="shared" si="30"/>
        <v>-0.125</v>
      </c>
      <c r="T138" s="33"/>
      <c r="U138" s="34"/>
      <c r="V138" s="34"/>
      <c r="Z138" s="25"/>
      <c r="AL138" s="3"/>
      <c r="AM138" s="3"/>
    </row>
    <row r="139" spans="1:39" ht="12.75" customHeight="1" x14ac:dyDescent="0.2">
      <c r="A139" s="33" t="s">
        <v>51</v>
      </c>
      <c r="G139" s="25">
        <v>5</v>
      </c>
      <c r="K139" s="37"/>
      <c r="L139" s="5"/>
      <c r="M139" s="5"/>
      <c r="O139" s="5">
        <f>G139/F138</f>
        <v>0.83333333333333337</v>
      </c>
      <c r="P139" s="73">
        <v>9</v>
      </c>
      <c r="Q139" s="24">
        <f t="shared" si="29"/>
        <v>1</v>
      </c>
      <c r="R139" s="5">
        <f t="shared" si="30"/>
        <v>0</v>
      </c>
      <c r="T139" s="33"/>
      <c r="U139" s="34"/>
      <c r="V139" s="34"/>
      <c r="Z139" s="25"/>
      <c r="AL139" s="3"/>
      <c r="AM139" s="3"/>
    </row>
    <row r="140" spans="1:39" ht="12.75" customHeight="1" x14ac:dyDescent="0.2">
      <c r="A140" s="33" t="s">
        <v>52</v>
      </c>
      <c r="H140" s="25">
        <v>5</v>
      </c>
      <c r="K140" s="37"/>
      <c r="L140" s="5"/>
      <c r="M140" s="5"/>
      <c r="O140" s="5">
        <f>H140/G139</f>
        <v>1</v>
      </c>
      <c r="P140" s="73">
        <v>7</v>
      </c>
      <c r="Q140" s="24">
        <f t="shared" si="29"/>
        <v>0.77777777777777779</v>
      </c>
      <c r="R140" s="5">
        <f t="shared" si="30"/>
        <v>0.22222222222222221</v>
      </c>
      <c r="T140" s="33"/>
      <c r="U140" s="34"/>
      <c r="V140" s="34"/>
      <c r="Z140" s="25"/>
      <c r="AL140" s="3"/>
      <c r="AM140" s="3"/>
    </row>
    <row r="141" spans="1:39" ht="12.75" customHeight="1" x14ac:dyDescent="0.2">
      <c r="A141" s="33" t="s">
        <v>53</v>
      </c>
      <c r="I141" s="25">
        <v>5</v>
      </c>
      <c r="K141" s="37">
        <v>6</v>
      </c>
      <c r="L141" s="5"/>
      <c r="M141" s="5"/>
      <c r="O141" s="5">
        <f>I141/H140</f>
        <v>1</v>
      </c>
      <c r="P141" s="73">
        <v>9</v>
      </c>
      <c r="Q141" s="24">
        <f t="shared" si="29"/>
        <v>1.2857142857142858</v>
      </c>
      <c r="R141" s="5">
        <f t="shared" si="30"/>
        <v>-0.28571428571428581</v>
      </c>
      <c r="T141" s="33"/>
      <c r="U141" s="34"/>
      <c r="V141" s="34"/>
      <c r="Z141" s="25"/>
      <c r="AL141" s="3"/>
      <c r="AM141" s="3"/>
    </row>
    <row r="142" spans="1:39" ht="12.75" customHeight="1" x14ac:dyDescent="0.2">
      <c r="A142" s="33" t="s">
        <v>64</v>
      </c>
      <c r="I142" s="25">
        <v>2</v>
      </c>
      <c r="K142" s="37">
        <v>2</v>
      </c>
      <c r="L142" s="5"/>
      <c r="M142" s="5"/>
      <c r="O142" s="5"/>
      <c r="P142" s="73">
        <v>3</v>
      </c>
      <c r="Q142" s="24"/>
      <c r="R142" s="5"/>
      <c r="T142" s="33"/>
      <c r="U142" s="34"/>
      <c r="V142" s="34"/>
      <c r="Z142" s="25"/>
      <c r="AL142" s="3"/>
      <c r="AM142" s="3"/>
    </row>
    <row r="143" spans="1:39" ht="12.75" customHeight="1" x14ac:dyDescent="0.2">
      <c r="A143" s="33" t="s">
        <v>66</v>
      </c>
      <c r="I143" s="25">
        <v>2</v>
      </c>
      <c r="K143" s="37"/>
      <c r="L143" s="5"/>
      <c r="M143" s="5"/>
      <c r="O143" s="5"/>
      <c r="P143" s="73">
        <v>2</v>
      </c>
      <c r="Q143" s="24"/>
      <c r="R143" s="5"/>
      <c r="T143" s="33"/>
      <c r="U143" s="34"/>
      <c r="V143" s="34"/>
      <c r="Z143" s="25"/>
      <c r="AL143" s="3"/>
      <c r="AM143" s="3"/>
    </row>
    <row r="144" spans="1:39" ht="12.75" customHeight="1" x14ac:dyDescent="0.2">
      <c r="A144" s="33" t="s">
        <v>71</v>
      </c>
      <c r="K144" s="37"/>
      <c r="L144" s="5"/>
      <c r="M144" s="5"/>
      <c r="O144" s="5"/>
      <c r="P144" s="73"/>
      <c r="Q144" s="24"/>
      <c r="R144" s="5"/>
      <c r="T144" s="33"/>
      <c r="U144" s="34"/>
      <c r="V144" s="34"/>
      <c r="Z144" s="25"/>
      <c r="AL144" s="3"/>
      <c r="AM144" s="3"/>
    </row>
    <row r="145" spans="1:39" ht="12.75" customHeight="1" x14ac:dyDescent="0.2">
      <c r="A145" s="33" t="s">
        <v>72</v>
      </c>
      <c r="I145" s="25">
        <v>1</v>
      </c>
      <c r="K145" s="37"/>
      <c r="L145" s="5"/>
      <c r="M145" s="5"/>
      <c r="O145" s="5"/>
      <c r="P145" s="73"/>
      <c r="Q145" s="24"/>
      <c r="R145" s="5"/>
      <c r="T145" s="33"/>
      <c r="U145" s="34"/>
      <c r="V145" s="34"/>
      <c r="Z145" s="25"/>
      <c r="AL145" s="3"/>
      <c r="AM145" s="3"/>
    </row>
    <row r="146" spans="1:39" ht="12.75" customHeight="1" x14ac:dyDescent="0.2">
      <c r="A146" s="33" t="s">
        <v>75</v>
      </c>
      <c r="I146" s="25">
        <v>1</v>
      </c>
      <c r="K146" s="37"/>
      <c r="L146" s="5"/>
      <c r="M146" s="5"/>
      <c r="O146" s="5"/>
      <c r="P146" s="73">
        <v>1</v>
      </c>
      <c r="Q146" s="24"/>
      <c r="R146" s="5"/>
      <c r="T146" s="33"/>
      <c r="U146" s="34"/>
      <c r="V146" s="34"/>
      <c r="Z146" s="25"/>
      <c r="AL146" s="3"/>
      <c r="AM146" s="3"/>
    </row>
    <row r="147" spans="1:39" ht="12.75" customHeight="1" x14ac:dyDescent="0.2">
      <c r="K147" s="25">
        <f>SUM(K141:K142)</f>
        <v>8</v>
      </c>
      <c r="L147" s="5">
        <f>K141/B134</f>
        <v>0.5</v>
      </c>
      <c r="M147" s="5">
        <f>K147/B134</f>
        <v>0.66666666666666663</v>
      </c>
      <c r="N147" s="5">
        <f>M147-L147</f>
        <v>0.16666666666666663</v>
      </c>
      <c r="O147" s="5"/>
      <c r="P147" s="6"/>
      <c r="Q147" s="6"/>
      <c r="R147" s="5"/>
      <c r="Z147" s="25"/>
      <c r="AL147" s="3"/>
      <c r="AM147" s="3"/>
    </row>
    <row r="148" spans="1:39" ht="12.75" customHeight="1" x14ac:dyDescent="0.3">
      <c r="A148" s="51" t="s">
        <v>79</v>
      </c>
      <c r="L148" s="5"/>
      <c r="M148" s="5"/>
      <c r="O148" s="5"/>
      <c r="Z148" s="25"/>
      <c r="AL148" s="3"/>
      <c r="AM148" s="3"/>
    </row>
    <row r="149" spans="1:39" ht="25.5" customHeight="1" x14ac:dyDescent="0.2">
      <c r="B149" s="324" t="s">
        <v>1</v>
      </c>
      <c r="C149" s="325"/>
      <c r="D149" s="325"/>
      <c r="E149" s="325"/>
      <c r="F149" s="325"/>
      <c r="G149" s="325"/>
      <c r="H149" s="325"/>
      <c r="I149" s="325"/>
      <c r="J149" s="325"/>
      <c r="L149" s="10" t="s">
        <v>2</v>
      </c>
      <c r="M149" s="10" t="s">
        <v>3</v>
      </c>
      <c r="N149" s="69" t="s">
        <v>4</v>
      </c>
      <c r="O149" s="10" t="s">
        <v>5</v>
      </c>
      <c r="P149" s="9" t="s">
        <v>6</v>
      </c>
      <c r="Q149" s="9" t="s">
        <v>7</v>
      </c>
      <c r="R149" s="10" t="s">
        <v>8</v>
      </c>
      <c r="Z149" s="25"/>
      <c r="AL149" s="3"/>
      <c r="AM149" s="3"/>
    </row>
    <row r="150" spans="1:39" ht="12.75" customHeight="1" x14ac:dyDescent="0.2">
      <c r="A150" s="70" t="s">
        <v>9</v>
      </c>
      <c r="B150" s="71">
        <v>1</v>
      </c>
      <c r="C150" s="71">
        <v>2</v>
      </c>
      <c r="D150" s="71">
        <v>3</v>
      </c>
      <c r="E150" s="71">
        <v>4</v>
      </c>
      <c r="F150" s="71">
        <v>5</v>
      </c>
      <c r="G150" s="71">
        <v>6</v>
      </c>
      <c r="H150" s="71">
        <v>7</v>
      </c>
      <c r="I150" s="71">
        <v>8</v>
      </c>
      <c r="J150" s="71">
        <v>9</v>
      </c>
      <c r="K150" s="72" t="s">
        <v>10</v>
      </c>
      <c r="L150" s="5"/>
      <c r="M150" s="5"/>
      <c r="O150" s="5"/>
      <c r="P150" s="6"/>
      <c r="Q150" s="6"/>
      <c r="R150" s="5"/>
      <c r="Z150" s="25"/>
      <c r="AL150" s="3"/>
      <c r="AM150" s="3"/>
    </row>
    <row r="151" spans="1:39" ht="12.75" customHeight="1" x14ac:dyDescent="0.2">
      <c r="A151" s="33" t="s">
        <v>43</v>
      </c>
      <c r="B151" s="25">
        <v>24</v>
      </c>
      <c r="K151" s="37"/>
      <c r="L151" s="5"/>
      <c r="M151" s="5"/>
      <c r="O151" s="5"/>
      <c r="P151" s="20">
        <f>B151</f>
        <v>24</v>
      </c>
      <c r="Q151" s="6"/>
      <c r="R151" s="5"/>
      <c r="Z151" s="25"/>
      <c r="AL151" s="3"/>
      <c r="AM151" s="3"/>
    </row>
    <row r="152" spans="1:39" ht="12.75" customHeight="1" x14ac:dyDescent="0.2">
      <c r="A152" s="33" t="s">
        <v>48</v>
      </c>
      <c r="C152" s="25">
        <v>17</v>
      </c>
      <c r="K152" s="37"/>
      <c r="L152" s="5"/>
      <c r="M152" s="5"/>
      <c r="O152" s="5">
        <f>C152/B151</f>
        <v>0.70833333333333337</v>
      </c>
      <c r="P152" s="20">
        <v>17</v>
      </c>
      <c r="Q152" s="24">
        <f>P152/P151</f>
        <v>0.70833333333333337</v>
      </c>
      <c r="R152" s="5">
        <f t="shared" ref="R152:R158" si="31">100%-Q152</f>
        <v>0.29166666666666663</v>
      </c>
      <c r="Z152" s="25"/>
      <c r="AL152" s="3"/>
      <c r="AM152" s="3"/>
    </row>
    <row r="153" spans="1:39" ht="12.75" customHeight="1" x14ac:dyDescent="0.2">
      <c r="A153" s="33" t="s">
        <v>49</v>
      </c>
      <c r="D153" s="25">
        <v>12</v>
      </c>
      <c r="K153" s="37"/>
      <c r="L153" s="5"/>
      <c r="M153" s="5"/>
      <c r="N153" s="5"/>
      <c r="O153" s="5">
        <f>D153/C152</f>
        <v>0.70588235294117652</v>
      </c>
      <c r="P153" s="73">
        <v>13</v>
      </c>
      <c r="Q153" s="24">
        <f t="shared" ref="Q153:Q158" si="32">P153/P151</f>
        <v>0.54166666666666663</v>
      </c>
      <c r="R153" s="5">
        <f t="shared" si="31"/>
        <v>0.45833333333333337</v>
      </c>
      <c r="Z153" s="25"/>
      <c r="AL153" s="3"/>
      <c r="AM153" s="3"/>
    </row>
    <row r="154" spans="1:39" ht="12.75" customHeight="1" x14ac:dyDescent="0.2">
      <c r="A154" s="33" t="s">
        <v>50</v>
      </c>
      <c r="E154" s="25">
        <v>12</v>
      </c>
      <c r="K154" s="37"/>
      <c r="L154" s="5"/>
      <c r="M154" s="5"/>
      <c r="O154" s="5">
        <f>E154/D153</f>
        <v>1</v>
      </c>
      <c r="P154" s="73">
        <v>13</v>
      </c>
      <c r="Q154" s="24">
        <f t="shared" si="32"/>
        <v>0.76470588235294112</v>
      </c>
      <c r="R154" s="5">
        <f t="shared" si="31"/>
        <v>0.23529411764705888</v>
      </c>
      <c r="Z154" s="25"/>
      <c r="AL154" s="3"/>
      <c r="AM154" s="3"/>
    </row>
    <row r="155" spans="1:39" ht="12.75" customHeight="1" x14ac:dyDescent="0.2">
      <c r="A155" s="33" t="s">
        <v>51</v>
      </c>
      <c r="F155" s="25">
        <v>10</v>
      </c>
      <c r="K155" s="37"/>
      <c r="L155" s="5"/>
      <c r="M155" s="5"/>
      <c r="O155" s="5">
        <f>F155/E154</f>
        <v>0.83333333333333337</v>
      </c>
      <c r="P155" s="73">
        <v>14</v>
      </c>
      <c r="Q155" s="24">
        <f t="shared" si="32"/>
        <v>1.0769230769230769</v>
      </c>
      <c r="R155" s="5">
        <f t="shared" si="31"/>
        <v>-7.6923076923076872E-2</v>
      </c>
      <c r="Z155" s="25"/>
      <c r="AL155" s="3"/>
      <c r="AM155" s="3"/>
    </row>
    <row r="156" spans="1:39" ht="12.75" customHeight="1" x14ac:dyDescent="0.2">
      <c r="A156" s="33" t="s">
        <v>52</v>
      </c>
      <c r="G156" s="25">
        <v>9</v>
      </c>
      <c r="K156" s="37"/>
      <c r="L156" s="5"/>
      <c r="M156" s="5"/>
      <c r="O156" s="5">
        <f>G156/F155</f>
        <v>0.9</v>
      </c>
      <c r="P156" s="73">
        <v>10</v>
      </c>
      <c r="Q156" s="24">
        <f t="shared" si="32"/>
        <v>0.76923076923076927</v>
      </c>
      <c r="R156" s="5">
        <f t="shared" si="31"/>
        <v>0.23076923076923073</v>
      </c>
      <c r="Z156" s="25"/>
      <c r="AL156" s="3"/>
      <c r="AM156" s="3"/>
    </row>
    <row r="157" spans="1:39" ht="12.75" customHeight="1" x14ac:dyDescent="0.2">
      <c r="A157" s="33" t="s">
        <v>53</v>
      </c>
      <c r="H157" s="25">
        <v>9</v>
      </c>
      <c r="K157" s="37"/>
      <c r="L157" s="5"/>
      <c r="M157" s="5"/>
      <c r="O157" s="5">
        <f>H157/G156</f>
        <v>1</v>
      </c>
      <c r="P157" s="73">
        <v>11</v>
      </c>
      <c r="Q157" s="24">
        <f t="shared" si="32"/>
        <v>0.7857142857142857</v>
      </c>
      <c r="R157" s="5">
        <f t="shared" si="31"/>
        <v>0.2142857142857143</v>
      </c>
      <c r="Z157" s="25"/>
      <c r="AL157" s="3"/>
      <c r="AM157" s="3"/>
    </row>
    <row r="158" spans="1:39" ht="12.75" customHeight="1" x14ac:dyDescent="0.2">
      <c r="A158" s="33" t="s">
        <v>64</v>
      </c>
      <c r="I158" s="25">
        <v>9</v>
      </c>
      <c r="K158" s="37">
        <v>9</v>
      </c>
      <c r="L158" s="5"/>
      <c r="M158" s="5"/>
      <c r="O158" s="5">
        <f>I158/H157</f>
        <v>1</v>
      </c>
      <c r="P158" s="73">
        <v>11</v>
      </c>
      <c r="Q158" s="24">
        <f t="shared" si="32"/>
        <v>1.1000000000000001</v>
      </c>
      <c r="R158" s="5">
        <f t="shared" si="31"/>
        <v>-0.10000000000000009</v>
      </c>
      <c r="Z158" s="25"/>
      <c r="AL158" s="3"/>
      <c r="AM158" s="3"/>
    </row>
    <row r="159" spans="1:39" ht="12.75" customHeight="1" x14ac:dyDescent="0.2">
      <c r="A159" s="33" t="s">
        <v>66</v>
      </c>
      <c r="I159" s="25">
        <v>2</v>
      </c>
      <c r="K159" s="37"/>
      <c r="L159" s="5"/>
      <c r="M159" s="5"/>
      <c r="O159" s="5"/>
      <c r="P159" s="73">
        <v>2</v>
      </c>
      <c r="Q159" s="24"/>
      <c r="R159" s="5"/>
      <c r="Z159" s="25"/>
      <c r="AL159" s="3"/>
      <c r="AM159" s="3"/>
    </row>
    <row r="160" spans="1:39" ht="12.75" customHeight="1" x14ac:dyDescent="0.2">
      <c r="A160" s="33" t="s">
        <v>71</v>
      </c>
      <c r="I160" s="25">
        <v>2</v>
      </c>
      <c r="K160" s="37"/>
      <c r="L160" s="5"/>
      <c r="M160" s="5"/>
      <c r="O160" s="5"/>
      <c r="P160" s="73">
        <v>2</v>
      </c>
      <c r="Q160" s="24"/>
      <c r="R160" s="5"/>
      <c r="Z160" s="25"/>
      <c r="AL160" s="3"/>
      <c r="AM160" s="3"/>
    </row>
    <row r="161" spans="1:39" ht="12.75" customHeight="1" x14ac:dyDescent="0.2">
      <c r="A161" s="33" t="s">
        <v>72</v>
      </c>
      <c r="I161" s="25">
        <v>1</v>
      </c>
      <c r="K161" s="37"/>
      <c r="L161" s="5"/>
      <c r="M161" s="5"/>
      <c r="O161" s="5"/>
      <c r="P161" s="73">
        <v>1</v>
      </c>
      <c r="Q161" s="24"/>
      <c r="R161" s="5"/>
      <c r="Z161" s="25"/>
      <c r="AL161" s="3"/>
      <c r="AM161" s="3"/>
    </row>
    <row r="162" spans="1:39" ht="12.75" customHeight="1" x14ac:dyDescent="0.2">
      <c r="A162" s="33" t="s">
        <v>75</v>
      </c>
      <c r="I162" s="25">
        <v>1</v>
      </c>
      <c r="K162" s="37">
        <v>1</v>
      </c>
      <c r="L162" s="5"/>
      <c r="M162" s="5"/>
      <c r="O162" s="5"/>
      <c r="P162" s="73">
        <v>1</v>
      </c>
      <c r="Q162" s="24"/>
      <c r="R162" s="5"/>
      <c r="Z162" s="25"/>
      <c r="AL162" s="3"/>
      <c r="AM162" s="3"/>
    </row>
    <row r="163" spans="1:39" ht="12.75" customHeight="1" x14ac:dyDescent="0.2">
      <c r="K163" s="25">
        <f>SUM(K158:K162)</f>
        <v>10</v>
      </c>
      <c r="L163" s="5">
        <f>K158/B151</f>
        <v>0.375</v>
      </c>
      <c r="M163" s="5">
        <f>K163/B151</f>
        <v>0.41666666666666669</v>
      </c>
      <c r="N163" s="5">
        <f>M163-L163</f>
        <v>4.1666666666666685E-2</v>
      </c>
      <c r="O163" s="5"/>
      <c r="P163" s="6"/>
      <c r="Q163" s="6"/>
      <c r="R163" s="5"/>
      <c r="Z163" s="25"/>
      <c r="AL163" s="3"/>
      <c r="AM163" s="3"/>
    </row>
    <row r="164" spans="1:39" ht="12.75" customHeight="1" x14ac:dyDescent="0.3">
      <c r="A164" s="51" t="s">
        <v>86</v>
      </c>
      <c r="L164" s="5"/>
      <c r="M164" s="5"/>
      <c r="O164" s="5"/>
      <c r="Z164" s="25"/>
      <c r="AL164" s="3"/>
      <c r="AM164" s="3"/>
    </row>
    <row r="165" spans="1:39" ht="25.5" customHeight="1" x14ac:dyDescent="0.2">
      <c r="B165" s="324" t="s">
        <v>1</v>
      </c>
      <c r="C165" s="325"/>
      <c r="D165" s="325"/>
      <c r="E165" s="325"/>
      <c r="F165" s="325"/>
      <c r="G165" s="325"/>
      <c r="H165" s="325"/>
      <c r="I165" s="325"/>
      <c r="J165" s="325"/>
      <c r="L165" s="10" t="s">
        <v>2</v>
      </c>
      <c r="M165" s="10" t="s">
        <v>3</v>
      </c>
      <c r="N165" s="69" t="s">
        <v>4</v>
      </c>
      <c r="O165" s="10" t="s">
        <v>5</v>
      </c>
      <c r="P165" s="9" t="s">
        <v>6</v>
      </c>
      <c r="Q165" s="9" t="s">
        <v>7</v>
      </c>
      <c r="R165" s="10" t="s">
        <v>8</v>
      </c>
      <c r="AL165" s="3"/>
      <c r="AM165" s="3"/>
    </row>
    <row r="166" spans="1:39" ht="12.75" customHeight="1" x14ac:dyDescent="0.2">
      <c r="A166" s="70" t="s">
        <v>9</v>
      </c>
      <c r="B166" s="71">
        <v>1</v>
      </c>
      <c r="C166" s="71">
        <v>2</v>
      </c>
      <c r="D166" s="71">
        <v>3</v>
      </c>
      <c r="E166" s="71">
        <v>4</v>
      </c>
      <c r="F166" s="71">
        <v>5</v>
      </c>
      <c r="G166" s="71">
        <v>6</v>
      </c>
      <c r="H166" s="71">
        <v>7</v>
      </c>
      <c r="I166" s="71">
        <v>8</v>
      </c>
      <c r="J166" s="71">
        <v>9</v>
      </c>
      <c r="K166" s="72" t="s">
        <v>10</v>
      </c>
      <c r="L166" s="5"/>
      <c r="M166" s="5"/>
      <c r="O166" s="5"/>
      <c r="P166" s="6"/>
      <c r="Q166" s="6"/>
      <c r="R166" s="5"/>
      <c r="AL166" s="3"/>
      <c r="AM166" s="3"/>
    </row>
    <row r="167" spans="1:39" ht="12.75" customHeight="1" x14ac:dyDescent="0.2">
      <c r="A167" s="33" t="s">
        <v>49</v>
      </c>
      <c r="B167" s="25">
        <v>24</v>
      </c>
      <c r="K167" s="37"/>
      <c r="L167" s="5"/>
      <c r="M167" s="5"/>
      <c r="O167" s="5"/>
      <c r="P167" s="20">
        <f>B167</f>
        <v>24</v>
      </c>
      <c r="Q167" s="6"/>
      <c r="R167" s="5"/>
      <c r="AL167" s="3"/>
      <c r="AM167" s="3"/>
    </row>
    <row r="168" spans="1:39" ht="12.75" customHeight="1" x14ac:dyDescent="0.2">
      <c r="A168" s="33" t="s">
        <v>50</v>
      </c>
      <c r="C168" s="25">
        <v>17</v>
      </c>
      <c r="K168" s="37"/>
      <c r="L168" s="5"/>
      <c r="M168" s="5"/>
      <c r="O168" s="5">
        <f>C168/B167</f>
        <v>0.70833333333333337</v>
      </c>
      <c r="P168" s="20">
        <v>17</v>
      </c>
      <c r="Q168" s="24">
        <f>P168/P167</f>
        <v>0.70833333333333337</v>
      </c>
      <c r="R168" s="5">
        <f t="shared" ref="R168:R174" si="33">100%-Q168</f>
        <v>0.29166666666666663</v>
      </c>
      <c r="AL168" s="3"/>
      <c r="AM168" s="3"/>
    </row>
    <row r="169" spans="1:39" ht="12.75" customHeight="1" x14ac:dyDescent="0.2">
      <c r="A169" s="33" t="s">
        <v>51</v>
      </c>
      <c r="D169" s="25">
        <v>13</v>
      </c>
      <c r="K169" s="37"/>
      <c r="L169" s="5"/>
      <c r="M169" s="5"/>
      <c r="N169" s="5"/>
      <c r="O169" s="5">
        <f>D169/C168</f>
        <v>0.76470588235294112</v>
      </c>
      <c r="P169" s="73">
        <v>13</v>
      </c>
      <c r="Q169" s="24">
        <f t="shared" ref="Q169:Q174" si="34">P169/P167</f>
        <v>0.54166666666666663</v>
      </c>
      <c r="R169" s="5">
        <f t="shared" si="33"/>
        <v>0.45833333333333337</v>
      </c>
      <c r="AL169" s="3"/>
      <c r="AM169" s="3"/>
    </row>
    <row r="170" spans="1:39" ht="12.75" customHeight="1" x14ac:dyDescent="0.2">
      <c r="A170" s="33" t="s">
        <v>52</v>
      </c>
      <c r="E170" s="25">
        <v>9</v>
      </c>
      <c r="K170" s="37"/>
      <c r="L170" s="5"/>
      <c r="M170" s="5"/>
      <c r="O170" s="5">
        <f>E170/D169</f>
        <v>0.69230769230769229</v>
      </c>
      <c r="P170" s="73">
        <v>14</v>
      </c>
      <c r="Q170" s="24">
        <f t="shared" si="34"/>
        <v>0.82352941176470584</v>
      </c>
      <c r="R170" s="5">
        <f t="shared" si="33"/>
        <v>0.17647058823529416</v>
      </c>
      <c r="AL170" s="3"/>
      <c r="AM170" s="3"/>
    </row>
    <row r="171" spans="1:39" ht="12.75" customHeight="1" x14ac:dyDescent="0.2">
      <c r="A171" s="33" t="s">
        <v>53</v>
      </c>
      <c r="F171" s="25">
        <v>8</v>
      </c>
      <c r="K171" s="37"/>
      <c r="L171" s="5"/>
      <c r="M171" s="5"/>
      <c r="O171" s="5">
        <f>F171/E170</f>
        <v>0.88888888888888884</v>
      </c>
      <c r="P171" s="73">
        <v>13</v>
      </c>
      <c r="Q171" s="24">
        <f t="shared" si="34"/>
        <v>1</v>
      </c>
      <c r="R171" s="5">
        <f t="shared" si="33"/>
        <v>0</v>
      </c>
      <c r="AL171" s="3"/>
      <c r="AM171" s="3"/>
    </row>
    <row r="172" spans="1:39" ht="12.75" customHeight="1" x14ac:dyDescent="0.2">
      <c r="A172" s="33" t="s">
        <v>64</v>
      </c>
      <c r="G172" s="25">
        <v>8</v>
      </c>
      <c r="K172" s="37"/>
      <c r="L172" s="5"/>
      <c r="M172" s="5"/>
      <c r="O172" s="5">
        <f>G172/F171</f>
        <v>1</v>
      </c>
      <c r="P172" s="73">
        <v>10</v>
      </c>
      <c r="Q172" s="24">
        <f t="shared" si="34"/>
        <v>0.7142857142857143</v>
      </c>
      <c r="R172" s="5">
        <f t="shared" si="33"/>
        <v>0.2857142857142857</v>
      </c>
      <c r="AL172" s="3"/>
      <c r="AM172" s="3"/>
    </row>
    <row r="173" spans="1:39" ht="12.75" customHeight="1" x14ac:dyDescent="0.2">
      <c r="A173" s="33" t="s">
        <v>66</v>
      </c>
      <c r="H173" s="25">
        <v>5</v>
      </c>
      <c r="K173" s="37"/>
      <c r="L173" s="5"/>
      <c r="M173" s="5"/>
      <c r="O173" s="5">
        <f>H173/G172</f>
        <v>0.625</v>
      </c>
      <c r="P173" s="73">
        <v>8</v>
      </c>
      <c r="Q173" s="24">
        <f t="shared" si="34"/>
        <v>0.61538461538461542</v>
      </c>
      <c r="R173" s="5">
        <f t="shared" si="33"/>
        <v>0.38461538461538458</v>
      </c>
      <c r="AL173" s="3"/>
      <c r="AM173" s="3"/>
    </row>
    <row r="174" spans="1:39" ht="12.75" customHeight="1" x14ac:dyDescent="0.2">
      <c r="A174" s="33" t="s">
        <v>71</v>
      </c>
      <c r="I174" s="25">
        <v>5</v>
      </c>
      <c r="K174" s="37">
        <v>5</v>
      </c>
      <c r="L174" s="5"/>
      <c r="M174" s="5"/>
      <c r="O174" s="5">
        <f>I174/H173</f>
        <v>1</v>
      </c>
      <c r="P174" s="73">
        <v>9</v>
      </c>
      <c r="Q174" s="24">
        <f t="shared" si="34"/>
        <v>0.9</v>
      </c>
      <c r="R174" s="5">
        <f t="shared" si="33"/>
        <v>9.9999999999999978E-2</v>
      </c>
      <c r="T174" s="25" t="s">
        <v>80</v>
      </c>
      <c r="U174" s="25">
        <v>8</v>
      </c>
      <c r="V174" s="25">
        <f>SUM(K174:K176)</f>
        <v>8</v>
      </c>
      <c r="W174" s="25" t="s">
        <v>10</v>
      </c>
      <c r="AL174" s="3"/>
      <c r="AM174" s="3"/>
    </row>
    <row r="175" spans="1:39" ht="12.75" customHeight="1" x14ac:dyDescent="0.2">
      <c r="A175" s="33" t="s">
        <v>72</v>
      </c>
      <c r="I175" s="25">
        <v>3</v>
      </c>
      <c r="K175" s="37"/>
      <c r="L175" s="5"/>
      <c r="M175" s="5"/>
      <c r="O175" s="5"/>
      <c r="P175" s="73">
        <v>4</v>
      </c>
      <c r="Q175" s="24"/>
      <c r="R175" s="5"/>
      <c r="T175" s="25" t="s">
        <v>81</v>
      </c>
      <c r="U175" s="24">
        <f>U174/B167</f>
        <v>0.33333333333333331</v>
      </c>
      <c r="V175" s="24">
        <f>U174/V174</f>
        <v>1</v>
      </c>
      <c r="W175" s="25" t="s">
        <v>82</v>
      </c>
      <c r="AL175" s="3"/>
      <c r="AM175" s="3"/>
    </row>
    <row r="176" spans="1:39" ht="12.75" customHeight="1" x14ac:dyDescent="0.2">
      <c r="A176" s="33" t="s">
        <v>75</v>
      </c>
      <c r="I176" s="25">
        <v>3</v>
      </c>
      <c r="K176" s="37">
        <v>3</v>
      </c>
      <c r="L176" s="5"/>
      <c r="M176" s="5"/>
      <c r="O176" s="5"/>
      <c r="P176" s="73">
        <v>4</v>
      </c>
      <c r="Q176" s="24"/>
      <c r="R176" s="5"/>
      <c r="AL176" s="3"/>
      <c r="AM176" s="3"/>
    </row>
    <row r="177" spans="1:39" ht="12.75" customHeight="1" x14ac:dyDescent="0.2">
      <c r="A177" s="33" t="s">
        <v>77</v>
      </c>
      <c r="I177" s="25">
        <v>1</v>
      </c>
      <c r="K177" s="37"/>
      <c r="L177" s="5"/>
      <c r="M177" s="5"/>
      <c r="O177" s="5"/>
      <c r="P177" s="73">
        <v>1</v>
      </c>
      <c r="Q177" s="24"/>
      <c r="R177" s="5"/>
      <c r="AL177" s="3"/>
      <c r="AM177" s="3"/>
    </row>
    <row r="178" spans="1:39" ht="12.75" customHeight="1" x14ac:dyDescent="0.2">
      <c r="A178" s="33" t="s">
        <v>83</v>
      </c>
      <c r="I178" s="25">
        <v>1</v>
      </c>
      <c r="K178" s="37"/>
      <c r="L178" s="5"/>
      <c r="M178" s="5"/>
      <c r="O178" s="5"/>
      <c r="P178" s="73">
        <v>1</v>
      </c>
      <c r="Q178" s="24"/>
      <c r="R178" s="5"/>
      <c r="AL178" s="3"/>
      <c r="AM178" s="3"/>
    </row>
    <row r="179" spans="1:39" ht="12.75" customHeight="1" x14ac:dyDescent="0.2">
      <c r="A179" s="33" t="s">
        <v>84</v>
      </c>
      <c r="I179" s="25">
        <v>1</v>
      </c>
      <c r="K179" s="37"/>
      <c r="L179" s="5"/>
      <c r="M179" s="5"/>
      <c r="O179" s="5"/>
      <c r="P179" s="73">
        <v>1</v>
      </c>
      <c r="Q179" s="24"/>
      <c r="R179" s="5"/>
      <c r="AL179" s="3"/>
      <c r="AM179" s="3"/>
    </row>
    <row r="180" spans="1:39" ht="12.75" customHeight="1" x14ac:dyDescent="0.2">
      <c r="A180" s="33"/>
      <c r="K180" s="25">
        <f>SUM(K174:K176)</f>
        <v>8</v>
      </c>
      <c r="L180" s="5">
        <f>K174/B167</f>
        <v>0.20833333333333334</v>
      </c>
      <c r="M180" s="5">
        <f>K180/B167</f>
        <v>0.33333333333333331</v>
      </c>
      <c r="N180" s="5">
        <f>M180-L180</f>
        <v>0.12499999999999997</v>
      </c>
      <c r="O180" s="5"/>
      <c r="P180" s="73"/>
      <c r="Q180" s="24"/>
      <c r="R180" s="5"/>
      <c r="AL180" s="3"/>
      <c r="AM180" s="3"/>
    </row>
    <row r="181" spans="1:39" ht="12.75" customHeight="1" x14ac:dyDescent="0.2">
      <c r="L181" s="5"/>
      <c r="M181" s="5"/>
      <c r="O181" s="5"/>
      <c r="P181" s="6"/>
      <c r="Q181" s="6"/>
      <c r="R181" s="5"/>
      <c r="AL181" s="3"/>
      <c r="AM181" s="3"/>
    </row>
    <row r="182" spans="1:39" ht="12.75" customHeight="1" x14ac:dyDescent="0.3">
      <c r="A182" s="51" t="s">
        <v>88</v>
      </c>
      <c r="E182" s="61" t="s">
        <v>129</v>
      </c>
      <c r="L182" s="5"/>
      <c r="M182" s="5"/>
      <c r="O182" s="5"/>
      <c r="AL182" s="3"/>
      <c r="AM182" s="3"/>
    </row>
    <row r="183" spans="1:39" ht="12.75" customHeight="1" x14ac:dyDescent="0.2">
      <c r="L183" s="5"/>
      <c r="M183" s="5"/>
      <c r="O183" s="5"/>
      <c r="P183" s="6"/>
      <c r="Q183" s="6"/>
      <c r="R183" s="5"/>
      <c r="AL183" s="3"/>
      <c r="AM183" s="3"/>
    </row>
    <row r="184" spans="1:39" ht="12.75" customHeight="1" x14ac:dyDescent="0.2">
      <c r="L184" s="5"/>
      <c r="M184" s="5"/>
      <c r="O184" s="5"/>
      <c r="P184" s="6"/>
      <c r="Q184" s="6"/>
      <c r="R184" s="5"/>
      <c r="AL184" s="3"/>
      <c r="AM184" s="3"/>
    </row>
    <row r="185" spans="1:39" ht="12.75" customHeight="1" x14ac:dyDescent="0.3">
      <c r="A185" s="51" t="s">
        <v>93</v>
      </c>
      <c r="L185" s="5"/>
      <c r="M185" s="5"/>
      <c r="O185" s="5"/>
      <c r="AL185" s="3"/>
      <c r="AM185" s="3"/>
    </row>
    <row r="186" spans="1:39" ht="25.5" customHeight="1" x14ac:dyDescent="0.2">
      <c r="B186" s="324" t="s">
        <v>1</v>
      </c>
      <c r="C186" s="325"/>
      <c r="D186" s="325"/>
      <c r="E186" s="325"/>
      <c r="F186" s="325"/>
      <c r="G186" s="325"/>
      <c r="H186" s="325"/>
      <c r="I186" s="325"/>
      <c r="J186" s="325"/>
      <c r="L186" s="10" t="s">
        <v>2</v>
      </c>
      <c r="M186" s="10" t="s">
        <v>3</v>
      </c>
      <c r="N186" s="69" t="s">
        <v>4</v>
      </c>
      <c r="O186" s="10" t="s">
        <v>5</v>
      </c>
      <c r="P186" s="9" t="s">
        <v>6</v>
      </c>
      <c r="Q186" s="9" t="s">
        <v>7</v>
      </c>
      <c r="R186" s="10" t="s">
        <v>8</v>
      </c>
      <c r="AL186" s="3"/>
      <c r="AM186" s="3"/>
    </row>
    <row r="187" spans="1:39" ht="12.75" customHeight="1" x14ac:dyDescent="0.2">
      <c r="A187" s="70" t="s">
        <v>9</v>
      </c>
      <c r="B187" s="71">
        <v>1</v>
      </c>
      <c r="C187" s="71">
        <v>2</v>
      </c>
      <c r="D187" s="71">
        <v>3</v>
      </c>
      <c r="E187" s="71">
        <v>4</v>
      </c>
      <c r="F187" s="71">
        <v>5</v>
      </c>
      <c r="G187" s="71">
        <v>6</v>
      </c>
      <c r="H187" s="71">
        <v>7</v>
      </c>
      <c r="I187" s="71">
        <v>8</v>
      </c>
      <c r="J187" s="71">
        <v>9</v>
      </c>
      <c r="K187" s="72" t="s">
        <v>10</v>
      </c>
      <c r="L187" s="5"/>
      <c r="M187" s="5"/>
      <c r="O187" s="5"/>
      <c r="P187" s="6"/>
      <c r="Q187" s="6"/>
      <c r="R187" s="5"/>
      <c r="AL187" s="3"/>
      <c r="AM187" s="3"/>
    </row>
    <row r="188" spans="1:39" ht="12.75" customHeight="1" x14ac:dyDescent="0.2">
      <c r="A188" s="33" t="s">
        <v>51</v>
      </c>
      <c r="B188" s="25">
        <v>27</v>
      </c>
      <c r="K188" s="37"/>
      <c r="L188" s="5"/>
      <c r="M188" s="5"/>
      <c r="O188" s="5"/>
      <c r="P188" s="20">
        <f>B188</f>
        <v>27</v>
      </c>
      <c r="Q188" s="6"/>
      <c r="R188" s="5"/>
      <c r="AL188" s="3"/>
      <c r="AM188" s="3"/>
    </row>
    <row r="189" spans="1:39" ht="12.75" customHeight="1" x14ac:dyDescent="0.2">
      <c r="A189" s="33" t="s">
        <v>52</v>
      </c>
      <c r="C189" s="25">
        <v>19</v>
      </c>
      <c r="K189" s="37"/>
      <c r="L189" s="5"/>
      <c r="M189" s="5"/>
      <c r="O189" s="5">
        <f>C189/B188</f>
        <v>0.70370370370370372</v>
      </c>
      <c r="P189" s="20">
        <v>19</v>
      </c>
      <c r="Q189" s="24">
        <f t="shared" ref="Q189:Q195" si="35">P189/P188</f>
        <v>0.70370370370370372</v>
      </c>
      <c r="R189" s="5">
        <f t="shared" ref="R189:R195" si="36">100%-Q189</f>
        <v>0.29629629629629628</v>
      </c>
      <c r="AL189" s="3"/>
      <c r="AM189" s="3"/>
    </row>
    <row r="190" spans="1:39" ht="12.75" customHeight="1" x14ac:dyDescent="0.2">
      <c r="A190" s="33" t="s">
        <v>53</v>
      </c>
      <c r="D190" s="25">
        <v>16</v>
      </c>
      <c r="K190" s="37"/>
      <c r="L190" s="5"/>
      <c r="M190" s="5"/>
      <c r="N190" s="5"/>
      <c r="O190" s="5">
        <f>D190/C189</f>
        <v>0.84210526315789469</v>
      </c>
      <c r="P190" s="73">
        <v>16</v>
      </c>
      <c r="Q190" s="24">
        <f t="shared" si="35"/>
        <v>0.84210526315789469</v>
      </c>
      <c r="R190" s="5">
        <f t="shared" si="36"/>
        <v>0.15789473684210531</v>
      </c>
      <c r="AL190" s="3"/>
      <c r="AM190" s="3"/>
    </row>
    <row r="191" spans="1:39" ht="12.75" customHeight="1" x14ac:dyDescent="0.2">
      <c r="A191" s="33" t="s">
        <v>64</v>
      </c>
      <c r="E191" s="25">
        <v>15</v>
      </c>
      <c r="K191" s="37"/>
      <c r="L191" s="5"/>
      <c r="M191" s="5"/>
      <c r="O191" s="5">
        <f>E191/D190</f>
        <v>0.9375</v>
      </c>
      <c r="P191" s="73">
        <v>17</v>
      </c>
      <c r="Q191" s="24">
        <f t="shared" si="35"/>
        <v>1.0625</v>
      </c>
      <c r="R191" s="5">
        <f t="shared" si="36"/>
        <v>-6.25E-2</v>
      </c>
      <c r="AL191" s="3"/>
      <c r="AM191" s="3"/>
    </row>
    <row r="192" spans="1:39" ht="12.75" customHeight="1" x14ac:dyDescent="0.2">
      <c r="A192" s="33" t="s">
        <v>66</v>
      </c>
      <c r="F192" s="25">
        <v>13</v>
      </c>
      <c r="K192" s="37"/>
      <c r="L192" s="5"/>
      <c r="M192" s="5"/>
      <c r="O192" s="5">
        <f>F192/E191</f>
        <v>0.8666666666666667</v>
      </c>
      <c r="P192" s="73">
        <v>14</v>
      </c>
      <c r="Q192" s="24">
        <f t="shared" si="35"/>
        <v>0.82352941176470584</v>
      </c>
      <c r="R192" s="5">
        <f t="shared" si="36"/>
        <v>0.17647058823529416</v>
      </c>
      <c r="AL192" s="3"/>
      <c r="AM192" s="3"/>
    </row>
    <row r="193" spans="1:39" ht="12.75" customHeight="1" x14ac:dyDescent="0.2">
      <c r="A193" s="33" t="s">
        <v>71</v>
      </c>
      <c r="G193" s="25">
        <v>13</v>
      </c>
      <c r="K193" s="37"/>
      <c r="L193" s="5"/>
      <c r="M193" s="5"/>
      <c r="O193" s="5">
        <f>G193/F192</f>
        <v>1</v>
      </c>
      <c r="P193" s="73">
        <v>16</v>
      </c>
      <c r="Q193" s="24">
        <f t="shared" si="35"/>
        <v>1.1428571428571428</v>
      </c>
      <c r="R193" s="5">
        <f t="shared" si="36"/>
        <v>-0.14285714285714279</v>
      </c>
      <c r="AL193" s="3"/>
      <c r="AM193" s="3"/>
    </row>
    <row r="194" spans="1:39" ht="12.75" customHeight="1" x14ac:dyDescent="0.2">
      <c r="A194" s="33" t="s">
        <v>72</v>
      </c>
      <c r="H194" s="25">
        <v>12</v>
      </c>
      <c r="K194" s="37"/>
      <c r="L194" s="5"/>
      <c r="M194" s="5"/>
      <c r="O194" s="5">
        <f>H194/G193</f>
        <v>0.92307692307692313</v>
      </c>
      <c r="P194" s="73">
        <v>15</v>
      </c>
      <c r="Q194" s="24">
        <f t="shared" si="35"/>
        <v>0.9375</v>
      </c>
      <c r="R194" s="5">
        <f t="shared" si="36"/>
        <v>6.25E-2</v>
      </c>
      <c r="AL194" s="3"/>
      <c r="AM194" s="3"/>
    </row>
    <row r="195" spans="1:39" ht="12.75" customHeight="1" x14ac:dyDescent="0.2">
      <c r="A195" s="33" t="s">
        <v>75</v>
      </c>
      <c r="J195" s="25">
        <v>11</v>
      </c>
      <c r="K195" s="37">
        <v>11</v>
      </c>
      <c r="L195" s="5"/>
      <c r="M195" s="5"/>
      <c r="O195" s="5">
        <f>J195/H194</f>
        <v>0.91666666666666663</v>
      </c>
      <c r="P195" s="73">
        <v>15</v>
      </c>
      <c r="Q195" s="24">
        <f t="shared" si="35"/>
        <v>1</v>
      </c>
      <c r="R195" s="5">
        <f t="shared" si="36"/>
        <v>0</v>
      </c>
      <c r="AL195" s="3"/>
      <c r="AM195" s="3"/>
    </row>
    <row r="196" spans="1:39" ht="12.75" customHeight="1" x14ac:dyDescent="0.2">
      <c r="A196" s="33" t="s">
        <v>77</v>
      </c>
      <c r="J196" s="25">
        <v>3</v>
      </c>
      <c r="K196" s="37"/>
      <c r="L196" s="5"/>
      <c r="M196" s="5"/>
      <c r="O196" s="5"/>
      <c r="P196" s="73">
        <v>4</v>
      </c>
      <c r="Q196" s="24"/>
      <c r="R196" s="5"/>
      <c r="AL196" s="3"/>
      <c r="AM196" s="3"/>
    </row>
    <row r="197" spans="1:39" ht="12.75" customHeight="1" x14ac:dyDescent="0.2">
      <c r="A197" s="33" t="s">
        <v>83</v>
      </c>
      <c r="J197" s="25">
        <v>2</v>
      </c>
      <c r="K197" s="37">
        <v>1</v>
      </c>
      <c r="L197" s="5"/>
      <c r="M197" s="5"/>
      <c r="O197" s="5"/>
      <c r="P197" s="73">
        <v>3</v>
      </c>
      <c r="Q197" s="24"/>
      <c r="R197" s="5"/>
      <c r="AL197" s="3"/>
      <c r="AM197" s="3"/>
    </row>
    <row r="198" spans="1:39" ht="12.75" customHeight="1" x14ac:dyDescent="0.2">
      <c r="A198" s="33" t="s">
        <v>84</v>
      </c>
      <c r="J198" s="25">
        <v>1</v>
      </c>
      <c r="K198" s="37"/>
      <c r="L198" s="5"/>
      <c r="M198" s="5"/>
      <c r="O198" s="5"/>
      <c r="P198" s="73">
        <v>2</v>
      </c>
      <c r="Q198" s="24"/>
      <c r="R198" s="5"/>
      <c r="AL198" s="3"/>
      <c r="AM198" s="3"/>
    </row>
    <row r="199" spans="1:39" ht="12.75" customHeight="1" x14ac:dyDescent="0.2">
      <c r="A199" s="33" t="s">
        <v>87</v>
      </c>
      <c r="J199" s="25">
        <v>2</v>
      </c>
      <c r="K199" s="37">
        <v>1</v>
      </c>
      <c r="L199" s="5"/>
      <c r="M199" s="5"/>
      <c r="O199" s="5"/>
      <c r="P199" s="73">
        <v>2</v>
      </c>
      <c r="Q199" s="24"/>
      <c r="R199" s="5"/>
      <c r="AL199" s="3"/>
      <c r="AM199" s="3"/>
    </row>
    <row r="200" spans="1:39" ht="12.75" customHeight="1" x14ac:dyDescent="0.2">
      <c r="A200" s="33" t="s">
        <v>89</v>
      </c>
      <c r="J200" s="25">
        <v>1</v>
      </c>
      <c r="K200" s="37">
        <v>1</v>
      </c>
      <c r="L200" s="5"/>
      <c r="M200" s="5"/>
      <c r="O200" s="5"/>
      <c r="P200" s="73">
        <v>1</v>
      </c>
      <c r="Q200" s="24"/>
      <c r="R200" s="5"/>
      <c r="T200" s="25" t="s">
        <v>80</v>
      </c>
      <c r="U200" s="25">
        <v>11</v>
      </c>
      <c r="V200" s="25">
        <f>K201</f>
        <v>14</v>
      </c>
      <c r="W200" s="25" t="s">
        <v>10</v>
      </c>
      <c r="AL200" s="3"/>
      <c r="AM200" s="3"/>
    </row>
    <row r="201" spans="1:39" ht="12.75" customHeight="1" x14ac:dyDescent="0.2">
      <c r="K201" s="25">
        <f>SUM(K195:K200)</f>
        <v>14</v>
      </c>
      <c r="L201" s="5">
        <f>K195/B188</f>
        <v>0.40740740740740738</v>
      </c>
      <c r="M201" s="5">
        <f>K201/B188</f>
        <v>0.51851851851851849</v>
      </c>
      <c r="N201" s="5">
        <f>M201-L201</f>
        <v>0.1111111111111111</v>
      </c>
      <c r="O201" s="5"/>
      <c r="P201" s="73"/>
      <c r="Q201" s="24"/>
      <c r="R201" s="5"/>
      <c r="T201" s="25" t="s">
        <v>81</v>
      </c>
      <c r="U201" s="24">
        <f>U200/B188</f>
        <v>0.40740740740740738</v>
      </c>
      <c r="V201" s="24">
        <f>U200/V200</f>
        <v>0.7857142857142857</v>
      </c>
      <c r="W201" s="25" t="s">
        <v>82</v>
      </c>
      <c r="AL201" s="3"/>
      <c r="AM201" s="3"/>
    </row>
    <row r="202" spans="1:39" ht="12.75" customHeight="1" x14ac:dyDescent="0.2">
      <c r="L202" s="5"/>
      <c r="M202" s="5"/>
      <c r="O202" s="5"/>
      <c r="P202" s="6"/>
      <c r="Q202" s="6"/>
      <c r="R202" s="5"/>
      <c r="AL202" s="3"/>
      <c r="AM202" s="3"/>
    </row>
    <row r="203" spans="1:39" ht="12.75" customHeight="1" x14ac:dyDescent="0.3">
      <c r="A203" s="51" t="s">
        <v>95</v>
      </c>
      <c r="L203" s="5"/>
      <c r="M203" s="5"/>
      <c r="O203" s="5"/>
      <c r="T203" s="25"/>
      <c r="U203" s="25"/>
      <c r="V203" s="25"/>
      <c r="W203" s="25"/>
      <c r="AL203" s="3"/>
      <c r="AM203" s="3"/>
    </row>
    <row r="204" spans="1:39" ht="25.5" customHeight="1" x14ac:dyDescent="0.2">
      <c r="B204" s="324" t="s">
        <v>1</v>
      </c>
      <c r="C204" s="325"/>
      <c r="D204" s="325"/>
      <c r="E204" s="325"/>
      <c r="F204" s="325"/>
      <c r="G204" s="325"/>
      <c r="H204" s="325"/>
      <c r="I204" s="325"/>
      <c r="J204" s="325"/>
      <c r="L204" s="10" t="s">
        <v>2</v>
      </c>
      <c r="M204" s="10" t="s">
        <v>3</v>
      </c>
      <c r="N204" s="69" t="s">
        <v>4</v>
      </c>
      <c r="O204" s="10" t="s">
        <v>5</v>
      </c>
      <c r="P204" s="9" t="s">
        <v>6</v>
      </c>
      <c r="Q204" s="9" t="s">
        <v>7</v>
      </c>
      <c r="R204" s="10" t="s">
        <v>8</v>
      </c>
      <c r="T204" s="25"/>
      <c r="U204" s="25"/>
      <c r="V204" s="25"/>
      <c r="W204" s="25"/>
      <c r="AL204" s="3"/>
      <c r="AM204" s="3"/>
    </row>
    <row r="205" spans="1:39" ht="12.75" customHeight="1" x14ac:dyDescent="0.2">
      <c r="A205" s="70" t="s">
        <v>9</v>
      </c>
      <c r="B205" s="71">
        <v>1</v>
      </c>
      <c r="C205" s="71">
        <v>2</v>
      </c>
      <c r="D205" s="71">
        <v>3</v>
      </c>
      <c r="E205" s="71">
        <v>4</v>
      </c>
      <c r="F205" s="71">
        <v>5</v>
      </c>
      <c r="G205" s="71">
        <v>6</v>
      </c>
      <c r="H205" s="71">
        <v>7</v>
      </c>
      <c r="I205" s="71">
        <v>8</v>
      </c>
      <c r="J205" s="71">
        <v>9</v>
      </c>
      <c r="K205" s="72" t="s">
        <v>10</v>
      </c>
      <c r="L205" s="5"/>
      <c r="M205" s="5"/>
      <c r="O205" s="5"/>
      <c r="P205" s="6"/>
      <c r="Q205" s="6"/>
      <c r="R205" s="5"/>
      <c r="T205" s="25"/>
      <c r="U205" s="25"/>
      <c r="V205" s="25"/>
      <c r="W205" s="25"/>
      <c r="AL205" s="3"/>
      <c r="AM205" s="3"/>
    </row>
    <row r="206" spans="1:39" ht="12.75" customHeight="1" x14ac:dyDescent="0.2">
      <c r="A206" s="33" t="s">
        <v>53</v>
      </c>
      <c r="B206" s="25">
        <v>25</v>
      </c>
      <c r="K206" s="37"/>
      <c r="L206" s="5"/>
      <c r="M206" s="5"/>
      <c r="O206" s="5"/>
      <c r="P206" s="20">
        <f>B206</f>
        <v>25</v>
      </c>
      <c r="Q206" s="6"/>
      <c r="R206" s="5"/>
      <c r="T206" s="25"/>
      <c r="U206" s="25"/>
      <c r="V206" s="25"/>
      <c r="W206" s="25"/>
      <c r="AL206" s="3"/>
      <c r="AM206" s="3"/>
    </row>
    <row r="207" spans="1:39" ht="12.75" customHeight="1" x14ac:dyDescent="0.2">
      <c r="A207" s="33" t="s">
        <v>64</v>
      </c>
      <c r="C207" s="25">
        <v>21</v>
      </c>
      <c r="K207" s="37"/>
      <c r="L207" s="5"/>
      <c r="M207" s="5"/>
      <c r="O207" s="5">
        <f>C207/B206</f>
        <v>0.84</v>
      </c>
      <c r="P207" s="20">
        <v>21</v>
      </c>
      <c r="Q207" s="24">
        <f t="shared" ref="Q207:Q213" si="37">P207/P206</f>
        <v>0.84</v>
      </c>
      <c r="R207" s="5">
        <f t="shared" ref="R207:R213" si="38">100%-Q207</f>
        <v>0.16000000000000003</v>
      </c>
      <c r="T207" s="25"/>
      <c r="U207" s="25"/>
      <c r="V207" s="25"/>
      <c r="W207" s="25"/>
      <c r="AL207" s="3"/>
      <c r="AM207" s="3"/>
    </row>
    <row r="208" spans="1:39" ht="12.75" customHeight="1" x14ac:dyDescent="0.2">
      <c r="A208" s="25">
        <v>1002</v>
      </c>
      <c r="D208" s="25">
        <v>14</v>
      </c>
      <c r="K208" s="37"/>
      <c r="L208" s="5"/>
      <c r="M208" s="5"/>
      <c r="N208" s="5"/>
      <c r="O208" s="5">
        <f>D208/C207</f>
        <v>0.66666666666666663</v>
      </c>
      <c r="P208" s="73">
        <v>14</v>
      </c>
      <c r="Q208" s="24">
        <f t="shared" si="37"/>
        <v>0.66666666666666663</v>
      </c>
      <c r="R208" s="5">
        <f t="shared" si="38"/>
        <v>0.33333333333333337</v>
      </c>
      <c r="T208" s="25"/>
      <c r="U208" s="25"/>
      <c r="V208" s="25"/>
      <c r="W208" s="25"/>
      <c r="AL208" s="3"/>
      <c r="AM208" s="3"/>
    </row>
    <row r="209" spans="1:39" ht="12.75" customHeight="1" x14ac:dyDescent="0.2">
      <c r="A209" s="25">
        <v>1101</v>
      </c>
      <c r="E209" s="25">
        <v>13</v>
      </c>
      <c r="K209" s="37"/>
      <c r="L209" s="5"/>
      <c r="M209" s="5"/>
      <c r="O209" s="5">
        <f>E209/D208</f>
        <v>0.9285714285714286</v>
      </c>
      <c r="P209" s="73">
        <v>17</v>
      </c>
      <c r="Q209" s="24">
        <f t="shared" si="37"/>
        <v>1.2142857142857142</v>
      </c>
      <c r="R209" s="5">
        <f t="shared" si="38"/>
        <v>-0.21428571428571419</v>
      </c>
      <c r="T209" s="25"/>
      <c r="U209" s="25"/>
      <c r="V209" s="25"/>
      <c r="W209" s="25"/>
      <c r="AD209" s="76" t="s">
        <v>51</v>
      </c>
      <c r="AE209" s="25">
        <v>7</v>
      </c>
      <c r="AL209" s="3"/>
      <c r="AM209" s="3"/>
    </row>
    <row r="210" spans="1:39" ht="12.75" customHeight="1" x14ac:dyDescent="0.2">
      <c r="A210" s="33" t="s">
        <v>72</v>
      </c>
      <c r="F210" s="25">
        <v>10</v>
      </c>
      <c r="K210" s="37"/>
      <c r="L210" s="5"/>
      <c r="M210" s="5"/>
      <c r="O210" s="5">
        <f>F210/E209</f>
        <v>0.76923076923076927</v>
      </c>
      <c r="P210" s="73">
        <v>16</v>
      </c>
      <c r="Q210" s="24">
        <f t="shared" si="37"/>
        <v>0.94117647058823528</v>
      </c>
      <c r="R210" s="5">
        <f t="shared" si="38"/>
        <v>5.8823529411764719E-2</v>
      </c>
      <c r="T210" s="25"/>
      <c r="U210" s="25"/>
      <c r="V210" s="25"/>
      <c r="W210" s="25"/>
      <c r="AD210" s="76" t="s">
        <v>53</v>
      </c>
      <c r="AE210" s="25">
        <v>2</v>
      </c>
      <c r="AL210" s="3"/>
      <c r="AM210" s="3"/>
    </row>
    <row r="211" spans="1:39" ht="12.75" customHeight="1" x14ac:dyDescent="0.2">
      <c r="A211" s="33" t="s">
        <v>75</v>
      </c>
      <c r="G211" s="25">
        <v>9</v>
      </c>
      <c r="K211" s="37"/>
      <c r="L211" s="5"/>
      <c r="M211" s="5"/>
      <c r="O211" s="5">
        <f>G211/F210</f>
        <v>0.9</v>
      </c>
      <c r="P211" s="73">
        <v>16</v>
      </c>
      <c r="Q211" s="24">
        <f t="shared" si="37"/>
        <v>1</v>
      </c>
      <c r="R211" s="5">
        <f t="shared" si="38"/>
        <v>0</v>
      </c>
      <c r="T211" s="25"/>
      <c r="U211" s="25"/>
      <c r="V211" s="25"/>
      <c r="W211" s="25"/>
      <c r="AD211" s="76" t="s">
        <v>66</v>
      </c>
      <c r="AE211" s="25">
        <v>1</v>
      </c>
      <c r="AL211" s="3"/>
      <c r="AM211" s="3"/>
    </row>
    <row r="212" spans="1:39" ht="12.75" customHeight="1" x14ac:dyDescent="0.2">
      <c r="A212" s="33" t="s">
        <v>77</v>
      </c>
      <c r="H212" s="25">
        <v>7</v>
      </c>
      <c r="K212" s="37"/>
      <c r="L212" s="5"/>
      <c r="M212" s="5"/>
      <c r="O212" s="5">
        <f>H212/G211</f>
        <v>0.77777777777777779</v>
      </c>
      <c r="P212" s="73">
        <v>15</v>
      </c>
      <c r="Q212" s="24">
        <f t="shared" si="37"/>
        <v>0.9375</v>
      </c>
      <c r="R212" s="5">
        <f t="shared" si="38"/>
        <v>6.25E-2</v>
      </c>
      <c r="T212" s="25"/>
      <c r="U212" s="25"/>
      <c r="V212" s="25"/>
      <c r="W212" s="25"/>
      <c r="AL212" s="3"/>
      <c r="AM212" s="3"/>
    </row>
    <row r="213" spans="1:39" ht="12.75" customHeight="1" x14ac:dyDescent="0.2">
      <c r="A213" s="33" t="s">
        <v>83</v>
      </c>
      <c r="I213" s="25">
        <v>7</v>
      </c>
      <c r="K213" s="37">
        <v>5</v>
      </c>
      <c r="L213" s="5"/>
      <c r="M213" s="5"/>
      <c r="O213" s="5">
        <f>I213/H212</f>
        <v>1</v>
      </c>
      <c r="P213" s="73">
        <v>13</v>
      </c>
      <c r="Q213" s="24">
        <f t="shared" si="37"/>
        <v>0.8666666666666667</v>
      </c>
      <c r="R213" s="5">
        <f t="shared" si="38"/>
        <v>0.1333333333333333</v>
      </c>
      <c r="T213" s="25"/>
      <c r="U213" s="25"/>
      <c r="V213" s="25"/>
      <c r="W213" s="25"/>
      <c r="AL213" s="3"/>
      <c r="AM213" s="3"/>
    </row>
    <row r="214" spans="1:39" ht="12.75" customHeight="1" x14ac:dyDescent="0.2">
      <c r="A214" s="33" t="s">
        <v>84</v>
      </c>
      <c r="I214" s="25">
        <v>5</v>
      </c>
      <c r="K214" s="37">
        <v>1</v>
      </c>
      <c r="L214" s="5"/>
      <c r="M214" s="5"/>
      <c r="O214" s="5"/>
      <c r="P214" s="73">
        <v>7</v>
      </c>
      <c r="Q214" s="24"/>
      <c r="R214" s="5"/>
      <c r="T214" s="25"/>
      <c r="U214" s="25"/>
      <c r="V214" s="25"/>
      <c r="W214" s="25"/>
      <c r="AL214" s="3"/>
      <c r="AM214" s="3"/>
    </row>
    <row r="215" spans="1:39" ht="12.75" customHeight="1" x14ac:dyDescent="0.2">
      <c r="A215" s="33" t="s">
        <v>87</v>
      </c>
      <c r="I215" s="25">
        <v>4</v>
      </c>
      <c r="K215" s="37">
        <v>2</v>
      </c>
      <c r="L215" s="5"/>
      <c r="M215" s="5"/>
      <c r="O215" s="5"/>
      <c r="P215" s="73">
        <v>7</v>
      </c>
      <c r="Q215" s="24"/>
      <c r="R215" s="5"/>
      <c r="T215" s="25"/>
      <c r="U215" s="25"/>
      <c r="V215" s="25"/>
      <c r="W215" s="25"/>
      <c r="AL215" s="3"/>
      <c r="AM215" s="3"/>
    </row>
    <row r="216" spans="1:39" ht="12.75" customHeight="1" x14ac:dyDescent="0.2">
      <c r="A216" s="33" t="s">
        <v>89</v>
      </c>
      <c r="I216" s="25">
        <v>2</v>
      </c>
      <c r="K216" s="37"/>
      <c r="L216" s="5"/>
      <c r="M216" s="5"/>
      <c r="O216" s="5"/>
      <c r="P216" s="73">
        <v>2</v>
      </c>
      <c r="Q216" s="24"/>
      <c r="R216" s="5"/>
      <c r="T216" s="25" t="s">
        <v>80</v>
      </c>
      <c r="U216" s="25">
        <v>10</v>
      </c>
      <c r="V216" s="25">
        <f>K219</f>
        <v>11</v>
      </c>
      <c r="W216" s="25" t="s">
        <v>10</v>
      </c>
      <c r="AL216" s="3"/>
      <c r="AM216" s="3"/>
    </row>
    <row r="217" spans="1:39" ht="12.75" customHeight="1" x14ac:dyDescent="0.2">
      <c r="A217" s="33" t="s">
        <v>90</v>
      </c>
      <c r="I217" s="25">
        <v>2</v>
      </c>
      <c r="K217" s="37">
        <v>2</v>
      </c>
      <c r="L217" s="5"/>
      <c r="M217" s="5"/>
      <c r="O217" s="5"/>
      <c r="P217" s="73">
        <v>2</v>
      </c>
      <c r="Q217" s="24"/>
      <c r="R217" s="5"/>
      <c r="T217" s="25" t="s">
        <v>81</v>
      </c>
      <c r="U217" s="24">
        <f>U216/B206</f>
        <v>0.4</v>
      </c>
      <c r="V217" s="24">
        <f>U216/V216</f>
        <v>0.90909090909090906</v>
      </c>
      <c r="W217" s="25" t="s">
        <v>82</v>
      </c>
      <c r="AL217" s="3"/>
      <c r="AM217" s="3"/>
    </row>
    <row r="218" spans="1:39" ht="12.75" customHeight="1" x14ac:dyDescent="0.2">
      <c r="A218" s="25">
        <v>1601</v>
      </c>
      <c r="I218" s="25">
        <v>1</v>
      </c>
      <c r="K218" s="37">
        <v>1</v>
      </c>
      <c r="L218" s="5"/>
      <c r="M218" s="5"/>
      <c r="O218" s="5"/>
      <c r="P218" s="73">
        <v>1</v>
      </c>
      <c r="Q218" s="24"/>
      <c r="R218" s="5"/>
      <c r="T218" s="25"/>
      <c r="U218" s="24"/>
      <c r="V218" s="24"/>
      <c r="W218" s="25"/>
      <c r="AL218" s="3"/>
      <c r="AM218" s="3"/>
    </row>
    <row r="219" spans="1:39" ht="12.75" customHeight="1" x14ac:dyDescent="0.2">
      <c r="A219" s="33"/>
      <c r="K219" s="25">
        <f>SUM(K213:K218)</f>
        <v>11</v>
      </c>
      <c r="L219" s="5">
        <f>K213/B206</f>
        <v>0.2</v>
      </c>
      <c r="M219" s="5">
        <f>K219/B206</f>
        <v>0.44</v>
      </c>
      <c r="N219" s="5">
        <f>M219-L219</f>
        <v>0.24</v>
      </c>
      <c r="O219" s="5"/>
      <c r="P219" s="73"/>
      <c r="Q219" s="24"/>
      <c r="R219" s="5"/>
      <c r="T219" s="25"/>
      <c r="U219" s="24"/>
      <c r="V219" s="24"/>
      <c r="W219" s="25"/>
      <c r="AL219" s="3"/>
      <c r="AM219" s="3"/>
    </row>
    <row r="220" spans="1:39" ht="12.75" customHeight="1" x14ac:dyDescent="0.2">
      <c r="L220" s="5"/>
      <c r="M220" s="5"/>
      <c r="O220" s="5"/>
      <c r="P220" s="6"/>
      <c r="Q220" s="6"/>
      <c r="R220" s="5"/>
      <c r="T220" s="25"/>
      <c r="U220" s="25"/>
      <c r="V220" s="25"/>
      <c r="W220" s="25"/>
      <c r="AL220" s="3"/>
      <c r="AM220" s="3"/>
    </row>
    <row r="221" spans="1:39" ht="12.75" customHeight="1" x14ac:dyDescent="0.2">
      <c r="L221" s="5"/>
      <c r="M221" s="5"/>
      <c r="N221" s="5"/>
      <c r="O221" s="5"/>
      <c r="P221" s="6"/>
      <c r="Q221" s="6"/>
      <c r="R221" s="5"/>
      <c r="AL221" s="3"/>
      <c r="AM221" s="3"/>
    </row>
    <row r="222" spans="1:39" ht="26.25" customHeight="1" x14ac:dyDescent="0.4">
      <c r="A222" s="224"/>
      <c r="B222" s="333" t="s">
        <v>96</v>
      </c>
      <c r="C222" s="333"/>
      <c r="D222" s="333"/>
      <c r="E222" s="333"/>
      <c r="F222" s="333"/>
      <c r="G222" s="333"/>
      <c r="H222" s="333"/>
      <c r="I222" s="333"/>
      <c r="J222" s="333"/>
      <c r="K222" s="78" t="s">
        <v>66</v>
      </c>
      <c r="L222" s="5"/>
      <c r="M222" s="5"/>
      <c r="N222" s="25"/>
      <c r="O222" s="5"/>
      <c r="P222" s="25"/>
      <c r="Q222" s="25"/>
      <c r="R222" s="25"/>
      <c r="AL222" s="3"/>
      <c r="AM222" s="3"/>
    </row>
    <row r="223" spans="1:39" ht="20.25" customHeight="1" x14ac:dyDescent="0.2">
      <c r="A223" s="330" t="s">
        <v>9</v>
      </c>
      <c r="B223" s="334" t="s">
        <v>97</v>
      </c>
      <c r="C223" s="335"/>
      <c r="D223" s="335"/>
      <c r="E223" s="335"/>
      <c r="F223" s="335"/>
      <c r="G223" s="335"/>
      <c r="H223" s="335"/>
      <c r="I223" s="335"/>
      <c r="J223" s="336"/>
      <c r="K223" s="314" t="s">
        <v>10</v>
      </c>
      <c r="L223" s="307" t="s">
        <v>2</v>
      </c>
      <c r="M223" s="307" t="s">
        <v>3</v>
      </c>
      <c r="N223" s="316" t="s">
        <v>4</v>
      </c>
      <c r="O223" s="307" t="s">
        <v>5</v>
      </c>
      <c r="P223" s="317" t="s">
        <v>6</v>
      </c>
      <c r="Q223" s="317" t="s">
        <v>7</v>
      </c>
      <c r="R223" s="307" t="s">
        <v>8</v>
      </c>
      <c r="AL223" s="3"/>
      <c r="AM223" s="3"/>
    </row>
    <row r="224" spans="1:39" ht="15.75" customHeight="1" x14ac:dyDescent="0.25">
      <c r="A224" s="308"/>
      <c r="B224" s="79" t="s">
        <v>98</v>
      </c>
      <c r="C224" s="79" t="s">
        <v>99</v>
      </c>
      <c r="D224" s="79" t="s">
        <v>100</v>
      </c>
      <c r="E224" s="79" t="s">
        <v>101</v>
      </c>
      <c r="F224" s="79" t="s">
        <v>102</v>
      </c>
      <c r="G224" s="79" t="s">
        <v>103</v>
      </c>
      <c r="H224" s="79" t="s">
        <v>104</v>
      </c>
      <c r="I224" s="79" t="s">
        <v>105</v>
      </c>
      <c r="J224" s="275" t="s">
        <v>106</v>
      </c>
      <c r="K224" s="308"/>
      <c r="L224" s="308"/>
      <c r="M224" s="308"/>
      <c r="N224" s="308"/>
      <c r="O224" s="308"/>
      <c r="P224" s="308"/>
      <c r="Q224" s="308"/>
      <c r="R224" s="308"/>
      <c r="AL224" s="3"/>
      <c r="AM224" s="3"/>
    </row>
    <row r="225" spans="1:39" ht="15.75" customHeight="1" x14ac:dyDescent="0.25">
      <c r="A225" s="79">
        <v>1002</v>
      </c>
      <c r="B225" s="80">
        <v>24</v>
      </c>
      <c r="C225" s="80"/>
      <c r="D225" s="80"/>
      <c r="E225" s="80"/>
      <c r="F225" s="80"/>
      <c r="G225" s="80"/>
      <c r="H225" s="80"/>
      <c r="I225" s="273"/>
      <c r="J225" s="277"/>
      <c r="K225" s="274"/>
      <c r="L225" s="232"/>
      <c r="M225" s="233"/>
      <c r="N225" s="234"/>
      <c r="O225" s="242"/>
      <c r="P225" s="85">
        <f>B225</f>
        <v>24</v>
      </c>
      <c r="Q225" s="243"/>
      <c r="R225" s="242"/>
      <c r="AL225" s="3"/>
      <c r="AM225" s="3"/>
    </row>
    <row r="226" spans="1:39" ht="15.75" customHeight="1" x14ac:dyDescent="0.25">
      <c r="A226" s="79">
        <v>1101</v>
      </c>
      <c r="B226" s="80"/>
      <c r="C226" s="80">
        <v>14</v>
      </c>
      <c r="D226" s="80"/>
      <c r="E226" s="80"/>
      <c r="F226" s="80"/>
      <c r="G226" s="80"/>
      <c r="H226" s="80"/>
      <c r="I226" s="273"/>
      <c r="J226" s="277"/>
      <c r="K226" s="274"/>
      <c r="L226" s="235"/>
      <c r="M226" s="134"/>
      <c r="N226" s="236"/>
      <c r="O226" s="90">
        <f>IF(C226=0,"",C226/B225)</f>
        <v>0.58333333333333337</v>
      </c>
      <c r="P226" s="91">
        <v>14</v>
      </c>
      <c r="Q226" s="241">
        <f t="shared" ref="Q226:Q232" si="39">IF(P226=0,"",P226/P225)</f>
        <v>0.58333333333333337</v>
      </c>
      <c r="R226" s="241">
        <f t="shared" ref="R226:R232" si="40">IF(P226=0,"",100%-Q226)</f>
        <v>0.41666666666666663</v>
      </c>
      <c r="AL226" s="3"/>
      <c r="AM226" s="3"/>
    </row>
    <row r="227" spans="1:39" ht="15.75" customHeight="1" x14ac:dyDescent="0.25">
      <c r="A227" s="79">
        <v>1102</v>
      </c>
      <c r="B227" s="80"/>
      <c r="C227" s="80"/>
      <c r="D227" s="80">
        <v>12</v>
      </c>
      <c r="E227" s="80"/>
      <c r="F227" s="80"/>
      <c r="G227" s="80"/>
      <c r="H227" s="80"/>
      <c r="I227" s="273"/>
      <c r="J227" s="277"/>
      <c r="K227" s="274"/>
      <c r="L227" s="235"/>
      <c r="M227" s="134"/>
      <c r="N227" s="236"/>
      <c r="O227" s="90">
        <f>IF(D227=0,"",D227/C226)</f>
        <v>0.8571428571428571</v>
      </c>
      <c r="P227" s="91">
        <v>12</v>
      </c>
      <c r="Q227" s="241">
        <f t="shared" si="39"/>
        <v>0.8571428571428571</v>
      </c>
      <c r="R227" s="241">
        <f t="shared" si="40"/>
        <v>0.1428571428571429</v>
      </c>
      <c r="S227" s="11">
        <f>P227/P225</f>
        <v>0.5</v>
      </c>
      <c r="AL227" s="3"/>
      <c r="AM227" s="3"/>
    </row>
    <row r="228" spans="1:39" ht="15.75" customHeight="1" x14ac:dyDescent="0.25">
      <c r="A228" s="79">
        <v>1201</v>
      </c>
      <c r="B228" s="80"/>
      <c r="C228" s="80"/>
      <c r="D228" s="80"/>
      <c r="E228" s="80">
        <v>10</v>
      </c>
      <c r="F228" s="80"/>
      <c r="G228" s="80"/>
      <c r="H228" s="80"/>
      <c r="I228" s="273"/>
      <c r="J228" s="277"/>
      <c r="K228" s="274"/>
      <c r="L228" s="235"/>
      <c r="M228" s="134"/>
      <c r="N228" s="236"/>
      <c r="O228" s="90">
        <f>IF(E228=0,"",E228/D227)</f>
        <v>0.83333333333333337</v>
      </c>
      <c r="P228" s="91">
        <v>12</v>
      </c>
      <c r="Q228" s="241">
        <f t="shared" si="39"/>
        <v>1</v>
      </c>
      <c r="R228" s="241">
        <f t="shared" si="40"/>
        <v>0</v>
      </c>
      <c r="AL228" s="3"/>
      <c r="AM228" s="3"/>
    </row>
    <row r="229" spans="1:39" ht="15.75" customHeight="1" x14ac:dyDescent="0.25">
      <c r="A229" s="79">
        <v>1202</v>
      </c>
      <c r="B229" s="80"/>
      <c r="C229" s="80"/>
      <c r="D229" s="80"/>
      <c r="E229" s="80"/>
      <c r="F229" s="80">
        <v>8</v>
      </c>
      <c r="G229" s="80"/>
      <c r="H229" s="80"/>
      <c r="I229" s="273"/>
      <c r="J229" s="277"/>
      <c r="K229" s="274"/>
      <c r="L229" s="235"/>
      <c r="M229" s="134"/>
      <c r="N229" s="236"/>
      <c r="O229" s="90">
        <f>IF(F229=0,"",F229/E228)</f>
        <v>0.8</v>
      </c>
      <c r="P229" s="91">
        <v>12</v>
      </c>
      <c r="Q229" s="241">
        <f t="shared" si="39"/>
        <v>1</v>
      </c>
      <c r="R229" s="241">
        <f t="shared" si="40"/>
        <v>0</v>
      </c>
      <c r="AL229" s="3"/>
      <c r="AM229" s="3"/>
    </row>
    <row r="230" spans="1:39" ht="15.75" customHeight="1" x14ac:dyDescent="0.25">
      <c r="A230" s="79">
        <v>1301</v>
      </c>
      <c r="B230" s="80"/>
      <c r="C230" s="80"/>
      <c r="D230" s="80"/>
      <c r="E230" s="80"/>
      <c r="F230" s="80"/>
      <c r="G230" s="80">
        <v>7</v>
      </c>
      <c r="H230" s="80"/>
      <c r="I230" s="273"/>
      <c r="J230" s="277"/>
      <c r="K230" s="274"/>
      <c r="L230" s="235"/>
      <c r="M230" s="134"/>
      <c r="N230" s="236"/>
      <c r="O230" s="90">
        <f>IF(G230=0,"",G230/F229)</f>
        <v>0.875</v>
      </c>
      <c r="P230" s="91">
        <v>11</v>
      </c>
      <c r="Q230" s="241">
        <f t="shared" si="39"/>
        <v>0.91666666666666663</v>
      </c>
      <c r="R230" s="241">
        <f t="shared" si="40"/>
        <v>8.333333333333337E-2</v>
      </c>
      <c r="AL230" s="3"/>
      <c r="AM230" s="3"/>
    </row>
    <row r="231" spans="1:39" ht="15.75" customHeight="1" x14ac:dyDescent="0.25">
      <c r="A231" s="79">
        <v>1302</v>
      </c>
      <c r="B231" s="80"/>
      <c r="C231" s="80"/>
      <c r="D231" s="80"/>
      <c r="E231" s="80"/>
      <c r="F231" s="80"/>
      <c r="G231" s="80"/>
      <c r="H231" s="80">
        <v>6</v>
      </c>
      <c r="I231" s="273"/>
      <c r="J231" s="277"/>
      <c r="K231" s="274"/>
      <c r="L231" s="235"/>
      <c r="M231" s="134"/>
      <c r="N231" s="236"/>
      <c r="O231" s="90">
        <f>IF(H231=0,"",H231/G230)</f>
        <v>0.8571428571428571</v>
      </c>
      <c r="P231" s="91">
        <v>10</v>
      </c>
      <c r="Q231" s="241">
        <f t="shared" si="39"/>
        <v>0.90909090909090906</v>
      </c>
      <c r="R231" s="241">
        <f t="shared" si="40"/>
        <v>9.0909090909090939E-2</v>
      </c>
      <c r="AL231" s="3"/>
      <c r="AM231" s="3"/>
    </row>
    <row r="232" spans="1:39" ht="15.75" customHeight="1" x14ac:dyDescent="0.25">
      <c r="A232" s="79">
        <v>1401</v>
      </c>
      <c r="B232" s="80"/>
      <c r="C232" s="80"/>
      <c r="D232" s="80"/>
      <c r="E232" s="80"/>
      <c r="F232" s="80"/>
      <c r="G232" s="80"/>
      <c r="H232" s="80"/>
      <c r="I232" s="273">
        <v>6</v>
      </c>
      <c r="J232" s="277"/>
      <c r="K232" s="274">
        <v>6</v>
      </c>
      <c r="L232" s="235"/>
      <c r="M232" s="134"/>
      <c r="N232" s="236"/>
      <c r="O232" s="90">
        <f>IF(I232=0,"",I232/H231)</f>
        <v>1</v>
      </c>
      <c r="P232" s="91">
        <v>10</v>
      </c>
      <c r="Q232" s="241">
        <f t="shared" si="39"/>
        <v>1</v>
      </c>
      <c r="R232" s="241">
        <f t="shared" si="40"/>
        <v>0</v>
      </c>
      <c r="AL232" s="3"/>
      <c r="AM232" s="3"/>
    </row>
    <row r="233" spans="1:39" ht="15.75" customHeight="1" x14ac:dyDescent="0.25">
      <c r="A233" s="79">
        <v>1402</v>
      </c>
      <c r="B233" s="80"/>
      <c r="C233" s="80"/>
      <c r="D233" s="80"/>
      <c r="E233" s="80"/>
      <c r="F233" s="80"/>
      <c r="G233" s="80"/>
      <c r="H233" s="80"/>
      <c r="I233" s="273">
        <v>2</v>
      </c>
      <c r="J233" s="277"/>
      <c r="K233" s="274"/>
      <c r="L233" s="235"/>
      <c r="M233" s="134"/>
      <c r="N233" s="134"/>
      <c r="O233" s="246"/>
      <c r="P233" s="91">
        <v>2</v>
      </c>
      <c r="Q233" s="247"/>
      <c r="R233" s="246"/>
      <c r="AL233" s="3"/>
      <c r="AM233" s="3"/>
    </row>
    <row r="234" spans="1:39" ht="15.75" customHeight="1" x14ac:dyDescent="0.25">
      <c r="A234" s="79">
        <v>1501</v>
      </c>
      <c r="B234" s="80"/>
      <c r="C234" s="80"/>
      <c r="D234" s="80"/>
      <c r="E234" s="80"/>
      <c r="F234" s="80"/>
      <c r="G234" s="80"/>
      <c r="H234" s="80"/>
      <c r="I234" s="273">
        <v>2</v>
      </c>
      <c r="J234" s="277"/>
      <c r="K234" s="274">
        <v>1</v>
      </c>
      <c r="L234" s="235"/>
      <c r="M234" s="134"/>
      <c r="N234" s="134"/>
      <c r="O234" s="246"/>
      <c r="P234" s="91">
        <v>2</v>
      </c>
      <c r="Q234" s="247"/>
      <c r="R234" s="246"/>
      <c r="AL234" s="3"/>
      <c r="AM234" s="3"/>
    </row>
    <row r="235" spans="1:39" ht="15.75" customHeight="1" x14ac:dyDescent="0.25">
      <c r="A235" s="79">
        <v>1502</v>
      </c>
      <c r="B235" s="80"/>
      <c r="C235" s="80"/>
      <c r="D235" s="80"/>
      <c r="E235" s="80"/>
      <c r="F235" s="80"/>
      <c r="G235" s="80"/>
      <c r="H235" s="80"/>
      <c r="I235" s="273">
        <v>2</v>
      </c>
      <c r="J235" s="277"/>
      <c r="K235" s="274"/>
      <c r="L235" s="235"/>
      <c r="M235" s="134"/>
      <c r="N235" s="134"/>
      <c r="O235" s="246"/>
      <c r="P235" s="96">
        <v>2</v>
      </c>
      <c r="Q235" s="247"/>
      <c r="R235" s="246"/>
      <c r="AL235" s="3"/>
      <c r="AM235" s="3"/>
    </row>
    <row r="236" spans="1:39" ht="15.75" customHeight="1" x14ac:dyDescent="0.25">
      <c r="A236" s="79">
        <v>1601</v>
      </c>
      <c r="B236" s="80"/>
      <c r="C236" s="80"/>
      <c r="D236" s="80"/>
      <c r="E236" s="80"/>
      <c r="F236" s="80"/>
      <c r="G236" s="80"/>
      <c r="H236" s="80"/>
      <c r="I236" s="273">
        <v>1</v>
      </c>
      <c r="J236" s="277"/>
      <c r="K236" s="274">
        <v>1</v>
      </c>
      <c r="L236" s="235"/>
      <c r="M236" s="134"/>
      <c r="N236" s="134"/>
      <c r="O236" s="246"/>
      <c r="P236" s="96">
        <v>1</v>
      </c>
      <c r="Q236" s="247"/>
      <c r="R236" s="246"/>
      <c r="AL236" s="3"/>
      <c r="AM236" s="3"/>
    </row>
    <row r="237" spans="1:39" ht="15.75" customHeight="1" x14ac:dyDescent="0.25">
      <c r="A237" s="79">
        <v>1602</v>
      </c>
      <c r="B237" s="80"/>
      <c r="C237" s="80"/>
      <c r="D237" s="80"/>
      <c r="E237" s="80"/>
      <c r="F237" s="80"/>
      <c r="G237" s="80"/>
      <c r="H237" s="80"/>
      <c r="I237" s="273"/>
      <c r="J237" s="277"/>
      <c r="K237" s="274"/>
      <c r="L237" s="235"/>
      <c r="M237" s="134"/>
      <c r="N237" s="237"/>
      <c r="O237" s="246"/>
      <c r="P237" s="96"/>
      <c r="Q237" s="247"/>
      <c r="R237" s="246"/>
      <c r="AL237" s="3"/>
      <c r="AM237" s="3"/>
    </row>
    <row r="238" spans="1:39" ht="15.75" customHeight="1" x14ac:dyDescent="0.25">
      <c r="A238" s="79">
        <v>1701</v>
      </c>
      <c r="B238" s="80"/>
      <c r="C238" s="80"/>
      <c r="D238" s="80"/>
      <c r="E238" s="80"/>
      <c r="F238" s="80"/>
      <c r="G238" s="80"/>
      <c r="H238" s="80"/>
      <c r="I238" s="273"/>
      <c r="J238" s="277"/>
      <c r="K238" s="274"/>
      <c r="L238" s="235"/>
      <c r="M238" s="134"/>
      <c r="N238" s="237"/>
      <c r="O238" s="248"/>
      <c r="P238" s="251"/>
      <c r="Q238" s="249"/>
      <c r="R238" s="250"/>
      <c r="AL238" s="3"/>
      <c r="AM238" s="3"/>
    </row>
    <row r="239" spans="1:39" ht="15.75" customHeight="1" x14ac:dyDescent="0.25">
      <c r="A239" s="79">
        <v>1702</v>
      </c>
      <c r="B239" s="80"/>
      <c r="C239" s="80"/>
      <c r="D239" s="80"/>
      <c r="E239" s="80"/>
      <c r="F239" s="80"/>
      <c r="G239" s="80"/>
      <c r="H239" s="80"/>
      <c r="I239" s="273"/>
      <c r="J239" s="277"/>
      <c r="K239" s="274"/>
      <c r="L239" s="235"/>
      <c r="M239" s="134"/>
      <c r="N239" s="237"/>
      <c r="O239" s="228" t="s">
        <v>80</v>
      </c>
      <c r="P239" s="102">
        <v>8</v>
      </c>
      <c r="Q239" s="103">
        <f>K242</f>
        <v>8</v>
      </c>
      <c r="R239" s="230" t="s">
        <v>10</v>
      </c>
      <c r="AL239" s="3"/>
      <c r="AM239" s="3"/>
    </row>
    <row r="240" spans="1:39" ht="15.75" customHeight="1" x14ac:dyDescent="0.25">
      <c r="A240" s="79">
        <v>1801</v>
      </c>
      <c r="B240" s="80"/>
      <c r="C240" s="80"/>
      <c r="D240" s="80"/>
      <c r="E240" s="80"/>
      <c r="F240" s="80"/>
      <c r="G240" s="80"/>
      <c r="H240" s="80"/>
      <c r="I240" s="273"/>
      <c r="J240" s="277"/>
      <c r="K240" s="274"/>
      <c r="L240" s="235"/>
      <c r="M240" s="134"/>
      <c r="N240" s="237"/>
      <c r="O240" s="229" t="s">
        <v>81</v>
      </c>
      <c r="P240" s="104">
        <f>IF(P239/B225=0,"",P239/B225)</f>
        <v>0.33333333333333331</v>
      </c>
      <c r="Q240" s="105">
        <f>IF(P239/Q239=0,"",P239/Q239)</f>
        <v>1</v>
      </c>
      <c r="R240" s="231" t="s">
        <v>82</v>
      </c>
      <c r="AL240" s="3"/>
      <c r="AM240" s="3"/>
    </row>
    <row r="241" spans="1:39" ht="15.75" customHeight="1" x14ac:dyDescent="0.25">
      <c r="A241" s="79">
        <v>1802</v>
      </c>
      <c r="B241" s="226"/>
      <c r="C241" s="226"/>
      <c r="D241" s="226"/>
      <c r="E241" s="226"/>
      <c r="F241" s="226"/>
      <c r="G241" s="226"/>
      <c r="H241" s="226"/>
      <c r="I241" s="276"/>
      <c r="J241" s="278"/>
      <c r="K241" s="274"/>
      <c r="L241" s="238"/>
      <c r="M241" s="239"/>
      <c r="N241" s="240"/>
      <c r="O241" s="109"/>
      <c r="P241" s="110"/>
      <c r="Q241" s="110"/>
      <c r="R241" s="111"/>
      <c r="AL241" s="3"/>
      <c r="AM241" s="3"/>
    </row>
    <row r="242" spans="1:39" ht="18" customHeight="1" x14ac:dyDescent="0.25">
      <c r="A242" s="33"/>
      <c r="B242" s="327" t="s">
        <v>108</v>
      </c>
      <c r="C242" s="327"/>
      <c r="D242" s="327"/>
      <c r="E242" s="327"/>
      <c r="F242" s="327"/>
      <c r="G242" s="327"/>
      <c r="H242" s="327"/>
      <c r="I242" s="327"/>
      <c r="J242" s="327"/>
      <c r="K242" s="225">
        <f>SUM(K225:K238)</f>
        <v>8</v>
      </c>
      <c r="L242" s="113">
        <f>IF(K232=0,"",K232/B225)</f>
        <v>0.25</v>
      </c>
      <c r="M242" s="113">
        <f>IF(K242=0,"",K242/B225)</f>
        <v>0.33333333333333331</v>
      </c>
      <c r="N242" s="113">
        <f>IF(K232=0,"",M242-L242)</f>
        <v>8.3333333333333315E-2</v>
      </c>
      <c r="O242" s="5"/>
      <c r="P242" s="25"/>
      <c r="Q242" s="24"/>
      <c r="R242" s="5"/>
      <c r="AL242" s="3"/>
      <c r="AM242" s="3"/>
    </row>
    <row r="243" spans="1:39" ht="12.75" customHeight="1" x14ac:dyDescent="0.2">
      <c r="L243" s="5"/>
      <c r="M243" s="5"/>
      <c r="N243" s="5"/>
      <c r="O243" s="5"/>
      <c r="P243" s="6"/>
      <c r="Q243" s="6"/>
      <c r="R243" s="5"/>
      <c r="AL243" s="3"/>
      <c r="AM243" s="3"/>
    </row>
    <row r="244" spans="1:39" ht="12.75" customHeight="1" x14ac:dyDescent="0.2">
      <c r="L244" s="5"/>
      <c r="M244" s="5"/>
      <c r="O244" s="5"/>
      <c r="P244" s="6"/>
      <c r="Q244" s="6"/>
      <c r="R244" s="5"/>
      <c r="AL244" s="3"/>
      <c r="AM244" s="3"/>
    </row>
    <row r="245" spans="1:39" ht="26.25" customHeight="1" x14ac:dyDescent="0.4">
      <c r="A245" s="224"/>
      <c r="B245" s="333" t="s">
        <v>96</v>
      </c>
      <c r="C245" s="333"/>
      <c r="D245" s="333"/>
      <c r="E245" s="333"/>
      <c r="F245" s="333"/>
      <c r="G245" s="333"/>
      <c r="H245" s="333"/>
      <c r="I245" s="333"/>
      <c r="J245" s="333"/>
      <c r="K245" s="78" t="s">
        <v>72</v>
      </c>
      <c r="L245" s="5"/>
      <c r="M245" s="5"/>
      <c r="N245" s="25"/>
      <c r="O245" s="5"/>
      <c r="P245" s="25"/>
      <c r="Q245" s="25"/>
      <c r="R245" s="25"/>
      <c r="AL245" s="3"/>
      <c r="AM245" s="3"/>
    </row>
    <row r="246" spans="1:39" ht="20.25" customHeight="1" x14ac:dyDescent="0.2">
      <c r="A246" s="330" t="s">
        <v>9</v>
      </c>
      <c r="B246" s="334" t="s">
        <v>97</v>
      </c>
      <c r="C246" s="335"/>
      <c r="D246" s="335"/>
      <c r="E246" s="335"/>
      <c r="F246" s="335"/>
      <c r="G246" s="335"/>
      <c r="H246" s="335"/>
      <c r="I246" s="335"/>
      <c r="J246" s="336"/>
      <c r="K246" s="314" t="s">
        <v>10</v>
      </c>
      <c r="L246" s="307" t="s">
        <v>2</v>
      </c>
      <c r="M246" s="307" t="s">
        <v>3</v>
      </c>
      <c r="N246" s="316" t="s">
        <v>4</v>
      </c>
      <c r="O246" s="307" t="s">
        <v>5</v>
      </c>
      <c r="P246" s="317" t="s">
        <v>6</v>
      </c>
      <c r="Q246" s="317" t="s">
        <v>7</v>
      </c>
      <c r="R246" s="307" t="s">
        <v>8</v>
      </c>
      <c r="AL246" s="3"/>
      <c r="AM246" s="3"/>
    </row>
    <row r="247" spans="1:39" ht="15.75" customHeight="1" x14ac:dyDescent="0.25">
      <c r="A247" s="308"/>
      <c r="B247" s="79" t="s">
        <v>98</v>
      </c>
      <c r="C247" s="79" t="s">
        <v>99</v>
      </c>
      <c r="D247" s="79" t="s">
        <v>100</v>
      </c>
      <c r="E247" s="79" t="s">
        <v>101</v>
      </c>
      <c r="F247" s="79" t="s">
        <v>102</v>
      </c>
      <c r="G247" s="79" t="s">
        <v>103</v>
      </c>
      <c r="H247" s="79" t="s">
        <v>104</v>
      </c>
      <c r="I247" s="79" t="s">
        <v>105</v>
      </c>
      <c r="J247" s="275" t="s">
        <v>106</v>
      </c>
      <c r="K247" s="308"/>
      <c r="L247" s="308"/>
      <c r="M247" s="308"/>
      <c r="N247" s="308"/>
      <c r="O247" s="308"/>
      <c r="P247" s="308"/>
      <c r="Q247" s="308"/>
      <c r="R247" s="308"/>
      <c r="AL247" s="3"/>
      <c r="AM247" s="3"/>
    </row>
    <row r="248" spans="1:39" ht="15.75" customHeight="1" x14ac:dyDescent="0.25">
      <c r="A248" s="79">
        <v>1102</v>
      </c>
      <c r="B248" s="80">
        <v>38</v>
      </c>
      <c r="C248" s="80"/>
      <c r="D248" s="80"/>
      <c r="E248" s="80"/>
      <c r="F248" s="80"/>
      <c r="G248" s="80"/>
      <c r="H248" s="80"/>
      <c r="I248" s="80"/>
      <c r="J248" s="277"/>
      <c r="K248" s="116"/>
      <c r="L248" s="232"/>
      <c r="M248" s="233"/>
      <c r="N248" s="234"/>
      <c r="O248" s="242"/>
      <c r="P248" s="85">
        <f>B248</f>
        <v>38</v>
      </c>
      <c r="Q248" s="243"/>
      <c r="R248" s="242"/>
      <c r="AL248" s="3"/>
      <c r="AM248" s="3"/>
    </row>
    <row r="249" spans="1:39" ht="15.75" customHeight="1" x14ac:dyDescent="0.25">
      <c r="A249" s="79">
        <v>1201</v>
      </c>
      <c r="B249" s="80"/>
      <c r="C249" s="80">
        <v>25</v>
      </c>
      <c r="D249" s="80"/>
      <c r="E249" s="80"/>
      <c r="F249" s="80"/>
      <c r="G249" s="80"/>
      <c r="H249" s="80"/>
      <c r="I249" s="80"/>
      <c r="J249" s="277"/>
      <c r="K249" s="116"/>
      <c r="L249" s="235"/>
      <c r="M249" s="134"/>
      <c r="N249" s="236"/>
      <c r="O249" s="90">
        <f>IF(C249=0,"",C249/B248)</f>
        <v>0.65789473684210531</v>
      </c>
      <c r="P249" s="91">
        <v>25</v>
      </c>
      <c r="Q249" s="241">
        <f t="shared" ref="Q249:Q255" si="41">IF(P249=0,"",P249/P248)</f>
        <v>0.65789473684210531</v>
      </c>
      <c r="R249" s="241">
        <f t="shared" ref="R249:R255" si="42">IF(P249=0,"",100%-Q249)</f>
        <v>0.34210526315789469</v>
      </c>
      <c r="AL249" s="3"/>
      <c r="AM249" s="3"/>
    </row>
    <row r="250" spans="1:39" ht="15.75" customHeight="1" x14ac:dyDescent="0.25">
      <c r="A250" s="79">
        <v>1202</v>
      </c>
      <c r="B250" s="80"/>
      <c r="C250" s="80"/>
      <c r="D250" s="80">
        <v>22</v>
      </c>
      <c r="E250" s="80"/>
      <c r="F250" s="80"/>
      <c r="G250" s="80"/>
      <c r="H250" s="80"/>
      <c r="I250" s="80"/>
      <c r="J250" s="277"/>
      <c r="K250" s="116"/>
      <c r="L250" s="235"/>
      <c r="M250" s="134"/>
      <c r="N250" s="236"/>
      <c r="O250" s="90">
        <f>IF(D250=0,"",D250/C249)</f>
        <v>0.88</v>
      </c>
      <c r="P250" s="91">
        <v>23</v>
      </c>
      <c r="Q250" s="241">
        <f t="shared" si="41"/>
        <v>0.92</v>
      </c>
      <c r="R250" s="241">
        <f t="shared" si="42"/>
        <v>7.999999999999996E-2</v>
      </c>
      <c r="S250" s="11">
        <f>P250/P248</f>
        <v>0.60526315789473684</v>
      </c>
      <c r="AL250" s="3"/>
      <c r="AM250" s="3"/>
    </row>
    <row r="251" spans="1:39" ht="15.75" customHeight="1" x14ac:dyDescent="0.25">
      <c r="A251" s="79">
        <v>1301</v>
      </c>
      <c r="B251" s="80"/>
      <c r="C251" s="80"/>
      <c r="D251" s="80"/>
      <c r="E251" s="80">
        <v>19</v>
      </c>
      <c r="F251" s="80"/>
      <c r="G251" s="80"/>
      <c r="H251" s="80"/>
      <c r="I251" s="80"/>
      <c r="J251" s="277"/>
      <c r="K251" s="116"/>
      <c r="L251" s="235"/>
      <c r="M251" s="134"/>
      <c r="N251" s="236"/>
      <c r="O251" s="90">
        <f>IF(E251=0,"",E251/D250)</f>
        <v>0.86363636363636365</v>
      </c>
      <c r="P251" s="91">
        <v>22</v>
      </c>
      <c r="Q251" s="241">
        <f t="shared" si="41"/>
        <v>0.95652173913043481</v>
      </c>
      <c r="R251" s="241">
        <f t="shared" si="42"/>
        <v>4.3478260869565188E-2</v>
      </c>
      <c r="AL251" s="3"/>
      <c r="AM251" s="3"/>
    </row>
    <row r="252" spans="1:39" ht="15.75" customHeight="1" x14ac:dyDescent="0.25">
      <c r="A252" s="79">
        <v>1302</v>
      </c>
      <c r="B252" s="80"/>
      <c r="C252" s="80"/>
      <c r="D252" s="80"/>
      <c r="E252" s="80"/>
      <c r="F252" s="80">
        <v>17</v>
      </c>
      <c r="G252" s="80"/>
      <c r="H252" s="80"/>
      <c r="I252" s="80"/>
      <c r="J252" s="277"/>
      <c r="K252" s="116"/>
      <c r="L252" s="235"/>
      <c r="M252" s="134"/>
      <c r="N252" s="236"/>
      <c r="O252" s="90">
        <f>IF(F252=0,"",F252/E251)</f>
        <v>0.89473684210526316</v>
      </c>
      <c r="P252" s="91">
        <v>22</v>
      </c>
      <c r="Q252" s="241">
        <f t="shared" si="41"/>
        <v>1</v>
      </c>
      <c r="R252" s="241">
        <f t="shared" si="42"/>
        <v>0</v>
      </c>
      <c r="AL252" s="3"/>
      <c r="AM252" s="3"/>
    </row>
    <row r="253" spans="1:39" ht="15.75" customHeight="1" x14ac:dyDescent="0.25">
      <c r="A253" s="79">
        <v>1401</v>
      </c>
      <c r="B253" s="80"/>
      <c r="C253" s="80"/>
      <c r="D253" s="80"/>
      <c r="E253" s="80"/>
      <c r="F253" s="80"/>
      <c r="G253" s="80">
        <v>17</v>
      </c>
      <c r="H253" s="80"/>
      <c r="I253" s="80"/>
      <c r="J253" s="277"/>
      <c r="K253" s="116"/>
      <c r="L253" s="235"/>
      <c r="M253" s="134"/>
      <c r="N253" s="236"/>
      <c r="O253" s="90">
        <f>IF(G253=0,"",G253/F252)</f>
        <v>1</v>
      </c>
      <c r="P253" s="91">
        <v>20</v>
      </c>
      <c r="Q253" s="241">
        <f t="shared" si="41"/>
        <v>0.90909090909090906</v>
      </c>
      <c r="R253" s="241">
        <f t="shared" si="42"/>
        <v>9.0909090909090939E-2</v>
      </c>
      <c r="AL253" s="3"/>
      <c r="AM253" s="3"/>
    </row>
    <row r="254" spans="1:39" ht="15.75" customHeight="1" x14ac:dyDescent="0.25">
      <c r="A254" s="79">
        <v>1402</v>
      </c>
      <c r="B254" s="80"/>
      <c r="C254" s="80"/>
      <c r="D254" s="80"/>
      <c r="E254" s="80"/>
      <c r="F254" s="80"/>
      <c r="G254" s="80"/>
      <c r="H254" s="80">
        <v>17</v>
      </c>
      <c r="I254" s="80"/>
      <c r="J254" s="277"/>
      <c r="K254" s="116"/>
      <c r="L254" s="235"/>
      <c r="M254" s="134"/>
      <c r="N254" s="236"/>
      <c r="O254" s="90">
        <f>IF(H254=0,"",H254/G253)</f>
        <v>1</v>
      </c>
      <c r="P254" s="91">
        <v>20</v>
      </c>
      <c r="Q254" s="241">
        <f t="shared" si="41"/>
        <v>1</v>
      </c>
      <c r="R254" s="241">
        <f t="shared" si="42"/>
        <v>0</v>
      </c>
      <c r="AL254" s="3"/>
      <c r="AM254" s="3"/>
    </row>
    <row r="255" spans="1:39" ht="15.75" customHeight="1" x14ac:dyDescent="0.25">
      <c r="A255" s="79">
        <v>1501</v>
      </c>
      <c r="B255" s="80"/>
      <c r="C255" s="80"/>
      <c r="D255" s="80"/>
      <c r="E255" s="80"/>
      <c r="F255" s="80"/>
      <c r="G255" s="80"/>
      <c r="H255" s="80"/>
      <c r="I255" s="80">
        <v>14</v>
      </c>
      <c r="J255" s="277"/>
      <c r="K255" s="116">
        <v>14</v>
      </c>
      <c r="L255" s="235"/>
      <c r="M255" s="134"/>
      <c r="N255" s="236"/>
      <c r="O255" s="90">
        <f>IF(I255=0,"",I255/H254)</f>
        <v>0.82352941176470584</v>
      </c>
      <c r="P255" s="91">
        <v>18</v>
      </c>
      <c r="Q255" s="241">
        <f t="shared" si="41"/>
        <v>0.9</v>
      </c>
      <c r="R255" s="241">
        <f t="shared" si="42"/>
        <v>9.9999999999999978E-2</v>
      </c>
      <c r="AL255" s="3"/>
      <c r="AM255" s="3"/>
    </row>
    <row r="256" spans="1:39" ht="15.75" customHeight="1" x14ac:dyDescent="0.25">
      <c r="A256" s="79">
        <v>1502</v>
      </c>
      <c r="B256" s="80"/>
      <c r="C256" s="80"/>
      <c r="D256" s="80"/>
      <c r="E256" s="80"/>
      <c r="F256" s="80"/>
      <c r="G256" s="80"/>
      <c r="H256" s="80"/>
      <c r="I256" s="80">
        <v>3</v>
      </c>
      <c r="J256" s="277"/>
      <c r="K256" s="116">
        <v>1</v>
      </c>
      <c r="L256" s="235"/>
      <c r="M256" s="134"/>
      <c r="N256" s="134"/>
      <c r="O256" s="246"/>
      <c r="P256" s="91">
        <v>5</v>
      </c>
      <c r="Q256" s="247"/>
      <c r="R256" s="246"/>
      <c r="AL256" s="3"/>
      <c r="AM256" s="3"/>
    </row>
    <row r="257" spans="1:39" ht="15.75" customHeight="1" x14ac:dyDescent="0.25">
      <c r="A257" s="79">
        <v>1601</v>
      </c>
      <c r="B257" s="80"/>
      <c r="C257" s="80"/>
      <c r="D257" s="80"/>
      <c r="E257" s="80"/>
      <c r="F257" s="80"/>
      <c r="G257" s="80"/>
      <c r="H257" s="80"/>
      <c r="I257" s="80">
        <v>3</v>
      </c>
      <c r="J257" s="277"/>
      <c r="K257" s="116">
        <v>3</v>
      </c>
      <c r="L257" s="235"/>
      <c r="M257" s="134"/>
      <c r="N257" s="134"/>
      <c r="O257" s="246"/>
      <c r="P257" s="91">
        <v>4</v>
      </c>
      <c r="Q257" s="247"/>
      <c r="R257" s="246"/>
      <c r="AL257" s="3"/>
      <c r="AM257" s="3"/>
    </row>
    <row r="258" spans="1:39" ht="15.75" customHeight="1" x14ac:dyDescent="0.25">
      <c r="A258" s="79">
        <v>1602</v>
      </c>
      <c r="B258" s="80"/>
      <c r="C258" s="80"/>
      <c r="D258" s="80"/>
      <c r="E258" s="80"/>
      <c r="F258" s="80"/>
      <c r="G258" s="80"/>
      <c r="H258" s="80"/>
      <c r="I258" s="80"/>
      <c r="J258" s="277"/>
      <c r="K258" s="116"/>
      <c r="L258" s="235"/>
      <c r="M258" s="134"/>
      <c r="N258" s="134"/>
      <c r="O258" s="246"/>
      <c r="P258" s="96"/>
      <c r="Q258" s="247"/>
      <c r="R258" s="246"/>
      <c r="AL258" s="3"/>
      <c r="AM258" s="3"/>
    </row>
    <row r="259" spans="1:39" ht="15.75" customHeight="1" x14ac:dyDescent="0.25">
      <c r="A259" s="79">
        <v>1701</v>
      </c>
      <c r="B259" s="80"/>
      <c r="C259" s="80"/>
      <c r="D259" s="80"/>
      <c r="E259" s="80"/>
      <c r="F259" s="80"/>
      <c r="G259" s="80"/>
      <c r="H259" s="80"/>
      <c r="I259" s="80"/>
      <c r="J259" s="277"/>
      <c r="K259" s="116"/>
      <c r="L259" s="235"/>
      <c r="M259" s="134"/>
      <c r="N259" s="237"/>
      <c r="O259" s="246"/>
      <c r="P259" s="96"/>
      <c r="Q259" s="247"/>
      <c r="R259" s="246"/>
      <c r="AL259" s="3"/>
      <c r="AM259" s="3"/>
    </row>
    <row r="260" spans="1:39" ht="15.75" customHeight="1" x14ac:dyDescent="0.25">
      <c r="A260" s="79">
        <v>1702</v>
      </c>
      <c r="B260" s="80"/>
      <c r="C260" s="80"/>
      <c r="D260" s="80"/>
      <c r="E260" s="80"/>
      <c r="F260" s="80"/>
      <c r="G260" s="80"/>
      <c r="H260" s="80"/>
      <c r="I260" s="80"/>
      <c r="J260" s="277"/>
      <c r="K260" s="116"/>
      <c r="L260" s="235"/>
      <c r="M260" s="134"/>
      <c r="N260" s="237"/>
      <c r="O260" s="246"/>
      <c r="P260" s="96"/>
      <c r="Q260" s="247"/>
      <c r="R260" s="246"/>
      <c r="AL260" s="3"/>
      <c r="AM260" s="3"/>
    </row>
    <row r="261" spans="1:39" ht="15.75" customHeight="1" x14ac:dyDescent="0.25">
      <c r="A261" s="79">
        <v>1801</v>
      </c>
      <c r="B261" s="80"/>
      <c r="C261" s="80"/>
      <c r="D261" s="80"/>
      <c r="E261" s="80"/>
      <c r="F261" s="80"/>
      <c r="G261" s="80"/>
      <c r="H261" s="80"/>
      <c r="I261" s="80"/>
      <c r="J261" s="277"/>
      <c r="K261" s="116"/>
      <c r="L261" s="235"/>
      <c r="M261" s="134"/>
      <c r="N261" s="237"/>
      <c r="O261" s="248"/>
      <c r="P261" s="251"/>
      <c r="Q261" s="249"/>
      <c r="R261" s="250"/>
      <c r="AL261" s="3"/>
      <c r="AM261" s="3"/>
    </row>
    <row r="262" spans="1:39" ht="15.75" customHeight="1" x14ac:dyDescent="0.25">
      <c r="A262" s="79">
        <v>1802</v>
      </c>
      <c r="B262" s="80"/>
      <c r="C262" s="80"/>
      <c r="D262" s="80"/>
      <c r="E262" s="80"/>
      <c r="F262" s="80"/>
      <c r="G262" s="80"/>
      <c r="H262" s="80"/>
      <c r="I262" s="80"/>
      <c r="J262" s="277"/>
      <c r="K262" s="116"/>
      <c r="L262" s="235"/>
      <c r="M262" s="134"/>
      <c r="N262" s="237"/>
      <c r="O262" s="228" t="s">
        <v>80</v>
      </c>
      <c r="P262" s="102">
        <v>17</v>
      </c>
      <c r="Q262" s="103">
        <f>IF(SUM(K251:K258)=0,"",SUM(K251:K258))</f>
        <v>18</v>
      </c>
      <c r="R262" s="230" t="s">
        <v>10</v>
      </c>
      <c r="AL262" s="3"/>
      <c r="AM262" s="3"/>
    </row>
    <row r="263" spans="1:39" ht="15.75" customHeight="1" x14ac:dyDescent="0.25">
      <c r="A263" s="79">
        <v>1901</v>
      </c>
      <c r="B263" s="80"/>
      <c r="C263" s="80"/>
      <c r="D263" s="80"/>
      <c r="E263" s="80"/>
      <c r="F263" s="80"/>
      <c r="G263" s="80"/>
      <c r="H263" s="80"/>
      <c r="I263" s="80"/>
      <c r="J263" s="277"/>
      <c r="K263" s="116"/>
      <c r="L263" s="235"/>
      <c r="M263" s="134"/>
      <c r="N263" s="237"/>
      <c r="O263" s="229" t="s">
        <v>81</v>
      </c>
      <c r="P263" s="104">
        <f>IF(P262/B248=0,"",P262/B248)</f>
        <v>0.44736842105263158</v>
      </c>
      <c r="Q263" s="105">
        <f>IF(P262/Q262=0,"",P262/Q262)</f>
        <v>0.94444444444444442</v>
      </c>
      <c r="R263" s="231" t="s">
        <v>82</v>
      </c>
      <c r="AL263" s="3"/>
      <c r="AM263" s="3"/>
    </row>
    <row r="264" spans="1:39" ht="15.75" customHeight="1" x14ac:dyDescent="0.25">
      <c r="A264" s="79">
        <v>1902</v>
      </c>
      <c r="B264" s="80"/>
      <c r="C264" s="80"/>
      <c r="D264" s="80"/>
      <c r="E264" s="80"/>
      <c r="F264" s="80"/>
      <c r="G264" s="80"/>
      <c r="H264" s="80"/>
      <c r="I264" s="80"/>
      <c r="J264" s="278"/>
      <c r="K264" s="116"/>
      <c r="L264" s="238"/>
      <c r="M264" s="239"/>
      <c r="N264" s="240"/>
      <c r="O264" s="109"/>
      <c r="P264" s="110"/>
      <c r="Q264" s="110"/>
      <c r="R264" s="111"/>
      <c r="AL264" s="3"/>
      <c r="AM264" s="3"/>
    </row>
    <row r="265" spans="1:39" ht="18" customHeight="1" x14ac:dyDescent="0.25">
      <c r="A265" s="33"/>
      <c r="B265" s="327" t="s">
        <v>108</v>
      </c>
      <c r="C265" s="327"/>
      <c r="D265" s="327"/>
      <c r="E265" s="327"/>
      <c r="F265" s="327"/>
      <c r="G265" s="327"/>
      <c r="H265" s="327"/>
      <c r="I265" s="327"/>
      <c r="J265" s="327"/>
      <c r="K265" s="112">
        <f>SUM(K248:K261)</f>
        <v>18</v>
      </c>
      <c r="L265" s="113">
        <f>IF(K255=0,"",K255/B248)</f>
        <v>0.36842105263157893</v>
      </c>
      <c r="M265" s="113">
        <f>IF(K265=0,"",K265/B248)</f>
        <v>0.47368421052631576</v>
      </c>
      <c r="N265" s="113">
        <f>IF(K256=0,"",M265-L265)</f>
        <v>0.10526315789473684</v>
      </c>
      <c r="O265" s="5"/>
      <c r="P265" s="25"/>
      <c r="Q265" s="24"/>
      <c r="R265" s="5"/>
      <c r="AL265" s="3"/>
      <c r="AM265" s="3"/>
    </row>
    <row r="266" spans="1:39" ht="12.75" customHeight="1" x14ac:dyDescent="0.2">
      <c r="L266" s="5"/>
      <c r="M266" s="5"/>
      <c r="O266" s="5"/>
      <c r="P266" s="6"/>
      <c r="Q266" s="6"/>
      <c r="R266" s="5"/>
      <c r="AL266" s="3"/>
      <c r="AM266" s="3"/>
    </row>
    <row r="267" spans="1:39" ht="12.75" customHeight="1" x14ac:dyDescent="0.2">
      <c r="L267" s="5"/>
      <c r="M267" s="5"/>
      <c r="O267" s="5"/>
      <c r="P267" s="6"/>
      <c r="Q267" s="6"/>
      <c r="R267" s="5"/>
      <c r="AL267" s="3"/>
      <c r="AM267" s="3"/>
    </row>
    <row r="268" spans="1:39" ht="26.25" customHeight="1" x14ac:dyDescent="0.4">
      <c r="A268" s="224"/>
      <c r="B268" s="333" t="s">
        <v>96</v>
      </c>
      <c r="C268" s="333"/>
      <c r="D268" s="333"/>
      <c r="E268" s="333"/>
      <c r="F268" s="333"/>
      <c r="G268" s="333"/>
      <c r="H268" s="333"/>
      <c r="I268" s="333"/>
      <c r="J268" s="333"/>
      <c r="K268" s="78" t="s">
        <v>77</v>
      </c>
      <c r="L268" s="25"/>
      <c r="M268" s="5"/>
      <c r="N268" s="5"/>
      <c r="O268" s="25"/>
      <c r="P268" s="5"/>
      <c r="Q268" s="25"/>
      <c r="R268" s="25"/>
      <c r="S268" s="25"/>
      <c r="AL268" s="3"/>
      <c r="AM268" s="3"/>
    </row>
    <row r="269" spans="1:39" ht="20.25" customHeight="1" x14ac:dyDescent="0.2">
      <c r="A269" s="330" t="s">
        <v>9</v>
      </c>
      <c r="B269" s="334" t="s">
        <v>97</v>
      </c>
      <c r="C269" s="335"/>
      <c r="D269" s="335"/>
      <c r="E269" s="335"/>
      <c r="F269" s="335"/>
      <c r="G269" s="335"/>
      <c r="H269" s="335"/>
      <c r="I269" s="335"/>
      <c r="J269" s="336"/>
      <c r="K269" s="314" t="s">
        <v>10</v>
      </c>
      <c r="L269" s="307" t="s">
        <v>2</v>
      </c>
      <c r="M269" s="307" t="s">
        <v>3</v>
      </c>
      <c r="N269" s="316" t="s">
        <v>4</v>
      </c>
      <c r="O269" s="307" t="s">
        <v>5</v>
      </c>
      <c r="P269" s="317" t="s">
        <v>6</v>
      </c>
      <c r="Q269" s="317" t="s">
        <v>7</v>
      </c>
      <c r="R269" s="307" t="s">
        <v>8</v>
      </c>
      <c r="AL269" s="3"/>
      <c r="AM269" s="3"/>
    </row>
    <row r="270" spans="1:39" ht="15.75" customHeight="1" x14ac:dyDescent="0.25">
      <c r="A270" s="308"/>
      <c r="B270" s="79" t="s">
        <v>98</v>
      </c>
      <c r="C270" s="79" t="s">
        <v>99</v>
      </c>
      <c r="D270" s="79" t="s">
        <v>100</v>
      </c>
      <c r="E270" s="79" t="s">
        <v>101</v>
      </c>
      <c r="F270" s="79" t="s">
        <v>102</v>
      </c>
      <c r="G270" s="79" t="s">
        <v>103</v>
      </c>
      <c r="H270" s="79" t="s">
        <v>104</v>
      </c>
      <c r="I270" s="79" t="s">
        <v>105</v>
      </c>
      <c r="J270" s="275" t="s">
        <v>106</v>
      </c>
      <c r="K270" s="308"/>
      <c r="L270" s="308"/>
      <c r="M270" s="308"/>
      <c r="N270" s="308"/>
      <c r="O270" s="308"/>
      <c r="P270" s="308"/>
      <c r="Q270" s="308"/>
      <c r="R270" s="308"/>
      <c r="AL270" s="3"/>
      <c r="AM270" s="3"/>
    </row>
    <row r="271" spans="1:39" ht="15.75" customHeight="1" x14ac:dyDescent="0.25">
      <c r="A271" s="79">
        <v>1202</v>
      </c>
      <c r="B271" s="80">
        <v>39</v>
      </c>
      <c r="C271" s="80"/>
      <c r="D271" s="80"/>
      <c r="E271" s="80"/>
      <c r="F271" s="80"/>
      <c r="G271" s="80"/>
      <c r="H271" s="80"/>
      <c r="I271" s="80"/>
      <c r="J271" s="277"/>
      <c r="K271" s="116"/>
      <c r="L271" s="232"/>
      <c r="M271" s="233"/>
      <c r="N271" s="234"/>
      <c r="O271" s="242"/>
      <c r="P271" s="85">
        <f>B271</f>
        <v>39</v>
      </c>
      <c r="Q271" s="243"/>
      <c r="R271" s="242"/>
      <c r="AL271" s="3"/>
      <c r="AM271" s="3"/>
    </row>
    <row r="272" spans="1:39" ht="15.75" customHeight="1" x14ac:dyDescent="0.25">
      <c r="A272" s="79">
        <v>1301</v>
      </c>
      <c r="B272" s="80"/>
      <c r="C272" s="80">
        <v>28</v>
      </c>
      <c r="D272" s="80"/>
      <c r="E272" s="80"/>
      <c r="F272" s="80"/>
      <c r="G272" s="80"/>
      <c r="H272" s="80"/>
      <c r="I272" s="80"/>
      <c r="J272" s="277"/>
      <c r="K272" s="116"/>
      <c r="L272" s="235"/>
      <c r="M272" s="134"/>
      <c r="N272" s="236"/>
      <c r="O272" s="90">
        <f>IF(C272=0,"",C272/B271)</f>
        <v>0.71794871794871795</v>
      </c>
      <c r="P272" s="91">
        <v>28</v>
      </c>
      <c r="Q272" s="241">
        <f t="shared" ref="Q272:Q278" si="43">IF(P272=0,"",P272/P271)</f>
        <v>0.71794871794871795</v>
      </c>
      <c r="R272" s="241">
        <f t="shared" ref="R272:R278" si="44">IF(P272=0,"",100%-Q272)</f>
        <v>0.28205128205128205</v>
      </c>
      <c r="AL272" s="3"/>
      <c r="AM272" s="3"/>
    </row>
    <row r="273" spans="1:39" ht="15.75" customHeight="1" x14ac:dyDescent="0.25">
      <c r="A273" s="79">
        <v>1302</v>
      </c>
      <c r="B273" s="80"/>
      <c r="C273" s="80"/>
      <c r="D273" s="80">
        <v>19</v>
      </c>
      <c r="E273" s="80"/>
      <c r="F273" s="80"/>
      <c r="G273" s="80"/>
      <c r="H273" s="80"/>
      <c r="I273" s="80"/>
      <c r="J273" s="277"/>
      <c r="K273" s="116"/>
      <c r="L273" s="235"/>
      <c r="M273" s="134"/>
      <c r="N273" s="236"/>
      <c r="O273" s="90">
        <f>IF(D273=0,"",D273/C272)</f>
        <v>0.6785714285714286</v>
      </c>
      <c r="P273" s="91">
        <v>22</v>
      </c>
      <c r="Q273" s="241">
        <f t="shared" si="43"/>
        <v>0.7857142857142857</v>
      </c>
      <c r="R273" s="241">
        <f t="shared" si="44"/>
        <v>0.2142857142857143</v>
      </c>
      <c r="S273" s="93">
        <f>P273/P271</f>
        <v>0.5641025641025641</v>
      </c>
      <c r="T273" s="6">
        <f>P271-P272</f>
        <v>11</v>
      </c>
      <c r="AL273" s="3"/>
      <c r="AM273" s="3"/>
    </row>
    <row r="274" spans="1:39" ht="15.75" customHeight="1" x14ac:dyDescent="0.25">
      <c r="A274" s="79">
        <v>1401</v>
      </c>
      <c r="B274" s="80"/>
      <c r="C274" s="80"/>
      <c r="D274" s="80"/>
      <c r="E274" s="80">
        <v>18</v>
      </c>
      <c r="F274" s="80"/>
      <c r="G274" s="80"/>
      <c r="H274" s="80"/>
      <c r="I274" s="80"/>
      <c r="J274" s="277"/>
      <c r="K274" s="116"/>
      <c r="L274" s="235"/>
      <c r="M274" s="134"/>
      <c r="N274" s="236"/>
      <c r="O274" s="90">
        <f>IF(E274=0,"",E274/D273)</f>
        <v>0.94736842105263153</v>
      </c>
      <c r="P274" s="91">
        <v>22</v>
      </c>
      <c r="Q274" s="241">
        <f t="shared" si="43"/>
        <v>1</v>
      </c>
      <c r="R274" s="241">
        <f t="shared" si="44"/>
        <v>0</v>
      </c>
      <c r="T274" s="25">
        <v>4</v>
      </c>
      <c r="AL274" s="3"/>
      <c r="AM274" s="3"/>
    </row>
    <row r="275" spans="1:39" ht="15.75" customHeight="1" x14ac:dyDescent="0.25">
      <c r="A275" s="79">
        <v>1402</v>
      </c>
      <c r="B275" s="80"/>
      <c r="C275" s="80"/>
      <c r="D275" s="80"/>
      <c r="E275" s="80"/>
      <c r="F275" s="80">
        <v>14</v>
      </c>
      <c r="G275" s="80"/>
      <c r="H275" s="80"/>
      <c r="I275" s="80"/>
      <c r="J275" s="277"/>
      <c r="K275" s="116"/>
      <c r="L275" s="235"/>
      <c r="M275" s="134"/>
      <c r="N275" s="236"/>
      <c r="O275" s="90">
        <f>IF(F275=0,"",F275/E274)</f>
        <v>0.77777777777777779</v>
      </c>
      <c r="P275" s="91">
        <v>18</v>
      </c>
      <c r="Q275" s="241">
        <f t="shared" si="43"/>
        <v>0.81818181818181823</v>
      </c>
      <c r="R275" s="241">
        <f t="shared" si="44"/>
        <v>0.18181818181818177</v>
      </c>
      <c r="T275" s="25">
        <v>4</v>
      </c>
      <c r="AL275" s="3"/>
      <c r="AM275" s="3"/>
    </row>
    <row r="276" spans="1:39" ht="15.75" customHeight="1" x14ac:dyDescent="0.25">
      <c r="A276" s="79">
        <v>1501</v>
      </c>
      <c r="B276" s="80"/>
      <c r="C276" s="80"/>
      <c r="D276" s="80"/>
      <c r="E276" s="80"/>
      <c r="F276" s="80"/>
      <c r="G276" s="80">
        <v>11</v>
      </c>
      <c r="H276" s="80"/>
      <c r="I276" s="80"/>
      <c r="J276" s="277"/>
      <c r="K276" s="116"/>
      <c r="L276" s="235"/>
      <c r="M276" s="134"/>
      <c r="N276" s="236"/>
      <c r="O276" s="90">
        <f>IF(G276=0,"",G276/F275)</f>
        <v>0.7857142857142857</v>
      </c>
      <c r="P276" s="91">
        <v>18</v>
      </c>
      <c r="Q276" s="241">
        <f t="shared" si="43"/>
        <v>1</v>
      </c>
      <c r="R276" s="241">
        <f t="shared" si="44"/>
        <v>0</v>
      </c>
      <c r="AL276" s="3"/>
      <c r="AM276" s="3"/>
    </row>
    <row r="277" spans="1:39" ht="15.75" customHeight="1" x14ac:dyDescent="0.25">
      <c r="A277" s="79">
        <v>1502</v>
      </c>
      <c r="B277" s="80"/>
      <c r="C277" s="80"/>
      <c r="D277" s="80"/>
      <c r="E277" s="80"/>
      <c r="F277" s="80"/>
      <c r="G277" s="80"/>
      <c r="H277" s="80">
        <v>9</v>
      </c>
      <c r="I277" s="80"/>
      <c r="J277" s="277"/>
      <c r="K277" s="116"/>
      <c r="L277" s="235"/>
      <c r="M277" s="134"/>
      <c r="N277" s="236"/>
      <c r="O277" s="90">
        <f>IF(H277=0,"",H277/G276)</f>
        <v>0.81818181818181823</v>
      </c>
      <c r="P277" s="91">
        <v>15</v>
      </c>
      <c r="Q277" s="241">
        <f t="shared" si="43"/>
        <v>0.83333333333333337</v>
      </c>
      <c r="R277" s="241">
        <f t="shared" si="44"/>
        <v>0.16666666666666663</v>
      </c>
      <c r="T277" s="25">
        <v>3</v>
      </c>
      <c r="AL277" s="3"/>
      <c r="AM277" s="3"/>
    </row>
    <row r="278" spans="1:39" ht="15.75" customHeight="1" x14ac:dyDescent="0.25">
      <c r="A278" s="79">
        <v>1601</v>
      </c>
      <c r="B278" s="80"/>
      <c r="C278" s="80"/>
      <c r="D278" s="80"/>
      <c r="E278" s="80"/>
      <c r="F278" s="80"/>
      <c r="G278" s="80"/>
      <c r="H278" s="80"/>
      <c r="I278" s="80">
        <v>8</v>
      </c>
      <c r="J278" s="277"/>
      <c r="K278" s="116">
        <v>6</v>
      </c>
      <c r="L278" s="235"/>
      <c r="M278" s="134"/>
      <c r="N278" s="236"/>
      <c r="O278" s="90">
        <f>IF(I278=0,"",I278/H277)</f>
        <v>0.88888888888888884</v>
      </c>
      <c r="P278" s="91">
        <v>14</v>
      </c>
      <c r="Q278" s="241">
        <f t="shared" si="43"/>
        <v>0.93333333333333335</v>
      </c>
      <c r="R278" s="241">
        <f t="shared" si="44"/>
        <v>6.6666666666666652E-2</v>
      </c>
      <c r="T278" s="25">
        <v>1</v>
      </c>
      <c r="AL278" s="3"/>
      <c r="AM278" s="3"/>
    </row>
    <row r="279" spans="1:39" ht="15.75" customHeight="1" x14ac:dyDescent="0.25">
      <c r="A279" s="79">
        <v>1602</v>
      </c>
      <c r="B279" s="80"/>
      <c r="C279" s="80"/>
      <c r="D279" s="80"/>
      <c r="E279" s="80"/>
      <c r="F279" s="80"/>
      <c r="G279" s="80"/>
      <c r="H279" s="80"/>
      <c r="I279" s="80">
        <v>2</v>
      </c>
      <c r="J279" s="277"/>
      <c r="K279" s="116"/>
      <c r="L279" s="235"/>
      <c r="M279" s="134"/>
      <c r="N279" s="134"/>
      <c r="O279" s="246"/>
      <c r="P279" s="91">
        <v>8</v>
      </c>
      <c r="Q279" s="247"/>
      <c r="R279" s="246"/>
      <c r="AL279" s="3"/>
      <c r="AM279" s="3"/>
    </row>
    <row r="280" spans="1:39" ht="15.75" customHeight="1" x14ac:dyDescent="0.25">
      <c r="A280" s="79">
        <v>1701</v>
      </c>
      <c r="B280" s="80"/>
      <c r="C280" s="80"/>
      <c r="D280" s="80"/>
      <c r="E280" s="80"/>
      <c r="F280" s="80"/>
      <c r="G280" s="80"/>
      <c r="H280" s="80"/>
      <c r="I280" s="80">
        <v>7</v>
      </c>
      <c r="J280" s="277"/>
      <c r="K280" s="116">
        <v>8</v>
      </c>
      <c r="L280" s="235"/>
      <c r="M280" s="134"/>
      <c r="N280" s="134"/>
      <c r="O280" s="246"/>
      <c r="P280" s="91">
        <v>8</v>
      </c>
      <c r="Q280" s="247"/>
      <c r="R280" s="246"/>
      <c r="AL280" s="3"/>
      <c r="AM280" s="3"/>
    </row>
    <row r="281" spans="1:39" ht="15.75" customHeight="1" x14ac:dyDescent="0.25">
      <c r="A281" s="79">
        <v>1702</v>
      </c>
      <c r="B281" s="80"/>
      <c r="C281" s="80"/>
      <c r="D281" s="80"/>
      <c r="E281" s="80"/>
      <c r="F281" s="80"/>
      <c r="G281" s="80"/>
      <c r="H281" s="80"/>
      <c r="I281" s="80">
        <v>1</v>
      </c>
      <c r="J281" s="277"/>
      <c r="K281" s="116">
        <v>1</v>
      </c>
      <c r="L281" s="235"/>
      <c r="M281" s="134"/>
      <c r="N281" s="134"/>
      <c r="O281" s="246"/>
      <c r="P281" s="96">
        <v>1</v>
      </c>
      <c r="Q281" s="247"/>
      <c r="R281" s="246"/>
      <c r="AL281" s="3"/>
      <c r="AM281" s="3"/>
    </row>
    <row r="282" spans="1:39" ht="15.75" customHeight="1" x14ac:dyDescent="0.25">
      <c r="A282" s="79">
        <v>1801</v>
      </c>
      <c r="B282" s="80"/>
      <c r="C282" s="80"/>
      <c r="D282" s="80"/>
      <c r="E282" s="80"/>
      <c r="F282" s="80"/>
      <c r="G282" s="80"/>
      <c r="H282" s="80"/>
      <c r="I282" s="80"/>
      <c r="J282" s="277"/>
      <c r="K282" s="116"/>
      <c r="L282" s="235"/>
      <c r="M282" s="134"/>
      <c r="N282" s="134"/>
      <c r="O282" s="246"/>
      <c r="P282" s="96"/>
      <c r="Q282" s="247"/>
      <c r="R282" s="246"/>
      <c r="AL282" s="3"/>
      <c r="AM282" s="3"/>
    </row>
    <row r="283" spans="1:39" ht="15.75" customHeight="1" x14ac:dyDescent="0.25">
      <c r="A283" s="79">
        <v>1802</v>
      </c>
      <c r="B283" s="80"/>
      <c r="C283" s="80"/>
      <c r="D283" s="80"/>
      <c r="E283" s="80"/>
      <c r="F283" s="80"/>
      <c r="G283" s="80"/>
      <c r="H283" s="80"/>
      <c r="I283" s="80"/>
      <c r="J283" s="277"/>
      <c r="K283" s="116"/>
      <c r="L283" s="235"/>
      <c r="M283" s="134"/>
      <c r="N283" s="237"/>
      <c r="O283" s="246"/>
      <c r="P283" s="96"/>
      <c r="Q283" s="247"/>
      <c r="R283" s="246"/>
      <c r="AL283" s="3"/>
      <c r="AM283" s="3"/>
    </row>
    <row r="284" spans="1:39" ht="15.75" customHeight="1" x14ac:dyDescent="0.25">
      <c r="A284" s="79">
        <v>1901</v>
      </c>
      <c r="B284" s="80"/>
      <c r="C284" s="80"/>
      <c r="D284" s="80"/>
      <c r="E284" s="80"/>
      <c r="F284" s="80"/>
      <c r="G284" s="80"/>
      <c r="H284" s="80"/>
      <c r="I284" s="80"/>
      <c r="J284" s="277"/>
      <c r="K284" s="116"/>
      <c r="L284" s="235"/>
      <c r="M284" s="134"/>
      <c r="N284" s="237"/>
      <c r="O284" s="134"/>
      <c r="P284" s="237"/>
      <c r="Q284" s="256"/>
      <c r="R284" s="246"/>
      <c r="AL284" s="3"/>
      <c r="AM284" s="3"/>
    </row>
    <row r="285" spans="1:39" ht="15.75" customHeight="1" x14ac:dyDescent="0.25">
      <c r="A285" s="79">
        <v>1902</v>
      </c>
      <c r="B285" s="80"/>
      <c r="C285" s="80"/>
      <c r="D285" s="80"/>
      <c r="E285" s="80"/>
      <c r="F285" s="80"/>
      <c r="G285" s="80"/>
      <c r="H285" s="80"/>
      <c r="I285" s="80"/>
      <c r="J285" s="277"/>
      <c r="K285" s="116"/>
      <c r="L285" s="235"/>
      <c r="M285" s="134"/>
      <c r="N285" s="237"/>
      <c r="O285" s="228" t="s">
        <v>80</v>
      </c>
      <c r="P285" s="102">
        <v>11</v>
      </c>
      <c r="Q285" s="103">
        <f>K288</f>
        <v>15</v>
      </c>
      <c r="R285" s="230" t="s">
        <v>10</v>
      </c>
      <c r="AL285" s="3"/>
      <c r="AM285" s="3"/>
    </row>
    <row r="286" spans="1:39" ht="15.75" customHeight="1" x14ac:dyDescent="0.25">
      <c r="A286" s="79">
        <v>2001</v>
      </c>
      <c r="B286" s="80"/>
      <c r="C286" s="80"/>
      <c r="D286" s="80"/>
      <c r="E286" s="80"/>
      <c r="F286" s="80"/>
      <c r="G286" s="80"/>
      <c r="H286" s="80"/>
      <c r="I286" s="80"/>
      <c r="J286" s="277"/>
      <c r="K286" s="116"/>
      <c r="L286" s="235"/>
      <c r="M286" s="134"/>
      <c r="N286" s="237"/>
      <c r="O286" s="229" t="s">
        <v>81</v>
      </c>
      <c r="P286" s="104">
        <f>IF(P285/B271=0,"",P285/B271)</f>
        <v>0.28205128205128205</v>
      </c>
      <c r="Q286" s="105">
        <f>IF(P285/Q285=0,"",P285/Q285)</f>
        <v>0.73333333333333328</v>
      </c>
      <c r="R286" s="231" t="s">
        <v>82</v>
      </c>
      <c r="AL286" s="3"/>
      <c r="AM286" s="3"/>
    </row>
    <row r="287" spans="1:39" ht="15.75" customHeight="1" x14ac:dyDescent="0.25">
      <c r="A287" s="79">
        <v>2002</v>
      </c>
      <c r="B287" s="80"/>
      <c r="C287" s="80"/>
      <c r="D287" s="80"/>
      <c r="E287" s="80"/>
      <c r="F287" s="80"/>
      <c r="G287" s="80"/>
      <c r="H287" s="80"/>
      <c r="I287" s="80"/>
      <c r="J287" s="278"/>
      <c r="K287" s="116"/>
      <c r="L287" s="238"/>
      <c r="M287" s="239"/>
      <c r="N287" s="240"/>
      <c r="O287" s="109"/>
      <c r="P287" s="110"/>
      <c r="Q287" s="110"/>
      <c r="R287" s="111"/>
      <c r="AL287" s="3"/>
      <c r="AM287" s="3"/>
    </row>
    <row r="288" spans="1:39" ht="18" customHeight="1" x14ac:dyDescent="0.25">
      <c r="A288" s="33"/>
      <c r="B288" s="327" t="s">
        <v>108</v>
      </c>
      <c r="C288" s="327"/>
      <c r="D288" s="327"/>
      <c r="E288" s="327"/>
      <c r="F288" s="327"/>
      <c r="G288" s="327"/>
      <c r="H288" s="327"/>
      <c r="I288" s="327"/>
      <c r="J288" s="327"/>
      <c r="K288" s="112">
        <f>SUM(K278:K284)</f>
        <v>15</v>
      </c>
      <c r="L288" s="113">
        <f>IF(K280=0,"",K280/B271)</f>
        <v>0.20512820512820512</v>
      </c>
      <c r="M288" s="113">
        <f>IF(K288=0,"",K288/B271)</f>
        <v>0.38461538461538464</v>
      </c>
      <c r="N288" s="113">
        <f>IF(K280=0,"",M288-L288)</f>
        <v>0.17948717948717952</v>
      </c>
      <c r="O288" s="5"/>
      <c r="P288" s="25"/>
      <c r="Q288" s="24"/>
      <c r="R288" s="5"/>
      <c r="AL288" s="3"/>
      <c r="AM288" s="3"/>
    </row>
    <row r="289" spans="1:39" ht="12.75" customHeight="1" x14ac:dyDescent="0.2">
      <c r="L289" s="5"/>
      <c r="M289" s="5"/>
      <c r="O289" s="5"/>
      <c r="P289" s="6"/>
      <c r="Q289" s="6"/>
      <c r="R289" s="5"/>
      <c r="AL289" s="3"/>
      <c r="AM289" s="3"/>
    </row>
    <row r="290" spans="1:39" ht="12.75" customHeight="1" x14ac:dyDescent="0.2">
      <c r="L290" s="5"/>
      <c r="M290" s="5"/>
      <c r="O290" s="5"/>
      <c r="P290" s="6"/>
      <c r="Q290" s="6"/>
      <c r="R290" s="5"/>
      <c r="AL290" s="3"/>
      <c r="AM290" s="3"/>
    </row>
    <row r="291" spans="1:39" ht="26.25" customHeight="1" x14ac:dyDescent="0.4">
      <c r="A291" s="224"/>
      <c r="B291" s="333" t="s">
        <v>96</v>
      </c>
      <c r="C291" s="333"/>
      <c r="D291" s="333"/>
      <c r="E291" s="333"/>
      <c r="F291" s="333"/>
      <c r="G291" s="333"/>
      <c r="H291" s="333"/>
      <c r="I291" s="333"/>
      <c r="J291" s="333"/>
      <c r="K291" s="78" t="s">
        <v>84</v>
      </c>
      <c r="L291" s="5"/>
      <c r="M291" s="5"/>
      <c r="N291" s="25"/>
      <c r="O291" s="5"/>
      <c r="P291" s="25"/>
      <c r="Q291" s="25"/>
      <c r="R291" s="25"/>
      <c r="AL291" s="3"/>
      <c r="AM291" s="3"/>
    </row>
    <row r="292" spans="1:39" ht="20.25" customHeight="1" x14ac:dyDescent="0.2">
      <c r="A292" s="330" t="s">
        <v>9</v>
      </c>
      <c r="B292" s="334" t="s">
        <v>97</v>
      </c>
      <c r="C292" s="335"/>
      <c r="D292" s="335"/>
      <c r="E292" s="335"/>
      <c r="F292" s="335"/>
      <c r="G292" s="335"/>
      <c r="H292" s="335"/>
      <c r="I292" s="335"/>
      <c r="J292" s="336"/>
      <c r="K292" s="314" t="s">
        <v>10</v>
      </c>
      <c r="L292" s="307" t="s">
        <v>2</v>
      </c>
      <c r="M292" s="307" t="s">
        <v>3</v>
      </c>
      <c r="N292" s="316" t="s">
        <v>4</v>
      </c>
      <c r="O292" s="307" t="s">
        <v>5</v>
      </c>
      <c r="P292" s="317" t="s">
        <v>6</v>
      </c>
      <c r="Q292" s="317" t="s">
        <v>7</v>
      </c>
      <c r="R292" s="307" t="s">
        <v>8</v>
      </c>
      <c r="AL292" s="3"/>
      <c r="AM292" s="3"/>
    </row>
    <row r="293" spans="1:39" ht="15.75" customHeight="1" x14ac:dyDescent="0.25">
      <c r="A293" s="308"/>
      <c r="B293" s="79" t="s">
        <v>98</v>
      </c>
      <c r="C293" s="79" t="s">
        <v>99</v>
      </c>
      <c r="D293" s="79" t="s">
        <v>100</v>
      </c>
      <c r="E293" s="79" t="s">
        <v>101</v>
      </c>
      <c r="F293" s="79" t="s">
        <v>102</v>
      </c>
      <c r="G293" s="79" t="s">
        <v>103</v>
      </c>
      <c r="H293" s="79" t="s">
        <v>104</v>
      </c>
      <c r="I293" s="79" t="s">
        <v>105</v>
      </c>
      <c r="J293" s="275" t="s">
        <v>106</v>
      </c>
      <c r="K293" s="308"/>
      <c r="L293" s="308"/>
      <c r="M293" s="308"/>
      <c r="N293" s="308"/>
      <c r="O293" s="308"/>
      <c r="P293" s="308"/>
      <c r="Q293" s="308"/>
      <c r="R293" s="308"/>
      <c r="AL293" s="3"/>
      <c r="AM293" s="3"/>
    </row>
    <row r="294" spans="1:39" ht="15.75" customHeight="1" x14ac:dyDescent="0.25">
      <c r="A294" s="79">
        <v>1302</v>
      </c>
      <c r="B294" s="80">
        <v>37</v>
      </c>
      <c r="C294" s="80"/>
      <c r="D294" s="80"/>
      <c r="E294" s="80"/>
      <c r="F294" s="80"/>
      <c r="G294" s="80"/>
      <c r="H294" s="80"/>
      <c r="I294" s="80"/>
      <c r="J294" s="277"/>
      <c r="K294" s="116"/>
      <c r="L294" s="232"/>
      <c r="M294" s="233"/>
      <c r="N294" s="234"/>
      <c r="O294" s="242"/>
      <c r="P294" s="85">
        <f>B294</f>
        <v>37</v>
      </c>
      <c r="Q294" s="243"/>
      <c r="R294" s="242"/>
      <c r="AL294" s="3"/>
      <c r="AM294" s="3"/>
    </row>
    <row r="295" spans="1:39" ht="15.75" customHeight="1" x14ac:dyDescent="0.25">
      <c r="A295" s="79">
        <v>1401</v>
      </c>
      <c r="B295" s="80"/>
      <c r="C295" s="80">
        <v>25</v>
      </c>
      <c r="D295" s="80"/>
      <c r="E295" s="80"/>
      <c r="F295" s="80"/>
      <c r="G295" s="80"/>
      <c r="H295" s="80"/>
      <c r="I295" s="80"/>
      <c r="J295" s="277"/>
      <c r="K295" s="116"/>
      <c r="L295" s="235"/>
      <c r="M295" s="134"/>
      <c r="N295" s="236"/>
      <c r="O295" s="90">
        <f>IF(C295=0,"",C295/B294)</f>
        <v>0.67567567567567566</v>
      </c>
      <c r="P295" s="91">
        <v>25</v>
      </c>
      <c r="Q295" s="241">
        <f t="shared" ref="Q295:Q301" si="45">IF(P295=0,"",P295/P294)</f>
        <v>0.67567567567567566</v>
      </c>
      <c r="R295" s="241">
        <f t="shared" ref="R295:R301" si="46">IF(P295=0,"",100%-Q295)</f>
        <v>0.32432432432432434</v>
      </c>
      <c r="AL295" s="3"/>
      <c r="AM295" s="3"/>
    </row>
    <row r="296" spans="1:39" ht="15.75" customHeight="1" x14ac:dyDescent="0.25">
      <c r="A296" s="79">
        <v>1402</v>
      </c>
      <c r="B296" s="80"/>
      <c r="C296" s="80"/>
      <c r="D296" s="80">
        <v>15</v>
      </c>
      <c r="E296" s="80"/>
      <c r="F296" s="80"/>
      <c r="G296" s="80"/>
      <c r="H296" s="80"/>
      <c r="I296" s="80"/>
      <c r="J296" s="277"/>
      <c r="K296" s="116"/>
      <c r="L296" s="235"/>
      <c r="M296" s="134"/>
      <c r="N296" s="236"/>
      <c r="O296" s="90">
        <f>IF(D296=0,"",D296/C295)</f>
        <v>0.6</v>
      </c>
      <c r="P296" s="91">
        <v>15</v>
      </c>
      <c r="Q296" s="241">
        <f t="shared" si="45"/>
        <v>0.6</v>
      </c>
      <c r="R296" s="241">
        <f t="shared" si="46"/>
        <v>0.4</v>
      </c>
      <c r="S296" s="11">
        <f>P296/P294</f>
        <v>0.40540540540540543</v>
      </c>
      <c r="AL296" s="3"/>
      <c r="AM296" s="3"/>
    </row>
    <row r="297" spans="1:39" ht="15.75" customHeight="1" x14ac:dyDescent="0.25">
      <c r="A297" s="79">
        <v>1501</v>
      </c>
      <c r="B297" s="80"/>
      <c r="C297" s="80"/>
      <c r="D297" s="80"/>
      <c r="E297" s="80">
        <v>14</v>
      </c>
      <c r="F297" s="80"/>
      <c r="G297" s="80"/>
      <c r="H297" s="80"/>
      <c r="I297" s="80"/>
      <c r="J297" s="277"/>
      <c r="K297" s="116"/>
      <c r="L297" s="235"/>
      <c r="M297" s="134"/>
      <c r="N297" s="236"/>
      <c r="O297" s="90">
        <f>IF(E297=0,"",E297/D296)</f>
        <v>0.93333333333333335</v>
      </c>
      <c r="P297" s="91">
        <v>15</v>
      </c>
      <c r="Q297" s="241">
        <f t="shared" si="45"/>
        <v>1</v>
      </c>
      <c r="R297" s="241">
        <f t="shared" si="46"/>
        <v>0</v>
      </c>
      <c r="AL297" s="3"/>
      <c r="AM297" s="3"/>
    </row>
    <row r="298" spans="1:39" ht="15.75" customHeight="1" x14ac:dyDescent="0.25">
      <c r="A298" s="79">
        <v>1502</v>
      </c>
      <c r="B298" s="80"/>
      <c r="C298" s="80"/>
      <c r="D298" s="80"/>
      <c r="E298" s="80"/>
      <c r="F298" s="80">
        <v>14</v>
      </c>
      <c r="G298" s="80"/>
      <c r="H298" s="80"/>
      <c r="I298" s="80"/>
      <c r="J298" s="277"/>
      <c r="K298" s="116"/>
      <c r="L298" s="235"/>
      <c r="M298" s="134"/>
      <c r="N298" s="236"/>
      <c r="O298" s="90">
        <f>IF(F298=0,"",F298/E297)</f>
        <v>1</v>
      </c>
      <c r="P298" s="91">
        <v>15</v>
      </c>
      <c r="Q298" s="241">
        <f t="shared" si="45"/>
        <v>1</v>
      </c>
      <c r="R298" s="241">
        <f t="shared" si="46"/>
        <v>0</v>
      </c>
      <c r="AL298" s="3"/>
      <c r="AM298" s="3"/>
    </row>
    <row r="299" spans="1:39" ht="15.75" customHeight="1" x14ac:dyDescent="0.25">
      <c r="A299" s="79">
        <v>1601</v>
      </c>
      <c r="B299" s="80"/>
      <c r="C299" s="80"/>
      <c r="D299" s="80"/>
      <c r="E299" s="80"/>
      <c r="F299" s="80"/>
      <c r="G299" s="80">
        <v>14</v>
      </c>
      <c r="H299" s="80"/>
      <c r="I299" s="80"/>
      <c r="J299" s="277"/>
      <c r="K299" s="116"/>
      <c r="L299" s="235"/>
      <c r="M299" s="134"/>
      <c r="N299" s="236"/>
      <c r="O299" s="90">
        <f>IF(G299=0,"",G299/F298)</f>
        <v>1</v>
      </c>
      <c r="P299" s="91">
        <v>15</v>
      </c>
      <c r="Q299" s="241">
        <f t="shared" si="45"/>
        <v>1</v>
      </c>
      <c r="R299" s="241">
        <f t="shared" si="46"/>
        <v>0</v>
      </c>
      <c r="AL299" s="3"/>
      <c r="AM299" s="3"/>
    </row>
    <row r="300" spans="1:39" ht="15.75" customHeight="1" x14ac:dyDescent="0.25">
      <c r="A300" s="79">
        <v>1602</v>
      </c>
      <c r="B300" s="80"/>
      <c r="C300" s="80"/>
      <c r="D300" s="80"/>
      <c r="E300" s="80"/>
      <c r="F300" s="80"/>
      <c r="G300" s="80"/>
      <c r="H300" s="80">
        <v>14</v>
      </c>
      <c r="I300" s="80"/>
      <c r="J300" s="277"/>
      <c r="K300" s="116"/>
      <c r="L300" s="235"/>
      <c r="M300" s="134"/>
      <c r="N300" s="236"/>
      <c r="O300" s="90">
        <f>IF(H300=0,"",H300/G299)</f>
        <v>1</v>
      </c>
      <c r="P300" s="91">
        <v>15</v>
      </c>
      <c r="Q300" s="241">
        <f t="shared" si="45"/>
        <v>1</v>
      </c>
      <c r="R300" s="241">
        <f t="shared" si="46"/>
        <v>0</v>
      </c>
      <c r="AL300" s="3"/>
      <c r="AM300" s="3"/>
    </row>
    <row r="301" spans="1:39" ht="15.75" customHeight="1" x14ac:dyDescent="0.25">
      <c r="A301" s="79">
        <v>1701</v>
      </c>
      <c r="B301" s="80"/>
      <c r="C301" s="80"/>
      <c r="D301" s="80"/>
      <c r="E301" s="80"/>
      <c r="F301" s="80"/>
      <c r="G301" s="80"/>
      <c r="H301" s="80"/>
      <c r="I301" s="80">
        <v>14</v>
      </c>
      <c r="J301" s="277"/>
      <c r="K301" s="116">
        <v>12</v>
      </c>
      <c r="L301" s="235"/>
      <c r="M301" s="134"/>
      <c r="N301" s="236"/>
      <c r="O301" s="90">
        <f>IF(I301=0,"",I301/H300)</f>
        <v>1</v>
      </c>
      <c r="P301" s="91">
        <v>15</v>
      </c>
      <c r="Q301" s="241">
        <f t="shared" si="45"/>
        <v>1</v>
      </c>
      <c r="R301" s="241">
        <f t="shared" si="46"/>
        <v>0</v>
      </c>
      <c r="AL301" s="3"/>
      <c r="AM301" s="3"/>
    </row>
    <row r="302" spans="1:39" ht="15.75" customHeight="1" x14ac:dyDescent="0.25">
      <c r="A302" s="79">
        <v>1702</v>
      </c>
      <c r="B302" s="80"/>
      <c r="C302" s="80"/>
      <c r="D302" s="80"/>
      <c r="E302" s="80"/>
      <c r="F302" s="80"/>
      <c r="G302" s="80"/>
      <c r="H302" s="80"/>
      <c r="I302" s="80">
        <v>3</v>
      </c>
      <c r="J302" s="277"/>
      <c r="K302" s="116">
        <v>1</v>
      </c>
      <c r="L302" s="235"/>
      <c r="M302" s="134"/>
      <c r="N302" s="134"/>
      <c r="O302" s="246"/>
      <c r="P302" s="91">
        <v>3</v>
      </c>
      <c r="Q302" s="247"/>
      <c r="R302" s="246"/>
      <c r="AL302" s="3"/>
      <c r="AM302" s="3"/>
    </row>
    <row r="303" spans="1:39" ht="15.75" customHeight="1" x14ac:dyDescent="0.25">
      <c r="A303" s="79">
        <v>1801</v>
      </c>
      <c r="B303" s="80"/>
      <c r="C303" s="80"/>
      <c r="D303" s="80"/>
      <c r="E303" s="80"/>
      <c r="F303" s="80"/>
      <c r="G303" s="80"/>
      <c r="H303" s="80"/>
      <c r="I303" s="80">
        <v>1</v>
      </c>
      <c r="J303" s="277"/>
      <c r="K303" s="116">
        <v>1</v>
      </c>
      <c r="L303" s="235"/>
      <c r="M303" s="134"/>
      <c r="N303" s="134"/>
      <c r="O303" s="246"/>
      <c r="P303" s="91">
        <v>2</v>
      </c>
      <c r="Q303" s="247"/>
      <c r="R303" s="246"/>
      <c r="AL303" s="3"/>
      <c r="AM303" s="3"/>
    </row>
    <row r="304" spans="1:39" ht="15.75" customHeight="1" x14ac:dyDescent="0.25">
      <c r="A304" s="79">
        <v>1802</v>
      </c>
      <c r="B304" s="80"/>
      <c r="C304" s="80"/>
      <c r="D304" s="80"/>
      <c r="E304" s="80"/>
      <c r="F304" s="80"/>
      <c r="G304" s="80"/>
      <c r="H304" s="80"/>
      <c r="I304" s="80"/>
      <c r="J304" s="277"/>
      <c r="K304" s="116"/>
      <c r="L304" s="235"/>
      <c r="M304" s="134"/>
      <c r="N304" s="134"/>
      <c r="O304" s="246"/>
      <c r="P304" s="96"/>
      <c r="Q304" s="247"/>
      <c r="R304" s="246"/>
      <c r="AL304" s="3"/>
      <c r="AM304" s="3"/>
    </row>
    <row r="305" spans="1:39" ht="15.75" customHeight="1" x14ac:dyDescent="0.25">
      <c r="A305" s="79">
        <v>1901</v>
      </c>
      <c r="B305" s="80"/>
      <c r="C305" s="80"/>
      <c r="D305" s="80"/>
      <c r="E305" s="80"/>
      <c r="F305" s="80"/>
      <c r="G305" s="80"/>
      <c r="H305" s="80"/>
      <c r="I305" s="80"/>
      <c r="J305" s="277"/>
      <c r="K305" s="116"/>
      <c r="L305" s="235"/>
      <c r="M305" s="134"/>
      <c r="N305" s="134"/>
      <c r="O305" s="246"/>
      <c r="P305" s="96"/>
      <c r="Q305" s="247"/>
      <c r="R305" s="246"/>
      <c r="AL305" s="3"/>
      <c r="AM305" s="3"/>
    </row>
    <row r="306" spans="1:39" ht="15.75" customHeight="1" x14ac:dyDescent="0.25">
      <c r="A306" s="79">
        <v>1902</v>
      </c>
      <c r="B306" s="80"/>
      <c r="C306" s="80"/>
      <c r="D306" s="80"/>
      <c r="E306" s="80"/>
      <c r="F306" s="80"/>
      <c r="G306" s="80"/>
      <c r="H306" s="80"/>
      <c r="I306" s="80"/>
      <c r="J306" s="277"/>
      <c r="K306" s="116"/>
      <c r="L306" s="235"/>
      <c r="M306" s="134"/>
      <c r="N306" s="237"/>
      <c r="O306" s="246"/>
      <c r="P306" s="96"/>
      <c r="Q306" s="247"/>
      <c r="R306" s="246"/>
      <c r="AL306" s="3"/>
      <c r="AM306" s="3"/>
    </row>
    <row r="307" spans="1:39" ht="15.75" customHeight="1" x14ac:dyDescent="0.25">
      <c r="A307" s="79">
        <v>2001</v>
      </c>
      <c r="B307" s="80"/>
      <c r="C307" s="80"/>
      <c r="D307" s="80"/>
      <c r="E307" s="80"/>
      <c r="F307" s="80"/>
      <c r="G307" s="80"/>
      <c r="H307" s="80"/>
      <c r="I307" s="80"/>
      <c r="J307" s="277"/>
      <c r="K307" s="116"/>
      <c r="L307" s="235"/>
      <c r="M307" s="134"/>
      <c r="N307" s="237"/>
      <c r="O307" s="248"/>
      <c r="P307" s="251"/>
      <c r="Q307" s="249"/>
      <c r="R307" s="250"/>
      <c r="AL307" s="3"/>
      <c r="AM307" s="3"/>
    </row>
    <row r="308" spans="1:39" ht="15.75" customHeight="1" x14ac:dyDescent="0.25">
      <c r="A308" s="79">
        <v>2002</v>
      </c>
      <c r="B308" s="80"/>
      <c r="C308" s="80"/>
      <c r="D308" s="80"/>
      <c r="E308" s="80"/>
      <c r="F308" s="80"/>
      <c r="G308" s="80"/>
      <c r="H308" s="80"/>
      <c r="I308" s="80"/>
      <c r="J308" s="277"/>
      <c r="K308" s="116"/>
      <c r="L308" s="235"/>
      <c r="M308" s="134"/>
      <c r="N308" s="237"/>
      <c r="O308" s="228" t="s">
        <v>80</v>
      </c>
      <c r="P308" s="102">
        <v>14</v>
      </c>
      <c r="Q308" s="103">
        <f>IF(SUM(K297:K304)=0,"",SUM(K297:K304))</f>
        <v>14</v>
      </c>
      <c r="R308" s="230" t="s">
        <v>10</v>
      </c>
      <c r="AL308" s="3"/>
      <c r="AM308" s="3"/>
    </row>
    <row r="309" spans="1:39" ht="15.75" customHeight="1" x14ac:dyDescent="0.25">
      <c r="A309" s="79">
        <v>2101</v>
      </c>
      <c r="B309" s="80"/>
      <c r="C309" s="80"/>
      <c r="D309" s="80"/>
      <c r="E309" s="80"/>
      <c r="F309" s="80"/>
      <c r="G309" s="80"/>
      <c r="H309" s="80"/>
      <c r="I309" s="80"/>
      <c r="J309" s="277"/>
      <c r="K309" s="116"/>
      <c r="L309" s="235"/>
      <c r="M309" s="134"/>
      <c r="N309" s="237"/>
      <c r="O309" s="229" t="s">
        <v>81</v>
      </c>
      <c r="P309" s="104">
        <f>IF(P308/B294=0,"",P308/B294)</f>
        <v>0.3783783783783784</v>
      </c>
      <c r="Q309" s="105">
        <f>IF(P308/Q308=0,"",P308/Q308)</f>
        <v>1</v>
      </c>
      <c r="R309" s="231" t="s">
        <v>82</v>
      </c>
      <c r="AL309" s="3"/>
      <c r="AM309" s="3"/>
    </row>
    <row r="310" spans="1:39" ht="15.75" customHeight="1" x14ac:dyDescent="0.25">
      <c r="A310" s="79">
        <v>2102</v>
      </c>
      <c r="B310" s="80"/>
      <c r="C310" s="80"/>
      <c r="D310" s="80"/>
      <c r="E310" s="80"/>
      <c r="F310" s="80"/>
      <c r="G310" s="80"/>
      <c r="H310" s="80"/>
      <c r="I310" s="80"/>
      <c r="J310" s="278"/>
      <c r="K310" s="116"/>
      <c r="L310" s="238"/>
      <c r="M310" s="239"/>
      <c r="N310" s="240"/>
      <c r="O310" s="109"/>
      <c r="P310" s="110"/>
      <c r="Q310" s="110"/>
      <c r="R310" s="111"/>
      <c r="AL310" s="3"/>
      <c r="AM310" s="3"/>
    </row>
    <row r="311" spans="1:39" ht="18" customHeight="1" x14ac:dyDescent="0.25">
      <c r="A311" s="33"/>
      <c r="B311" s="327" t="s">
        <v>108</v>
      </c>
      <c r="C311" s="327"/>
      <c r="D311" s="327"/>
      <c r="E311" s="327"/>
      <c r="F311" s="327"/>
      <c r="G311" s="327"/>
      <c r="H311" s="327"/>
      <c r="I311" s="327"/>
      <c r="J311" s="327"/>
      <c r="K311" s="112">
        <f>SUM(K294:K307)</f>
        <v>14</v>
      </c>
      <c r="L311" s="113">
        <f>IF(K301=0,"",K301/B294)</f>
        <v>0.32432432432432434</v>
      </c>
      <c r="M311" s="113">
        <f>IF(K311=0,"",K311/B294)</f>
        <v>0.3783783783783784</v>
      </c>
      <c r="N311" s="113">
        <f>IF(K302=0,"",M311-L311)</f>
        <v>5.4054054054054057E-2</v>
      </c>
      <c r="O311" s="5"/>
      <c r="P311" s="25"/>
      <c r="Q311" s="24"/>
      <c r="R311" s="5"/>
      <c r="AL311" s="3"/>
      <c r="AM311" s="3"/>
    </row>
    <row r="312" spans="1:39" ht="12.75" customHeight="1" x14ac:dyDescent="0.2">
      <c r="L312" s="5"/>
      <c r="M312" s="5"/>
      <c r="O312" s="5"/>
      <c r="P312" s="6"/>
      <c r="Q312" s="6"/>
      <c r="R312" s="5"/>
      <c r="AL312" s="3"/>
      <c r="AM312" s="3"/>
    </row>
    <row r="313" spans="1:39" ht="12.75" customHeight="1" x14ac:dyDescent="0.2">
      <c r="L313" s="5"/>
      <c r="M313" s="5"/>
      <c r="O313" s="5"/>
      <c r="P313" s="6"/>
      <c r="Q313" s="6"/>
      <c r="R313" s="5"/>
      <c r="AL313" s="3"/>
      <c r="AM313" s="3"/>
    </row>
    <row r="314" spans="1:39" ht="26.25" customHeight="1" x14ac:dyDescent="0.4">
      <c r="A314" s="224"/>
      <c r="B314" s="333" t="s">
        <v>96</v>
      </c>
      <c r="C314" s="333"/>
      <c r="D314" s="333"/>
      <c r="E314" s="333"/>
      <c r="F314" s="333"/>
      <c r="G314" s="333"/>
      <c r="H314" s="333"/>
      <c r="I314" s="333"/>
      <c r="J314" s="333"/>
      <c r="K314" s="78" t="s">
        <v>89</v>
      </c>
      <c r="L314" s="5"/>
      <c r="M314" s="5"/>
      <c r="N314" s="25"/>
      <c r="O314" s="5"/>
      <c r="P314" s="25"/>
      <c r="Q314" s="25"/>
      <c r="R314" s="25"/>
      <c r="AL314" s="3"/>
      <c r="AM314" s="3"/>
    </row>
    <row r="315" spans="1:39" ht="20.25" customHeight="1" x14ac:dyDescent="0.2">
      <c r="A315" s="330" t="s">
        <v>9</v>
      </c>
      <c r="B315" s="334" t="s">
        <v>97</v>
      </c>
      <c r="C315" s="335"/>
      <c r="D315" s="335"/>
      <c r="E315" s="335"/>
      <c r="F315" s="335"/>
      <c r="G315" s="335"/>
      <c r="H315" s="335"/>
      <c r="I315" s="335"/>
      <c r="J315" s="336"/>
      <c r="K315" s="314" t="s">
        <v>10</v>
      </c>
      <c r="L315" s="307" t="s">
        <v>2</v>
      </c>
      <c r="M315" s="307" t="s">
        <v>3</v>
      </c>
      <c r="N315" s="316" t="s">
        <v>4</v>
      </c>
      <c r="O315" s="307" t="s">
        <v>5</v>
      </c>
      <c r="P315" s="317" t="s">
        <v>6</v>
      </c>
      <c r="Q315" s="317" t="s">
        <v>7</v>
      </c>
      <c r="R315" s="307" t="s">
        <v>8</v>
      </c>
      <c r="AL315" s="3"/>
      <c r="AM315" s="3"/>
    </row>
    <row r="316" spans="1:39" ht="15.75" customHeight="1" x14ac:dyDescent="0.25">
      <c r="A316" s="308"/>
      <c r="B316" s="79" t="s">
        <v>98</v>
      </c>
      <c r="C316" s="79" t="s">
        <v>99</v>
      </c>
      <c r="D316" s="79" t="s">
        <v>100</v>
      </c>
      <c r="E316" s="79" t="s">
        <v>101</v>
      </c>
      <c r="F316" s="79" t="s">
        <v>102</v>
      </c>
      <c r="G316" s="79" t="s">
        <v>103</v>
      </c>
      <c r="H316" s="79" t="s">
        <v>104</v>
      </c>
      <c r="I316" s="79" t="s">
        <v>105</v>
      </c>
      <c r="J316" s="275" t="s">
        <v>106</v>
      </c>
      <c r="K316" s="308"/>
      <c r="L316" s="308"/>
      <c r="M316" s="308"/>
      <c r="N316" s="308"/>
      <c r="O316" s="308"/>
      <c r="P316" s="308"/>
      <c r="Q316" s="308"/>
      <c r="R316" s="308"/>
      <c r="AL316" s="3"/>
      <c r="AM316" s="3"/>
    </row>
    <row r="317" spans="1:39" ht="15.75" customHeight="1" x14ac:dyDescent="0.25">
      <c r="A317" s="79">
        <v>1402</v>
      </c>
      <c r="B317" s="80">
        <v>29</v>
      </c>
      <c r="C317" s="80"/>
      <c r="D317" s="80"/>
      <c r="E317" s="80"/>
      <c r="F317" s="80"/>
      <c r="G317" s="80"/>
      <c r="H317" s="80"/>
      <c r="I317" s="80"/>
      <c r="J317" s="277"/>
      <c r="K317" s="116"/>
      <c r="L317" s="232"/>
      <c r="M317" s="233"/>
      <c r="N317" s="234"/>
      <c r="O317" s="84"/>
      <c r="P317" s="85">
        <f>B317</f>
        <v>29</v>
      </c>
      <c r="Q317" s="86"/>
      <c r="R317" s="84"/>
      <c r="AL317" s="3"/>
      <c r="AM317" s="3"/>
    </row>
    <row r="318" spans="1:39" ht="15.75" customHeight="1" x14ac:dyDescent="0.25">
      <c r="A318" s="79">
        <v>1501</v>
      </c>
      <c r="B318" s="80"/>
      <c r="C318" s="80">
        <v>25</v>
      </c>
      <c r="D318" s="80"/>
      <c r="E318" s="80"/>
      <c r="F318" s="80"/>
      <c r="G318" s="80"/>
      <c r="H318" s="80"/>
      <c r="I318" s="80"/>
      <c r="J318" s="277"/>
      <c r="K318" s="116"/>
      <c r="L318" s="235"/>
      <c r="M318" s="134"/>
      <c r="N318" s="236"/>
      <c r="O318" s="90">
        <f>IF(C318=0,"",C318/B317)</f>
        <v>0.86206896551724133</v>
      </c>
      <c r="P318" s="91">
        <v>25</v>
      </c>
      <c r="Q318" s="92">
        <f t="shared" ref="Q318:Q324" si="47">IF(P318=0,"",P318/P317)</f>
        <v>0.86206896551724133</v>
      </c>
      <c r="R318" s="92">
        <f t="shared" ref="R318:R324" si="48">IF(P318=0,"",100%-Q318)</f>
        <v>0.13793103448275867</v>
      </c>
      <c r="AL318" s="3"/>
      <c r="AM318" s="3"/>
    </row>
    <row r="319" spans="1:39" ht="15.75" customHeight="1" x14ac:dyDescent="0.25">
      <c r="A319" s="79">
        <v>1502</v>
      </c>
      <c r="B319" s="80"/>
      <c r="C319" s="80"/>
      <c r="D319" s="80">
        <v>25</v>
      </c>
      <c r="E319" s="80"/>
      <c r="F319" s="80"/>
      <c r="G319" s="80"/>
      <c r="H319" s="80"/>
      <c r="I319" s="80"/>
      <c r="J319" s="277"/>
      <c r="K319" s="116"/>
      <c r="L319" s="235"/>
      <c r="M319" s="134"/>
      <c r="N319" s="236"/>
      <c r="O319" s="90">
        <f>IF(D319=0,"",D319/C318)</f>
        <v>1</v>
      </c>
      <c r="P319" s="91">
        <v>25</v>
      </c>
      <c r="Q319" s="92">
        <f t="shared" si="47"/>
        <v>1</v>
      </c>
      <c r="R319" s="92">
        <f t="shared" si="48"/>
        <v>0</v>
      </c>
      <c r="S319" s="11">
        <f>P319/P317</f>
        <v>0.86206896551724133</v>
      </c>
      <c r="AL319" s="3"/>
      <c r="AM319" s="3"/>
    </row>
    <row r="320" spans="1:39" ht="15.75" customHeight="1" x14ac:dyDescent="0.25">
      <c r="A320" s="79">
        <v>1601</v>
      </c>
      <c r="B320" s="80"/>
      <c r="C320" s="80"/>
      <c r="D320" s="80"/>
      <c r="E320" s="80">
        <v>19</v>
      </c>
      <c r="F320" s="80"/>
      <c r="G320" s="80"/>
      <c r="H320" s="80"/>
      <c r="I320" s="80"/>
      <c r="J320" s="277"/>
      <c r="K320" s="116"/>
      <c r="L320" s="235"/>
      <c r="M320" s="134"/>
      <c r="N320" s="236"/>
      <c r="O320" s="90">
        <f>IF(E320=0,"",E320/D319)</f>
        <v>0.76</v>
      </c>
      <c r="P320" s="91">
        <v>25</v>
      </c>
      <c r="Q320" s="92">
        <f t="shared" si="47"/>
        <v>1</v>
      </c>
      <c r="R320" s="92">
        <f t="shared" si="48"/>
        <v>0</v>
      </c>
      <c r="AL320" s="3"/>
      <c r="AM320" s="3"/>
    </row>
    <row r="321" spans="1:39" ht="15.75" customHeight="1" x14ac:dyDescent="0.25">
      <c r="A321" s="79">
        <v>1602</v>
      </c>
      <c r="B321" s="80"/>
      <c r="C321" s="80"/>
      <c r="D321" s="80"/>
      <c r="E321" s="80"/>
      <c r="F321" s="80">
        <v>17</v>
      </c>
      <c r="G321" s="80"/>
      <c r="H321" s="80"/>
      <c r="I321" s="80"/>
      <c r="J321" s="277"/>
      <c r="K321" s="116"/>
      <c r="L321" s="235"/>
      <c r="M321" s="134"/>
      <c r="N321" s="236"/>
      <c r="O321" s="90">
        <f>IF(F321=0,"",F321/E320)</f>
        <v>0.89473684210526316</v>
      </c>
      <c r="P321" s="91">
        <v>24</v>
      </c>
      <c r="Q321" s="92">
        <f t="shared" si="47"/>
        <v>0.96</v>
      </c>
      <c r="R321" s="92">
        <f t="shared" si="48"/>
        <v>4.0000000000000036E-2</v>
      </c>
      <c r="AL321" s="3"/>
      <c r="AM321" s="3"/>
    </row>
    <row r="322" spans="1:39" ht="15.75" customHeight="1" x14ac:dyDescent="0.25">
      <c r="A322" s="79">
        <v>1701</v>
      </c>
      <c r="B322" s="80"/>
      <c r="C322" s="80"/>
      <c r="D322" s="80"/>
      <c r="E322" s="80"/>
      <c r="F322" s="80"/>
      <c r="G322" s="80">
        <v>18</v>
      </c>
      <c r="H322" s="80"/>
      <c r="I322" s="80"/>
      <c r="J322" s="277"/>
      <c r="K322" s="116"/>
      <c r="L322" s="235"/>
      <c r="M322" s="134"/>
      <c r="N322" s="236"/>
      <c r="O322" s="90">
        <f>IF(G322=0,"",G322/F321)</f>
        <v>1.0588235294117647</v>
      </c>
      <c r="P322" s="91">
        <v>24</v>
      </c>
      <c r="Q322" s="92">
        <f t="shared" si="47"/>
        <v>1</v>
      </c>
      <c r="R322" s="92">
        <f t="shared" si="48"/>
        <v>0</v>
      </c>
      <c r="AL322" s="3"/>
      <c r="AM322" s="3"/>
    </row>
    <row r="323" spans="1:39" ht="15.75" customHeight="1" x14ac:dyDescent="0.25">
      <c r="A323" s="79">
        <v>1702</v>
      </c>
      <c r="B323" s="80"/>
      <c r="C323" s="80"/>
      <c r="D323" s="80"/>
      <c r="E323" s="80"/>
      <c r="F323" s="80"/>
      <c r="G323" s="80"/>
      <c r="H323" s="80">
        <v>18</v>
      </c>
      <c r="I323" s="80"/>
      <c r="J323" s="277"/>
      <c r="K323" s="116"/>
      <c r="L323" s="235"/>
      <c r="M323" s="134"/>
      <c r="N323" s="236"/>
      <c r="O323" s="90">
        <f>IF(H323=0,"",H323/G322)</f>
        <v>1</v>
      </c>
      <c r="P323" s="91">
        <v>24</v>
      </c>
      <c r="Q323" s="92">
        <f t="shared" si="47"/>
        <v>1</v>
      </c>
      <c r="R323" s="92">
        <f t="shared" si="48"/>
        <v>0</v>
      </c>
      <c r="AL323" s="3"/>
      <c r="AM323" s="3"/>
    </row>
    <row r="324" spans="1:39" ht="15.75" customHeight="1" x14ac:dyDescent="0.25">
      <c r="A324" s="79">
        <v>1801</v>
      </c>
      <c r="B324" s="80"/>
      <c r="C324" s="80"/>
      <c r="D324" s="80"/>
      <c r="E324" s="80"/>
      <c r="F324" s="80"/>
      <c r="G324" s="80"/>
      <c r="H324" s="80"/>
      <c r="I324" s="80">
        <v>16</v>
      </c>
      <c r="J324" s="277"/>
      <c r="K324" s="116">
        <v>13</v>
      </c>
      <c r="L324" s="235"/>
      <c r="M324" s="134"/>
      <c r="N324" s="236"/>
      <c r="O324" s="90">
        <f>IF(I324=0,"",I324/H323)</f>
        <v>0.88888888888888884</v>
      </c>
      <c r="P324" s="91">
        <v>22</v>
      </c>
      <c r="Q324" s="92">
        <f t="shared" si="47"/>
        <v>0.91666666666666663</v>
      </c>
      <c r="R324" s="92">
        <f t="shared" si="48"/>
        <v>8.333333333333337E-2</v>
      </c>
      <c r="AL324" s="3"/>
      <c r="AM324" s="3"/>
    </row>
    <row r="325" spans="1:39" ht="15.75" customHeight="1" x14ac:dyDescent="0.25">
      <c r="A325" s="79">
        <v>1802</v>
      </c>
      <c r="B325" s="80"/>
      <c r="C325" s="80"/>
      <c r="D325" s="80"/>
      <c r="E325" s="80"/>
      <c r="F325" s="80"/>
      <c r="G325" s="80"/>
      <c r="H325" s="80"/>
      <c r="I325" s="80">
        <v>7</v>
      </c>
      <c r="J325" s="277"/>
      <c r="K325" s="116">
        <v>2</v>
      </c>
      <c r="L325" s="235"/>
      <c r="M325" s="134"/>
      <c r="N325" s="134"/>
      <c r="O325" s="97"/>
      <c r="P325" s="91">
        <v>9</v>
      </c>
      <c r="Q325" s="98"/>
      <c r="R325" s="97"/>
      <c r="AL325" s="3"/>
      <c r="AM325" s="3"/>
    </row>
    <row r="326" spans="1:39" ht="15.75" customHeight="1" x14ac:dyDescent="0.25">
      <c r="A326" s="79">
        <v>1901</v>
      </c>
      <c r="B326" s="80"/>
      <c r="C326" s="80"/>
      <c r="D326" s="80"/>
      <c r="E326" s="80"/>
      <c r="F326" s="80"/>
      <c r="G326" s="80"/>
      <c r="H326" s="80"/>
      <c r="I326" s="80">
        <v>5</v>
      </c>
      <c r="J326" s="277"/>
      <c r="K326" s="116">
        <v>3</v>
      </c>
      <c r="L326" s="235"/>
      <c r="M326" s="134"/>
      <c r="N326" s="134"/>
      <c r="O326" s="97"/>
      <c r="P326" s="91">
        <v>6</v>
      </c>
      <c r="Q326" s="98"/>
      <c r="R326" s="97"/>
      <c r="AL326" s="3"/>
      <c r="AM326" s="3"/>
    </row>
    <row r="327" spans="1:39" ht="15.75" customHeight="1" x14ac:dyDescent="0.25">
      <c r="A327" s="79">
        <v>1902</v>
      </c>
      <c r="B327" s="80"/>
      <c r="C327" s="80"/>
      <c r="D327" s="80"/>
      <c r="E327" s="80"/>
      <c r="F327" s="80"/>
      <c r="G327" s="80"/>
      <c r="H327" s="80"/>
      <c r="I327" s="80">
        <v>2</v>
      </c>
      <c r="J327" s="277"/>
      <c r="K327" s="116">
        <v>1</v>
      </c>
      <c r="L327" s="235"/>
      <c r="M327" s="134"/>
      <c r="N327" s="134"/>
      <c r="O327" s="97"/>
      <c r="P327" s="96">
        <v>3</v>
      </c>
      <c r="Q327" s="98"/>
      <c r="R327" s="97"/>
      <c r="AL327" s="3"/>
      <c r="AM327" s="3"/>
    </row>
    <row r="328" spans="1:39" ht="15.75" customHeight="1" x14ac:dyDescent="0.25">
      <c r="A328" s="79">
        <v>2001</v>
      </c>
      <c r="B328" s="80"/>
      <c r="C328" s="80"/>
      <c r="D328" s="80"/>
      <c r="E328" s="80"/>
      <c r="F328" s="80"/>
      <c r="G328" s="80"/>
      <c r="H328" s="80"/>
      <c r="I328" s="80">
        <v>2</v>
      </c>
      <c r="J328" s="277"/>
      <c r="K328" s="116">
        <v>1</v>
      </c>
      <c r="L328" s="235"/>
      <c r="M328" s="134"/>
      <c r="N328" s="134"/>
      <c r="O328" s="97"/>
      <c r="P328" s="96">
        <v>2</v>
      </c>
      <c r="Q328" s="98"/>
      <c r="R328" s="97"/>
      <c r="AL328" s="3"/>
      <c r="AM328" s="3"/>
    </row>
    <row r="329" spans="1:39" ht="15.75" customHeight="1" x14ac:dyDescent="0.25">
      <c r="A329" s="79">
        <v>2002</v>
      </c>
      <c r="B329" s="80"/>
      <c r="C329" s="80"/>
      <c r="D329" s="80"/>
      <c r="E329" s="80"/>
      <c r="F329" s="80"/>
      <c r="G329" s="80"/>
      <c r="H329" s="80"/>
      <c r="I329" s="80"/>
      <c r="J329" s="277"/>
      <c r="K329" s="116"/>
      <c r="L329" s="235"/>
      <c r="M329" s="134"/>
      <c r="N329" s="237"/>
      <c r="O329" s="97"/>
      <c r="P329" s="96"/>
      <c r="Q329" s="98"/>
      <c r="R329" s="97"/>
      <c r="AL329" s="3"/>
      <c r="AM329" s="3"/>
    </row>
    <row r="330" spans="1:39" ht="15.75" customHeight="1" x14ac:dyDescent="0.25">
      <c r="A330" s="79">
        <v>2101</v>
      </c>
      <c r="B330" s="80"/>
      <c r="C330" s="80"/>
      <c r="D330" s="80"/>
      <c r="E330" s="80"/>
      <c r="F330" s="80"/>
      <c r="G330" s="80"/>
      <c r="H330" s="80"/>
      <c r="I330" s="80"/>
      <c r="J330" s="277"/>
      <c r="K330" s="116"/>
      <c r="L330" s="235"/>
      <c r="M330" s="134"/>
      <c r="N330" s="237"/>
      <c r="O330" s="154"/>
      <c r="P330" s="155"/>
      <c r="Q330" s="156"/>
      <c r="R330" s="157"/>
      <c r="AL330" s="3"/>
      <c r="AM330" s="3"/>
    </row>
    <row r="331" spans="1:39" ht="15.75" customHeight="1" x14ac:dyDescent="0.25">
      <c r="A331" s="79">
        <v>2102</v>
      </c>
      <c r="B331" s="80"/>
      <c r="C331" s="80"/>
      <c r="D331" s="80"/>
      <c r="E331" s="80"/>
      <c r="F331" s="80"/>
      <c r="G331" s="80"/>
      <c r="H331" s="80"/>
      <c r="I331" s="80"/>
      <c r="J331" s="277"/>
      <c r="K331" s="116"/>
      <c r="L331" s="235"/>
      <c r="M331" s="134"/>
      <c r="N331" s="237"/>
      <c r="O331" s="228" t="s">
        <v>80</v>
      </c>
      <c r="P331" s="102">
        <v>18</v>
      </c>
      <c r="Q331" s="103">
        <f>K334</f>
        <v>20</v>
      </c>
      <c r="R331" s="230" t="s">
        <v>10</v>
      </c>
      <c r="AL331" s="3"/>
      <c r="AM331" s="3"/>
    </row>
    <row r="332" spans="1:39" ht="15.75" customHeight="1" x14ac:dyDescent="0.25">
      <c r="A332" s="79">
        <v>2201</v>
      </c>
      <c r="B332" s="80"/>
      <c r="C332" s="80"/>
      <c r="D332" s="80"/>
      <c r="E332" s="80"/>
      <c r="F332" s="80"/>
      <c r="G332" s="80"/>
      <c r="H332" s="80"/>
      <c r="I332" s="80"/>
      <c r="J332" s="277"/>
      <c r="K332" s="116"/>
      <c r="L332" s="235"/>
      <c r="M332" s="134"/>
      <c r="N332" s="237"/>
      <c r="O332" s="229" t="s">
        <v>81</v>
      </c>
      <c r="P332" s="104">
        <f>IF(P331/B317=0,"",P331/B317)</f>
        <v>0.62068965517241381</v>
      </c>
      <c r="Q332" s="105">
        <f>IF(P331/Q331=0,"",P331/Q331)</f>
        <v>0.9</v>
      </c>
      <c r="R332" s="231" t="s">
        <v>82</v>
      </c>
      <c r="AL332" s="3"/>
      <c r="AM332" s="3"/>
    </row>
    <row r="333" spans="1:39" ht="15.75" customHeight="1" x14ac:dyDescent="0.25">
      <c r="A333" s="79">
        <v>2202</v>
      </c>
      <c r="B333" s="80"/>
      <c r="C333" s="80"/>
      <c r="D333" s="80"/>
      <c r="E333" s="80"/>
      <c r="F333" s="80"/>
      <c r="G333" s="80"/>
      <c r="H333" s="80"/>
      <c r="I333" s="80"/>
      <c r="J333" s="278"/>
      <c r="K333" s="116"/>
      <c r="L333" s="238"/>
      <c r="M333" s="239"/>
      <c r="N333" s="240"/>
      <c r="O333" s="109"/>
      <c r="P333" s="110"/>
      <c r="Q333" s="110"/>
      <c r="R333" s="111"/>
      <c r="AL333" s="3"/>
      <c r="AM333" s="3"/>
    </row>
    <row r="334" spans="1:39" ht="18" customHeight="1" x14ac:dyDescent="0.25">
      <c r="A334" s="33"/>
      <c r="B334" s="327" t="s">
        <v>108</v>
      </c>
      <c r="C334" s="327"/>
      <c r="D334" s="327"/>
      <c r="E334" s="327"/>
      <c r="F334" s="327"/>
      <c r="G334" s="327"/>
      <c r="H334" s="327"/>
      <c r="I334" s="327"/>
      <c r="J334" s="327"/>
      <c r="K334" s="112">
        <f>SUM(K317:K330)</f>
        <v>20</v>
      </c>
      <c r="L334" s="113">
        <f>K324/B317</f>
        <v>0.44827586206896552</v>
      </c>
      <c r="M334" s="113">
        <f>IF(K334=0,"",K334/B317)</f>
        <v>0.68965517241379315</v>
      </c>
      <c r="N334" s="113">
        <f>IF(K325=0,"",M334-L334)</f>
        <v>0.24137931034482762</v>
      </c>
      <c r="O334" s="5"/>
      <c r="P334" s="25"/>
      <c r="Q334" s="24"/>
      <c r="R334" s="5"/>
      <c r="AL334" s="3"/>
      <c r="AM334" s="3"/>
    </row>
    <row r="335" spans="1:39" ht="12.75" customHeight="1" x14ac:dyDescent="0.2">
      <c r="L335" s="5"/>
      <c r="M335" s="5"/>
      <c r="O335" s="5"/>
      <c r="P335" s="6"/>
      <c r="Q335" s="6"/>
      <c r="R335" s="5"/>
      <c r="AL335" s="3"/>
      <c r="AM335" s="3"/>
    </row>
    <row r="336" spans="1:39" ht="12.75" customHeight="1" x14ac:dyDescent="0.2">
      <c r="L336" s="5"/>
      <c r="M336" s="5"/>
      <c r="O336" s="5"/>
      <c r="P336" s="6"/>
      <c r="Q336" s="6"/>
      <c r="R336" s="5"/>
      <c r="AL336" s="3"/>
      <c r="AM336" s="3"/>
    </row>
    <row r="337" spans="1:22" ht="26.25" customHeight="1" x14ac:dyDescent="0.4">
      <c r="A337" s="224"/>
      <c r="B337" s="333" t="s">
        <v>96</v>
      </c>
      <c r="C337" s="333"/>
      <c r="D337" s="333"/>
      <c r="E337" s="333"/>
      <c r="F337" s="333"/>
      <c r="G337" s="333"/>
      <c r="H337" s="333"/>
      <c r="I337" s="333"/>
      <c r="J337" s="333"/>
      <c r="K337" s="78" t="s">
        <v>91</v>
      </c>
      <c r="L337" s="5"/>
      <c r="M337" s="5"/>
      <c r="N337" s="25"/>
      <c r="O337" s="5"/>
      <c r="P337" s="25"/>
      <c r="Q337" s="25"/>
      <c r="R337" s="25"/>
    </row>
    <row r="338" spans="1:22" ht="20.25" customHeight="1" x14ac:dyDescent="0.2">
      <c r="A338" s="330" t="s">
        <v>9</v>
      </c>
      <c r="B338" s="334" t="s">
        <v>97</v>
      </c>
      <c r="C338" s="335"/>
      <c r="D338" s="335"/>
      <c r="E338" s="335"/>
      <c r="F338" s="335"/>
      <c r="G338" s="335"/>
      <c r="H338" s="335"/>
      <c r="I338" s="335"/>
      <c r="J338" s="336"/>
      <c r="K338" s="314" t="s">
        <v>10</v>
      </c>
      <c r="L338" s="307" t="s">
        <v>2</v>
      </c>
      <c r="M338" s="307" t="s">
        <v>3</v>
      </c>
      <c r="N338" s="316" t="s">
        <v>4</v>
      </c>
      <c r="O338" s="307" t="s">
        <v>5</v>
      </c>
      <c r="P338" s="317" t="s">
        <v>6</v>
      </c>
      <c r="Q338" s="317" t="s">
        <v>7</v>
      </c>
      <c r="R338" s="307" t="s">
        <v>8</v>
      </c>
    </row>
    <row r="339" spans="1:22" ht="15.75" customHeight="1" x14ac:dyDescent="0.25">
      <c r="A339" s="308"/>
      <c r="B339" s="79" t="s">
        <v>98</v>
      </c>
      <c r="C339" s="79" t="s">
        <v>99</v>
      </c>
      <c r="D339" s="79" t="s">
        <v>100</v>
      </c>
      <c r="E339" s="79" t="s">
        <v>101</v>
      </c>
      <c r="F339" s="79" t="s">
        <v>102</v>
      </c>
      <c r="G339" s="79" t="s">
        <v>103</v>
      </c>
      <c r="H339" s="79" t="s">
        <v>104</v>
      </c>
      <c r="I339" s="79" t="s">
        <v>105</v>
      </c>
      <c r="J339" s="275" t="s">
        <v>106</v>
      </c>
      <c r="K339" s="308"/>
      <c r="L339" s="308"/>
      <c r="M339" s="308"/>
      <c r="N339" s="308"/>
      <c r="O339" s="308"/>
      <c r="P339" s="308"/>
      <c r="Q339" s="308"/>
      <c r="R339" s="308"/>
    </row>
    <row r="340" spans="1:22" ht="15.75" customHeight="1" x14ac:dyDescent="0.25">
      <c r="A340" s="79">
        <v>1502</v>
      </c>
      <c r="B340" s="80">
        <v>36</v>
      </c>
      <c r="C340" s="80"/>
      <c r="D340" s="80"/>
      <c r="E340" s="80"/>
      <c r="F340" s="80"/>
      <c r="G340" s="80"/>
      <c r="H340" s="80"/>
      <c r="I340" s="80"/>
      <c r="J340" s="277"/>
      <c r="K340" s="116"/>
      <c r="L340" s="232"/>
      <c r="M340" s="233"/>
      <c r="N340" s="234"/>
      <c r="O340" s="242"/>
      <c r="P340" s="85">
        <f>B340</f>
        <v>36</v>
      </c>
      <c r="Q340" s="243"/>
      <c r="R340" s="242"/>
    </row>
    <row r="341" spans="1:22" ht="15.75" customHeight="1" x14ac:dyDescent="0.25">
      <c r="A341" s="79">
        <v>1601</v>
      </c>
      <c r="B341" s="80"/>
      <c r="C341" s="80">
        <v>30</v>
      </c>
      <c r="D341" s="80"/>
      <c r="E341" s="80"/>
      <c r="F341" s="80"/>
      <c r="G341" s="80"/>
      <c r="H341" s="80"/>
      <c r="I341" s="80"/>
      <c r="J341" s="277"/>
      <c r="K341" s="116"/>
      <c r="L341" s="235"/>
      <c r="M341" s="134"/>
      <c r="N341" s="236"/>
      <c r="O341" s="90">
        <f>IF(C341=0,"",C341/B340)</f>
        <v>0.83333333333333337</v>
      </c>
      <c r="P341" s="91">
        <v>30</v>
      </c>
      <c r="Q341" s="241">
        <f t="shared" ref="Q341:Q347" si="49">IF(P341=0,"",P341/P340)</f>
        <v>0.83333333333333337</v>
      </c>
      <c r="R341" s="241">
        <f t="shared" ref="R341:R347" si="50">IF(P341=0,"",100%-Q341)</f>
        <v>0.16666666666666663</v>
      </c>
    </row>
    <row r="342" spans="1:22" ht="15.75" customHeight="1" x14ac:dyDescent="0.25">
      <c r="A342" s="79">
        <v>1602</v>
      </c>
      <c r="B342" s="80"/>
      <c r="C342" s="80"/>
      <c r="D342" s="80">
        <v>27</v>
      </c>
      <c r="E342" s="80"/>
      <c r="F342" s="80"/>
      <c r="G342" s="80"/>
      <c r="H342" s="80"/>
      <c r="I342" s="80"/>
      <c r="J342" s="277"/>
      <c r="K342" s="116"/>
      <c r="L342" s="235"/>
      <c r="M342" s="134"/>
      <c r="N342" s="236"/>
      <c r="O342" s="90">
        <f>IF(D342=0,"",D342/C341)</f>
        <v>0.9</v>
      </c>
      <c r="P342" s="91">
        <v>27</v>
      </c>
      <c r="Q342" s="241">
        <f t="shared" si="49"/>
        <v>0.9</v>
      </c>
      <c r="R342" s="241">
        <f t="shared" si="50"/>
        <v>9.9999999999999978E-2</v>
      </c>
      <c r="S342" s="11">
        <f>P342/P340</f>
        <v>0.75</v>
      </c>
      <c r="U342" s="37"/>
      <c r="V342" s="37"/>
    </row>
    <row r="343" spans="1:22" ht="15.75" customHeight="1" x14ac:dyDescent="0.25">
      <c r="A343" s="79">
        <v>1701</v>
      </c>
      <c r="B343" s="80"/>
      <c r="C343" s="80"/>
      <c r="D343" s="80"/>
      <c r="E343" s="80">
        <v>18</v>
      </c>
      <c r="F343" s="80"/>
      <c r="G343" s="80"/>
      <c r="H343" s="80"/>
      <c r="I343" s="80"/>
      <c r="J343" s="277"/>
      <c r="K343" s="116"/>
      <c r="L343" s="235"/>
      <c r="M343" s="134"/>
      <c r="N343" s="236"/>
      <c r="O343" s="90">
        <f>IF(E343=0,"",E343/D342)</f>
        <v>0.66666666666666663</v>
      </c>
      <c r="P343" s="91">
        <v>22</v>
      </c>
      <c r="Q343" s="241">
        <f t="shared" si="49"/>
        <v>0.81481481481481477</v>
      </c>
      <c r="R343" s="241">
        <f t="shared" si="50"/>
        <v>0.18518518518518523</v>
      </c>
      <c r="U343" s="37"/>
      <c r="V343" s="37"/>
    </row>
    <row r="344" spans="1:22" ht="15.75" customHeight="1" x14ac:dyDescent="0.25">
      <c r="A344" s="79">
        <v>1702</v>
      </c>
      <c r="B344" s="80"/>
      <c r="C344" s="80"/>
      <c r="D344" s="80"/>
      <c r="E344" s="80"/>
      <c r="F344" s="80">
        <v>18</v>
      </c>
      <c r="G344" s="80"/>
      <c r="H344" s="80"/>
      <c r="I344" s="80"/>
      <c r="J344" s="277"/>
      <c r="K344" s="116"/>
      <c r="L344" s="235"/>
      <c r="M344" s="134"/>
      <c r="N344" s="236"/>
      <c r="O344" s="90">
        <f>IF(F344=0,"",F344/E343)</f>
        <v>1</v>
      </c>
      <c r="P344" s="91">
        <v>21</v>
      </c>
      <c r="Q344" s="241">
        <f t="shared" si="49"/>
        <v>0.95454545454545459</v>
      </c>
      <c r="R344" s="241">
        <f t="shared" si="50"/>
        <v>4.5454545454545414E-2</v>
      </c>
      <c r="U344" s="37"/>
      <c r="V344" s="37"/>
    </row>
    <row r="345" spans="1:22" ht="15.75" customHeight="1" x14ac:dyDescent="0.25">
      <c r="A345" s="79">
        <v>1801</v>
      </c>
      <c r="B345" s="80"/>
      <c r="C345" s="80"/>
      <c r="D345" s="80"/>
      <c r="E345" s="80"/>
      <c r="F345" s="80"/>
      <c r="G345" s="80">
        <v>18</v>
      </c>
      <c r="H345" s="80"/>
      <c r="I345" s="80"/>
      <c r="J345" s="277"/>
      <c r="K345" s="116"/>
      <c r="L345" s="235"/>
      <c r="M345" s="134"/>
      <c r="N345" s="236"/>
      <c r="O345" s="90">
        <f>IF(G345=0,"",G345/F344)</f>
        <v>1</v>
      </c>
      <c r="P345" s="91">
        <v>21</v>
      </c>
      <c r="Q345" s="241">
        <f t="shared" si="49"/>
        <v>1</v>
      </c>
      <c r="R345" s="241">
        <f t="shared" si="50"/>
        <v>0</v>
      </c>
    </row>
    <row r="346" spans="1:22" ht="15.75" customHeight="1" x14ac:dyDescent="0.25">
      <c r="A346" s="79">
        <v>1802</v>
      </c>
      <c r="B346" s="80"/>
      <c r="C346" s="80"/>
      <c r="D346" s="80"/>
      <c r="E346" s="80"/>
      <c r="F346" s="80"/>
      <c r="G346" s="80"/>
      <c r="H346" s="80">
        <v>18</v>
      </c>
      <c r="I346" s="80"/>
      <c r="J346" s="277"/>
      <c r="K346" s="116"/>
      <c r="L346" s="235"/>
      <c r="M346" s="134"/>
      <c r="N346" s="236"/>
      <c r="O346" s="90">
        <f>IF(H346=0,"",H346/G345)</f>
        <v>1</v>
      </c>
      <c r="P346" s="91">
        <v>20</v>
      </c>
      <c r="Q346" s="241">
        <f t="shared" si="49"/>
        <v>0.95238095238095233</v>
      </c>
      <c r="R346" s="241">
        <f t="shared" si="50"/>
        <v>4.7619047619047672E-2</v>
      </c>
    </row>
    <row r="347" spans="1:22" ht="15.75" customHeight="1" x14ac:dyDescent="0.25">
      <c r="A347" s="79">
        <v>1901</v>
      </c>
      <c r="B347" s="80"/>
      <c r="C347" s="80"/>
      <c r="D347" s="80"/>
      <c r="E347" s="80"/>
      <c r="F347" s="80"/>
      <c r="G347" s="80"/>
      <c r="H347" s="80"/>
      <c r="I347" s="80">
        <v>17</v>
      </c>
      <c r="J347" s="277"/>
      <c r="K347" s="116">
        <v>15</v>
      </c>
      <c r="L347" s="235"/>
      <c r="M347" s="134"/>
      <c r="N347" s="236"/>
      <c r="O347" s="90">
        <f>IF(I347=0,"",I347/H346)</f>
        <v>0.94444444444444442</v>
      </c>
      <c r="P347" s="91">
        <v>19</v>
      </c>
      <c r="Q347" s="241">
        <f t="shared" si="49"/>
        <v>0.95</v>
      </c>
      <c r="R347" s="241">
        <f t="shared" si="50"/>
        <v>5.0000000000000044E-2</v>
      </c>
    </row>
    <row r="348" spans="1:22" ht="15.75" customHeight="1" x14ac:dyDescent="0.25">
      <c r="A348" s="79">
        <v>1902</v>
      </c>
      <c r="B348" s="80"/>
      <c r="C348" s="80"/>
      <c r="D348" s="80"/>
      <c r="E348" s="80"/>
      <c r="F348" s="80"/>
      <c r="G348" s="80"/>
      <c r="H348" s="80"/>
      <c r="I348" s="80">
        <v>3</v>
      </c>
      <c r="J348" s="277"/>
      <c r="K348" s="116"/>
      <c r="L348" s="235"/>
      <c r="M348" s="134"/>
      <c r="N348" s="134"/>
      <c r="O348" s="246"/>
      <c r="P348" s="91">
        <v>3</v>
      </c>
      <c r="Q348" s="247"/>
      <c r="R348" s="246"/>
    </row>
    <row r="349" spans="1:22" ht="15.75" customHeight="1" x14ac:dyDescent="0.25">
      <c r="A349" s="79">
        <v>2001</v>
      </c>
      <c r="B349" s="80"/>
      <c r="C349" s="80"/>
      <c r="D349" s="80"/>
      <c r="E349" s="80"/>
      <c r="F349" s="80"/>
      <c r="G349" s="80"/>
      <c r="H349" s="80"/>
      <c r="I349" s="80">
        <v>3</v>
      </c>
      <c r="J349" s="277"/>
      <c r="K349" s="116">
        <v>2</v>
      </c>
      <c r="L349" s="235"/>
      <c r="M349" s="134"/>
      <c r="N349" s="134"/>
      <c r="O349" s="246"/>
      <c r="P349" s="91">
        <v>3</v>
      </c>
      <c r="Q349" s="247"/>
      <c r="R349" s="246"/>
    </row>
    <row r="350" spans="1:22" ht="15.75" customHeight="1" x14ac:dyDescent="0.25">
      <c r="A350" s="79">
        <v>2002</v>
      </c>
      <c r="B350" s="80"/>
      <c r="C350" s="80"/>
      <c r="D350" s="80"/>
      <c r="E350" s="80"/>
      <c r="F350" s="80"/>
      <c r="G350" s="80"/>
      <c r="H350" s="80"/>
      <c r="I350" s="80">
        <v>1</v>
      </c>
      <c r="J350" s="277"/>
      <c r="K350" s="116">
        <v>1</v>
      </c>
      <c r="L350" s="235"/>
      <c r="M350" s="134"/>
      <c r="N350" s="134"/>
      <c r="O350" s="246"/>
      <c r="P350" s="96">
        <v>1</v>
      </c>
      <c r="Q350" s="247"/>
      <c r="R350" s="246"/>
    </row>
    <row r="351" spans="1:22" ht="15.75" customHeight="1" x14ac:dyDescent="0.25">
      <c r="A351" s="79">
        <v>2101</v>
      </c>
      <c r="B351" s="80"/>
      <c r="C351" s="80"/>
      <c r="D351" s="80"/>
      <c r="E351" s="80"/>
      <c r="F351" s="80"/>
      <c r="G351" s="80"/>
      <c r="H351" s="80"/>
      <c r="I351" s="80"/>
      <c r="J351" s="277"/>
      <c r="K351" s="116"/>
      <c r="L351" s="235"/>
      <c r="M351" s="134"/>
      <c r="N351" s="237"/>
      <c r="O351" s="246"/>
      <c r="P351" s="96"/>
      <c r="Q351" s="247"/>
      <c r="R351" s="246"/>
    </row>
    <row r="352" spans="1:22" ht="15.75" customHeight="1" x14ac:dyDescent="0.25">
      <c r="A352" s="79">
        <v>2102</v>
      </c>
      <c r="B352" s="80"/>
      <c r="C352" s="80"/>
      <c r="D352" s="80"/>
      <c r="E352" s="80"/>
      <c r="F352" s="80"/>
      <c r="G352" s="80"/>
      <c r="H352" s="80"/>
      <c r="I352" s="80"/>
      <c r="J352" s="277"/>
      <c r="K352" s="116"/>
      <c r="L352" s="235"/>
      <c r="M352" s="134"/>
      <c r="N352" s="237"/>
      <c r="O352" s="246"/>
      <c r="P352" s="96"/>
      <c r="Q352" s="247"/>
      <c r="R352" s="246"/>
    </row>
    <row r="353" spans="1:39" ht="15.75" customHeight="1" x14ac:dyDescent="0.25">
      <c r="A353" s="79">
        <v>2201</v>
      </c>
      <c r="B353" s="80"/>
      <c r="C353" s="80"/>
      <c r="D353" s="80"/>
      <c r="E353" s="80"/>
      <c r="F353" s="80"/>
      <c r="G353" s="80"/>
      <c r="H353" s="80"/>
      <c r="I353" s="80"/>
      <c r="J353" s="277"/>
      <c r="K353" s="116"/>
      <c r="L353" s="235"/>
      <c r="M353" s="134"/>
      <c r="N353" s="237"/>
      <c r="O353" s="248"/>
      <c r="P353" s="251"/>
      <c r="Q353" s="249"/>
      <c r="R353" s="250"/>
    </row>
    <row r="354" spans="1:39" ht="15.75" customHeight="1" x14ac:dyDescent="0.25">
      <c r="A354" s="79">
        <v>2202</v>
      </c>
      <c r="B354" s="80"/>
      <c r="C354" s="80"/>
      <c r="D354" s="80"/>
      <c r="E354" s="80"/>
      <c r="F354" s="80"/>
      <c r="G354" s="80"/>
      <c r="H354" s="80"/>
      <c r="I354" s="80"/>
      <c r="J354" s="277"/>
      <c r="K354" s="116"/>
      <c r="L354" s="235"/>
      <c r="M354" s="134"/>
      <c r="N354" s="237"/>
      <c r="O354" s="228" t="s">
        <v>80</v>
      </c>
      <c r="P354" s="102">
        <v>18</v>
      </c>
      <c r="Q354" s="103">
        <f>IF(SUM(K343:K350)=0,"",SUM(K343:K350))</f>
        <v>18</v>
      </c>
      <c r="R354" s="230" t="s">
        <v>10</v>
      </c>
    </row>
    <row r="355" spans="1:39" ht="15.75" customHeight="1" x14ac:dyDescent="0.25">
      <c r="A355" s="79">
        <v>2301</v>
      </c>
      <c r="B355" s="80"/>
      <c r="C355" s="80"/>
      <c r="D355" s="80"/>
      <c r="E355" s="80"/>
      <c r="F355" s="80"/>
      <c r="G355" s="80"/>
      <c r="H355" s="80"/>
      <c r="I355" s="80"/>
      <c r="J355" s="277"/>
      <c r="K355" s="116"/>
      <c r="L355" s="235"/>
      <c r="M355" s="134"/>
      <c r="N355" s="237"/>
      <c r="O355" s="229" t="s">
        <v>81</v>
      </c>
      <c r="P355" s="104">
        <f>IF(P354/B340=0,"",P354/B340)</f>
        <v>0.5</v>
      </c>
      <c r="Q355" s="105">
        <f>IF(P354/Q354=0,"",P354/Q354)</f>
        <v>1</v>
      </c>
      <c r="R355" s="231" t="s">
        <v>82</v>
      </c>
    </row>
    <row r="356" spans="1:39" ht="15.75" customHeight="1" x14ac:dyDescent="0.25">
      <c r="A356" s="79">
        <v>2302</v>
      </c>
      <c r="B356" s="80"/>
      <c r="C356" s="80"/>
      <c r="D356" s="80"/>
      <c r="E356" s="80"/>
      <c r="F356" s="80"/>
      <c r="G356" s="80"/>
      <c r="H356" s="80"/>
      <c r="I356" s="80"/>
      <c r="J356" s="278"/>
      <c r="K356" s="116"/>
      <c r="L356" s="238"/>
      <c r="M356" s="239"/>
      <c r="N356" s="240"/>
      <c r="O356" s="109"/>
      <c r="P356" s="110"/>
      <c r="Q356" s="110"/>
      <c r="R356" s="111"/>
    </row>
    <row r="357" spans="1:39" ht="18" customHeight="1" x14ac:dyDescent="0.25">
      <c r="A357" s="33"/>
      <c r="B357" s="327" t="s">
        <v>108</v>
      </c>
      <c r="C357" s="327"/>
      <c r="D357" s="327"/>
      <c r="E357" s="327"/>
      <c r="F357" s="327"/>
      <c r="G357" s="327"/>
      <c r="H357" s="327"/>
      <c r="I357" s="327"/>
      <c r="J357" s="327"/>
      <c r="K357" s="112">
        <f>SUM(K340:K353)</f>
        <v>18</v>
      </c>
      <c r="L357" s="113">
        <f>K347/B340</f>
        <v>0.41666666666666669</v>
      </c>
      <c r="M357" s="113">
        <f>IF(K357=0,"",K357/B340)</f>
        <v>0.5</v>
      </c>
      <c r="N357" s="113" t="str">
        <f>IF(K348=0,"",M357-L357)</f>
        <v/>
      </c>
      <c r="O357" s="5"/>
      <c r="P357" s="25"/>
      <c r="Q357" s="24"/>
      <c r="R357" s="5"/>
    </row>
    <row r="358" spans="1:39" ht="12.75" customHeight="1" x14ac:dyDescent="0.2">
      <c r="L358" s="5"/>
      <c r="M358" s="5"/>
      <c r="O358" s="5"/>
      <c r="P358" s="6"/>
      <c r="Q358" s="6"/>
      <c r="R358" s="5"/>
      <c r="AL358" s="3"/>
      <c r="AM358" s="3"/>
    </row>
    <row r="359" spans="1:39" ht="12.75" customHeight="1" x14ac:dyDescent="0.2">
      <c r="L359" s="5"/>
      <c r="M359" s="5"/>
      <c r="O359" s="5"/>
      <c r="P359" s="6"/>
      <c r="Q359" s="6"/>
      <c r="R359" s="5"/>
      <c r="AL359" s="3"/>
      <c r="AM359" s="3"/>
    </row>
    <row r="360" spans="1:39" s="200" customFormat="1" ht="26.25" customHeight="1" x14ac:dyDescent="0.4">
      <c r="A360" s="224"/>
      <c r="B360" s="333" t="s">
        <v>96</v>
      </c>
      <c r="C360" s="333"/>
      <c r="D360" s="333"/>
      <c r="E360" s="333"/>
      <c r="F360" s="333"/>
      <c r="G360" s="333"/>
      <c r="H360" s="333"/>
      <c r="I360" s="333"/>
      <c r="J360" s="333"/>
      <c r="K360" s="201" t="s">
        <v>110</v>
      </c>
      <c r="L360" s="5"/>
      <c r="M360" s="5"/>
      <c r="N360" s="25"/>
      <c r="O360" s="5"/>
      <c r="P360" s="25"/>
      <c r="Q360" s="25"/>
      <c r="R360" s="25"/>
    </row>
    <row r="361" spans="1:39" ht="20.25" customHeight="1" x14ac:dyDescent="0.2">
      <c r="A361" s="330" t="s">
        <v>9</v>
      </c>
      <c r="B361" s="334" t="s">
        <v>97</v>
      </c>
      <c r="C361" s="335"/>
      <c r="D361" s="335"/>
      <c r="E361" s="335"/>
      <c r="F361" s="335"/>
      <c r="G361" s="335"/>
      <c r="H361" s="335"/>
      <c r="I361" s="335"/>
      <c r="J361" s="336"/>
      <c r="K361" s="314" t="s">
        <v>10</v>
      </c>
      <c r="L361" s="307" t="s">
        <v>2</v>
      </c>
      <c r="M361" s="307" t="s">
        <v>3</v>
      </c>
      <c r="N361" s="316" t="s">
        <v>4</v>
      </c>
      <c r="O361" s="307" t="s">
        <v>5</v>
      </c>
      <c r="P361" s="317" t="s">
        <v>6</v>
      </c>
      <c r="Q361" s="317" t="s">
        <v>7</v>
      </c>
      <c r="R361" s="307" t="s">
        <v>8</v>
      </c>
    </row>
    <row r="362" spans="1:39" ht="15.75" customHeight="1" x14ac:dyDescent="0.25">
      <c r="A362" s="308"/>
      <c r="B362" s="79" t="s">
        <v>98</v>
      </c>
      <c r="C362" s="79" t="s">
        <v>99</v>
      </c>
      <c r="D362" s="79" t="s">
        <v>100</v>
      </c>
      <c r="E362" s="79" t="s">
        <v>101</v>
      </c>
      <c r="F362" s="79" t="s">
        <v>102</v>
      </c>
      <c r="G362" s="79" t="s">
        <v>103</v>
      </c>
      <c r="H362" s="79" t="s">
        <v>104</v>
      </c>
      <c r="I362" s="79" t="s">
        <v>105</v>
      </c>
      <c r="J362" s="275" t="s">
        <v>106</v>
      </c>
      <c r="K362" s="308"/>
      <c r="L362" s="308"/>
      <c r="M362" s="308"/>
      <c r="N362" s="308"/>
      <c r="O362" s="308"/>
      <c r="P362" s="308"/>
      <c r="Q362" s="308"/>
      <c r="R362" s="308"/>
    </row>
    <row r="363" spans="1:39" ht="15.75" customHeight="1" x14ac:dyDescent="0.25">
      <c r="A363" s="79">
        <v>1602</v>
      </c>
      <c r="B363" s="80">
        <v>22</v>
      </c>
      <c r="C363" s="80"/>
      <c r="D363" s="80"/>
      <c r="E363" s="80"/>
      <c r="F363" s="80"/>
      <c r="G363" s="80"/>
      <c r="H363" s="80"/>
      <c r="I363" s="80"/>
      <c r="J363" s="277"/>
      <c r="K363" s="116"/>
      <c r="L363" s="232"/>
      <c r="M363" s="233"/>
      <c r="N363" s="234"/>
      <c r="O363" s="242"/>
      <c r="P363" s="85">
        <f>B363</f>
        <v>22</v>
      </c>
      <c r="Q363" s="243"/>
      <c r="R363" s="242"/>
    </row>
    <row r="364" spans="1:39" ht="15.75" customHeight="1" x14ac:dyDescent="0.25">
      <c r="A364" s="79">
        <v>1701</v>
      </c>
      <c r="B364" s="80"/>
      <c r="C364" s="80">
        <v>19</v>
      </c>
      <c r="D364" s="80"/>
      <c r="E364" s="80"/>
      <c r="F364" s="80"/>
      <c r="G364" s="80"/>
      <c r="H364" s="80"/>
      <c r="I364" s="80"/>
      <c r="J364" s="277"/>
      <c r="K364" s="116"/>
      <c r="L364" s="235"/>
      <c r="M364" s="134"/>
      <c r="N364" s="236"/>
      <c r="O364" s="90">
        <f>IF(C364=0,"",C364/B363)</f>
        <v>0.86363636363636365</v>
      </c>
      <c r="P364" s="91">
        <v>19</v>
      </c>
      <c r="Q364" s="241">
        <f t="shared" ref="Q364:Q370" si="51">IF(P364=0,"",P364/P363)</f>
        <v>0.86363636363636365</v>
      </c>
      <c r="R364" s="241">
        <f t="shared" ref="R364:R370" si="52">IF(P364=0,"",100%-Q364)</f>
        <v>0.13636363636363635</v>
      </c>
    </row>
    <row r="365" spans="1:39" ht="15.75" customHeight="1" x14ac:dyDescent="0.25">
      <c r="A365" s="79">
        <v>1702</v>
      </c>
      <c r="B365" s="80"/>
      <c r="C365" s="80"/>
      <c r="D365" s="80">
        <v>18</v>
      </c>
      <c r="E365" s="80"/>
      <c r="F365" s="80"/>
      <c r="G365" s="80"/>
      <c r="H365" s="80"/>
      <c r="I365" s="80"/>
      <c r="J365" s="277"/>
      <c r="K365" s="116"/>
      <c r="L365" s="235"/>
      <c r="M365" s="134"/>
      <c r="N365" s="236"/>
      <c r="O365" s="90">
        <f>IF(D365=0,"",D365/C364)</f>
        <v>0.94736842105263153</v>
      </c>
      <c r="P365" s="91">
        <v>18</v>
      </c>
      <c r="Q365" s="241">
        <f t="shared" si="51"/>
        <v>0.94736842105263153</v>
      </c>
      <c r="R365" s="241">
        <f t="shared" si="52"/>
        <v>5.2631578947368474E-2</v>
      </c>
      <c r="S365" s="11">
        <f>P365/P363</f>
        <v>0.81818181818181823</v>
      </c>
    </row>
    <row r="366" spans="1:39" ht="15.75" customHeight="1" x14ac:dyDescent="0.25">
      <c r="A366" s="79">
        <v>1801</v>
      </c>
      <c r="B366" s="80"/>
      <c r="C366" s="80"/>
      <c r="D366" s="80"/>
      <c r="E366" s="80">
        <v>17</v>
      </c>
      <c r="F366" s="80"/>
      <c r="G366" s="80"/>
      <c r="H366" s="80"/>
      <c r="I366" s="80"/>
      <c r="J366" s="277"/>
      <c r="K366" s="116"/>
      <c r="L366" s="235"/>
      <c r="M366" s="134"/>
      <c r="N366" s="236"/>
      <c r="O366" s="90">
        <f>IF(E366=0,"",E366/D365)</f>
        <v>0.94444444444444442</v>
      </c>
      <c r="P366" s="91">
        <v>18</v>
      </c>
      <c r="Q366" s="241">
        <f t="shared" si="51"/>
        <v>1</v>
      </c>
      <c r="R366" s="241">
        <f t="shared" si="52"/>
        <v>0</v>
      </c>
    </row>
    <row r="367" spans="1:39" ht="15.75" customHeight="1" x14ac:dyDescent="0.25">
      <c r="A367" s="79">
        <v>1802</v>
      </c>
      <c r="B367" s="80"/>
      <c r="C367" s="80"/>
      <c r="D367" s="80"/>
      <c r="E367" s="80"/>
      <c r="F367" s="80">
        <v>16</v>
      </c>
      <c r="G367" s="80"/>
      <c r="H367" s="80"/>
      <c r="I367" s="80"/>
      <c r="J367" s="277"/>
      <c r="K367" s="116"/>
      <c r="L367" s="235"/>
      <c r="M367" s="134"/>
      <c r="N367" s="236"/>
      <c r="O367" s="90">
        <f>IF(F367=0,"",F367/E366)</f>
        <v>0.94117647058823528</v>
      </c>
      <c r="P367" s="91">
        <v>17</v>
      </c>
      <c r="Q367" s="241">
        <f t="shared" si="51"/>
        <v>0.94444444444444442</v>
      </c>
      <c r="R367" s="241">
        <f t="shared" si="52"/>
        <v>5.555555555555558E-2</v>
      </c>
    </row>
    <row r="368" spans="1:39" ht="15.75" customHeight="1" x14ac:dyDescent="0.25">
      <c r="A368" s="79">
        <v>1901</v>
      </c>
      <c r="B368" s="80"/>
      <c r="C368" s="80"/>
      <c r="D368" s="80"/>
      <c r="E368" s="80"/>
      <c r="F368" s="80"/>
      <c r="G368" s="80">
        <v>16</v>
      </c>
      <c r="H368" s="80"/>
      <c r="I368" s="80"/>
      <c r="J368" s="277"/>
      <c r="K368" s="116"/>
      <c r="L368" s="235"/>
      <c r="M368" s="134"/>
      <c r="N368" s="236"/>
      <c r="O368" s="90">
        <f>IF(G368=0,"",G368/F367)</f>
        <v>1</v>
      </c>
      <c r="P368" s="91">
        <v>17</v>
      </c>
      <c r="Q368" s="241">
        <f t="shared" si="51"/>
        <v>1</v>
      </c>
      <c r="R368" s="241">
        <f t="shared" si="52"/>
        <v>0</v>
      </c>
    </row>
    <row r="369" spans="1:39" ht="15.75" customHeight="1" x14ac:dyDescent="0.25">
      <c r="A369" s="79">
        <v>1902</v>
      </c>
      <c r="B369" s="80"/>
      <c r="C369" s="80"/>
      <c r="D369" s="80"/>
      <c r="E369" s="80"/>
      <c r="F369" s="80"/>
      <c r="G369" s="80"/>
      <c r="H369" s="80">
        <v>16</v>
      </c>
      <c r="I369" s="80"/>
      <c r="J369" s="277"/>
      <c r="K369" s="116"/>
      <c r="L369" s="235"/>
      <c r="M369" s="134"/>
      <c r="N369" s="236"/>
      <c r="O369" s="90">
        <f>IF(H369=0,"",H369/G368)</f>
        <v>1</v>
      </c>
      <c r="P369" s="91">
        <v>16</v>
      </c>
      <c r="Q369" s="241">
        <f t="shared" si="51"/>
        <v>0.94117647058823528</v>
      </c>
      <c r="R369" s="241">
        <f t="shared" si="52"/>
        <v>5.8823529411764719E-2</v>
      </c>
    </row>
    <row r="370" spans="1:39" ht="15.75" customHeight="1" x14ac:dyDescent="0.25">
      <c r="A370" s="79">
        <v>2001</v>
      </c>
      <c r="B370" s="80"/>
      <c r="C370" s="80"/>
      <c r="D370" s="80"/>
      <c r="E370" s="80"/>
      <c r="F370" s="80"/>
      <c r="G370" s="80"/>
      <c r="H370" s="80"/>
      <c r="I370" s="80">
        <v>16</v>
      </c>
      <c r="J370" s="277"/>
      <c r="K370" s="116">
        <v>13</v>
      </c>
      <c r="L370" s="235"/>
      <c r="M370" s="134"/>
      <c r="N370" s="236"/>
      <c r="O370" s="90">
        <f>IF(I370=0,"",I370/H369)</f>
        <v>1</v>
      </c>
      <c r="P370" s="91">
        <v>16</v>
      </c>
      <c r="Q370" s="241">
        <f t="shared" si="51"/>
        <v>1</v>
      </c>
      <c r="R370" s="241">
        <f t="shared" si="52"/>
        <v>0</v>
      </c>
    </row>
    <row r="371" spans="1:39" ht="15.75" customHeight="1" x14ac:dyDescent="0.25">
      <c r="A371" s="79">
        <v>2002</v>
      </c>
      <c r="B371" s="80"/>
      <c r="C371" s="80"/>
      <c r="D371" s="80"/>
      <c r="E371" s="80"/>
      <c r="F371" s="80"/>
      <c r="G371" s="80"/>
      <c r="H371" s="80"/>
      <c r="I371" s="80">
        <v>3</v>
      </c>
      <c r="J371" s="277"/>
      <c r="K371" s="116">
        <v>3</v>
      </c>
      <c r="L371" s="235"/>
      <c r="M371" s="134"/>
      <c r="N371" s="134"/>
      <c r="O371" s="246"/>
      <c r="P371" s="91">
        <v>3</v>
      </c>
      <c r="Q371" s="247"/>
      <c r="R371" s="246"/>
    </row>
    <row r="372" spans="1:39" ht="15.75" customHeight="1" x14ac:dyDescent="0.25">
      <c r="A372" s="79">
        <v>2101</v>
      </c>
      <c r="B372" s="80"/>
      <c r="C372" s="80"/>
      <c r="D372" s="80"/>
      <c r="E372" s="80"/>
      <c r="F372" s="80"/>
      <c r="G372" s="80"/>
      <c r="H372" s="80"/>
      <c r="I372" s="80"/>
      <c r="J372" s="277"/>
      <c r="K372" s="116"/>
      <c r="L372" s="235"/>
      <c r="M372" s="134"/>
      <c r="N372" s="134"/>
      <c r="O372" s="246"/>
      <c r="P372" s="91"/>
      <c r="Q372" s="247"/>
      <c r="R372" s="246"/>
    </row>
    <row r="373" spans="1:39" ht="15.75" customHeight="1" x14ac:dyDescent="0.25">
      <c r="A373" s="79">
        <v>2102</v>
      </c>
      <c r="B373" s="80"/>
      <c r="C373" s="80"/>
      <c r="D373" s="80"/>
      <c r="E373" s="80"/>
      <c r="F373" s="80"/>
      <c r="G373" s="80"/>
      <c r="H373" s="80"/>
      <c r="I373" s="80"/>
      <c r="J373" s="277"/>
      <c r="K373" s="116"/>
      <c r="L373" s="235"/>
      <c r="M373" s="134"/>
      <c r="N373" s="134"/>
      <c r="O373" s="246"/>
      <c r="P373" s="96"/>
      <c r="Q373" s="247"/>
      <c r="R373" s="246"/>
    </row>
    <row r="374" spans="1:39" ht="15.75" customHeight="1" x14ac:dyDescent="0.25">
      <c r="A374" s="79">
        <v>2201</v>
      </c>
      <c r="B374" s="80"/>
      <c r="C374" s="80"/>
      <c r="D374" s="80"/>
      <c r="E374" s="80"/>
      <c r="F374" s="80"/>
      <c r="G374" s="80"/>
      <c r="H374" s="80"/>
      <c r="I374" s="80"/>
      <c r="J374" s="277"/>
      <c r="K374" s="116"/>
      <c r="L374" s="235"/>
      <c r="M374" s="134"/>
      <c r="N374" s="237"/>
      <c r="O374" s="246"/>
      <c r="P374" s="96"/>
      <c r="Q374" s="247"/>
      <c r="R374" s="246"/>
    </row>
    <row r="375" spans="1:39" ht="15.75" customHeight="1" x14ac:dyDescent="0.25">
      <c r="A375" s="79">
        <v>2202</v>
      </c>
      <c r="B375" s="80"/>
      <c r="C375" s="80"/>
      <c r="D375" s="80"/>
      <c r="E375" s="80"/>
      <c r="F375" s="80"/>
      <c r="G375" s="80"/>
      <c r="H375" s="80"/>
      <c r="I375" s="80"/>
      <c r="J375" s="277"/>
      <c r="K375" s="116"/>
      <c r="L375" s="235"/>
      <c r="M375" s="134"/>
      <c r="N375" s="237"/>
      <c r="O375" s="246"/>
      <c r="P375" s="96"/>
      <c r="Q375" s="247"/>
      <c r="R375" s="246"/>
    </row>
    <row r="376" spans="1:39" ht="15.75" customHeight="1" x14ac:dyDescent="0.25">
      <c r="A376" s="79">
        <v>2301</v>
      </c>
      <c r="B376" s="80"/>
      <c r="C376" s="80"/>
      <c r="D376" s="80"/>
      <c r="E376" s="80"/>
      <c r="F376" s="80"/>
      <c r="G376" s="80"/>
      <c r="H376" s="80"/>
      <c r="I376" s="80"/>
      <c r="J376" s="277"/>
      <c r="K376" s="116"/>
      <c r="L376" s="235"/>
      <c r="M376" s="134"/>
      <c r="N376" s="237"/>
      <c r="O376" s="248"/>
      <c r="P376" s="251"/>
      <c r="Q376" s="249"/>
      <c r="R376" s="250"/>
    </row>
    <row r="377" spans="1:39" ht="15.75" customHeight="1" x14ac:dyDescent="0.25">
      <c r="A377" s="79">
        <v>2302</v>
      </c>
      <c r="B377" s="80"/>
      <c r="C377" s="80"/>
      <c r="D377" s="80"/>
      <c r="E377" s="80"/>
      <c r="F377" s="80"/>
      <c r="G377" s="80"/>
      <c r="H377" s="80"/>
      <c r="I377" s="80"/>
      <c r="J377" s="277"/>
      <c r="K377" s="116"/>
      <c r="L377" s="235"/>
      <c r="M377" s="134"/>
      <c r="N377" s="237"/>
      <c r="O377" s="228" t="s">
        <v>80</v>
      </c>
      <c r="P377" s="102">
        <v>15</v>
      </c>
      <c r="Q377" s="103">
        <f>IF(SUM(K366:K373)=0,"",SUM(K366:K373))</f>
        <v>16</v>
      </c>
      <c r="R377" s="230" t="s">
        <v>10</v>
      </c>
    </row>
    <row r="378" spans="1:39" ht="15.75" customHeight="1" x14ac:dyDescent="0.25">
      <c r="A378" s="79">
        <v>2401</v>
      </c>
      <c r="B378" s="80"/>
      <c r="C378" s="80"/>
      <c r="D378" s="80"/>
      <c r="E378" s="80"/>
      <c r="F378" s="80"/>
      <c r="G378" s="80"/>
      <c r="H378" s="80"/>
      <c r="I378" s="80"/>
      <c r="J378" s="277"/>
      <c r="K378" s="116"/>
      <c r="L378" s="235"/>
      <c r="M378" s="134"/>
      <c r="N378" s="237"/>
      <c r="O378" s="229" t="s">
        <v>81</v>
      </c>
      <c r="P378" s="104">
        <f>IF(P377/B363=0,"",P377/B363)</f>
        <v>0.68181818181818177</v>
      </c>
      <c r="Q378" s="105">
        <f>IF(P377/Q377=0,"",P377/Q377)</f>
        <v>0.9375</v>
      </c>
      <c r="R378" s="231" t="s">
        <v>82</v>
      </c>
    </row>
    <row r="379" spans="1:39" ht="15.75" customHeight="1" x14ac:dyDescent="0.25">
      <c r="A379" s="79">
        <v>2402</v>
      </c>
      <c r="B379" s="80"/>
      <c r="C379" s="80"/>
      <c r="D379" s="80"/>
      <c r="E379" s="80"/>
      <c r="F379" s="80"/>
      <c r="G379" s="80"/>
      <c r="H379" s="80"/>
      <c r="I379" s="80"/>
      <c r="J379" s="278"/>
      <c r="K379" s="116"/>
      <c r="L379" s="238"/>
      <c r="M379" s="239"/>
      <c r="N379" s="240"/>
      <c r="O379" s="109"/>
      <c r="P379" s="110"/>
      <c r="Q379" s="110"/>
      <c r="R379" s="111"/>
    </row>
    <row r="380" spans="1:39" ht="18" customHeight="1" x14ac:dyDescent="0.25">
      <c r="A380" s="33"/>
      <c r="B380" s="327" t="s">
        <v>108</v>
      </c>
      <c r="C380" s="327"/>
      <c r="D380" s="327"/>
      <c r="E380" s="327"/>
      <c r="F380" s="327"/>
      <c r="G380" s="327"/>
      <c r="H380" s="327"/>
      <c r="I380" s="327"/>
      <c r="J380" s="327"/>
      <c r="K380" s="112">
        <f>SUM(K363:K376)</f>
        <v>16</v>
      </c>
      <c r="L380" s="113">
        <f>IF(K370=0,"",K370/B363)</f>
        <v>0.59090909090909094</v>
      </c>
      <c r="M380" s="113">
        <f>IF(K380=0,"",K380/B363)</f>
        <v>0.72727272727272729</v>
      </c>
      <c r="N380" s="113">
        <f>IF(K371=0,"",M380-L380)</f>
        <v>0.13636363636363635</v>
      </c>
      <c r="O380" s="5"/>
      <c r="P380" s="25"/>
      <c r="Q380" s="24"/>
      <c r="R380" s="5"/>
    </row>
    <row r="381" spans="1:39" ht="12.75" customHeight="1" x14ac:dyDescent="0.2"/>
    <row r="382" spans="1:39" ht="12.75" customHeight="1" x14ac:dyDescent="0.2">
      <c r="L382" s="5"/>
      <c r="M382" s="5"/>
      <c r="O382" s="5"/>
      <c r="P382" s="6"/>
      <c r="Q382" s="6"/>
      <c r="R382" s="5"/>
      <c r="AL382" s="3"/>
      <c r="AM382" s="3"/>
    </row>
    <row r="383" spans="1:39" ht="26.25" customHeight="1" x14ac:dyDescent="0.4">
      <c r="A383" s="224"/>
      <c r="B383" s="333" t="s">
        <v>96</v>
      </c>
      <c r="C383" s="333"/>
      <c r="D383" s="333"/>
      <c r="E383" s="333"/>
      <c r="F383" s="333"/>
      <c r="G383" s="333"/>
      <c r="H383" s="333"/>
      <c r="I383" s="333"/>
      <c r="J383" s="333"/>
      <c r="K383" s="78" t="s">
        <v>112</v>
      </c>
      <c r="L383" s="25"/>
      <c r="M383" s="5"/>
      <c r="N383" s="5"/>
      <c r="O383" s="25"/>
      <c r="P383" s="5"/>
      <c r="Q383" s="25"/>
      <c r="R383" s="25"/>
      <c r="S383" s="25"/>
    </row>
    <row r="384" spans="1:39" ht="20.25" customHeight="1" x14ac:dyDescent="0.2">
      <c r="A384" s="330" t="s">
        <v>9</v>
      </c>
      <c r="B384" s="334" t="s">
        <v>97</v>
      </c>
      <c r="C384" s="335"/>
      <c r="D384" s="335"/>
      <c r="E384" s="335"/>
      <c r="F384" s="335"/>
      <c r="G384" s="335"/>
      <c r="H384" s="335"/>
      <c r="I384" s="335"/>
      <c r="J384" s="336"/>
      <c r="K384" s="314" t="s">
        <v>10</v>
      </c>
      <c r="L384" s="307" t="s">
        <v>2</v>
      </c>
      <c r="M384" s="307" t="s">
        <v>3</v>
      </c>
      <c r="N384" s="316" t="s">
        <v>4</v>
      </c>
      <c r="O384" s="307" t="s">
        <v>5</v>
      </c>
      <c r="P384" s="317" t="s">
        <v>6</v>
      </c>
      <c r="Q384" s="317" t="s">
        <v>7</v>
      </c>
      <c r="R384" s="307" t="s">
        <v>8</v>
      </c>
    </row>
    <row r="385" spans="1:19" ht="15.75" customHeight="1" x14ac:dyDescent="0.25">
      <c r="A385" s="308"/>
      <c r="B385" s="79" t="s">
        <v>98</v>
      </c>
      <c r="C385" s="79" t="s">
        <v>99</v>
      </c>
      <c r="D385" s="79" t="s">
        <v>100</v>
      </c>
      <c r="E385" s="79" t="s">
        <v>101</v>
      </c>
      <c r="F385" s="79" t="s">
        <v>102</v>
      </c>
      <c r="G385" s="79" t="s">
        <v>103</v>
      </c>
      <c r="H385" s="79" t="s">
        <v>104</v>
      </c>
      <c r="I385" s="79" t="s">
        <v>105</v>
      </c>
      <c r="J385" s="275" t="s">
        <v>106</v>
      </c>
      <c r="K385" s="308"/>
      <c r="L385" s="308"/>
      <c r="M385" s="308"/>
      <c r="N385" s="308"/>
      <c r="O385" s="308"/>
      <c r="P385" s="308"/>
      <c r="Q385" s="308"/>
      <c r="R385" s="308"/>
    </row>
    <row r="386" spans="1:19" ht="15.75" customHeight="1" x14ac:dyDescent="0.25">
      <c r="A386" s="79">
        <v>1702</v>
      </c>
      <c r="B386" s="80">
        <v>26</v>
      </c>
      <c r="C386" s="80"/>
      <c r="D386" s="80"/>
      <c r="E386" s="80"/>
      <c r="F386" s="80"/>
      <c r="G386" s="80"/>
      <c r="H386" s="80"/>
      <c r="I386" s="80"/>
      <c r="J386" s="277"/>
      <c r="K386" s="116"/>
      <c r="L386" s="232"/>
      <c r="M386" s="233"/>
      <c r="N386" s="234"/>
      <c r="O386" s="242"/>
      <c r="P386" s="85">
        <f>B386</f>
        <v>26</v>
      </c>
      <c r="Q386" s="243"/>
      <c r="R386" s="242"/>
    </row>
    <row r="387" spans="1:19" ht="15.75" customHeight="1" x14ac:dyDescent="0.25">
      <c r="A387" s="79">
        <v>1801</v>
      </c>
      <c r="B387" s="80"/>
      <c r="C387" s="80">
        <v>23</v>
      </c>
      <c r="D387" s="80"/>
      <c r="E387" s="80"/>
      <c r="F387" s="80"/>
      <c r="G387" s="80"/>
      <c r="H387" s="80"/>
      <c r="I387" s="80"/>
      <c r="J387" s="277"/>
      <c r="K387" s="116"/>
      <c r="L387" s="235"/>
      <c r="M387" s="134"/>
      <c r="N387" s="236"/>
      <c r="O387" s="90">
        <f>IF(C387=0,"",C387/B386)</f>
        <v>0.88461538461538458</v>
      </c>
      <c r="P387" s="91">
        <v>23</v>
      </c>
      <c r="Q387" s="241">
        <f t="shared" ref="Q387:Q393" si="53">IF(P387=0,"",P387/P386)</f>
        <v>0.88461538461538458</v>
      </c>
      <c r="R387" s="241">
        <f t="shared" ref="R387:R393" si="54">IF(P387=0,"",100%-Q387)</f>
        <v>0.11538461538461542</v>
      </c>
    </row>
    <row r="388" spans="1:19" ht="15.75" customHeight="1" x14ac:dyDescent="0.25">
      <c r="A388" s="79">
        <v>1802</v>
      </c>
      <c r="B388" s="80"/>
      <c r="C388" s="80"/>
      <c r="D388" s="80">
        <v>21</v>
      </c>
      <c r="E388" s="80"/>
      <c r="F388" s="80"/>
      <c r="G388" s="80"/>
      <c r="H388" s="80"/>
      <c r="I388" s="80"/>
      <c r="J388" s="277"/>
      <c r="K388" s="116"/>
      <c r="L388" s="235"/>
      <c r="M388" s="134"/>
      <c r="N388" s="236"/>
      <c r="O388" s="90">
        <f>IF(D388=0,"",D388/C387)</f>
        <v>0.91304347826086951</v>
      </c>
      <c r="P388" s="91">
        <v>21</v>
      </c>
      <c r="Q388" s="241">
        <f t="shared" si="53"/>
        <v>0.91304347826086951</v>
      </c>
      <c r="R388" s="241">
        <f t="shared" si="54"/>
        <v>8.6956521739130488E-2</v>
      </c>
      <c r="S388" s="93">
        <f>P388/P386</f>
        <v>0.80769230769230771</v>
      </c>
    </row>
    <row r="389" spans="1:19" ht="15.75" customHeight="1" x14ac:dyDescent="0.25">
      <c r="A389" s="79">
        <v>1901</v>
      </c>
      <c r="B389" s="80"/>
      <c r="C389" s="80"/>
      <c r="D389" s="80"/>
      <c r="E389" s="80">
        <v>21</v>
      </c>
      <c r="F389" s="80"/>
      <c r="G389" s="80"/>
      <c r="H389" s="80"/>
      <c r="I389" s="80"/>
      <c r="J389" s="277"/>
      <c r="K389" s="116"/>
      <c r="L389" s="235"/>
      <c r="M389" s="134"/>
      <c r="N389" s="236"/>
      <c r="O389" s="90">
        <f>IF(E389=0,"",E389/D388)</f>
        <v>1</v>
      </c>
      <c r="P389" s="91">
        <v>21</v>
      </c>
      <c r="Q389" s="241">
        <f t="shared" si="53"/>
        <v>1</v>
      </c>
      <c r="R389" s="241">
        <f t="shared" si="54"/>
        <v>0</v>
      </c>
    </row>
    <row r="390" spans="1:19" ht="15.75" customHeight="1" x14ac:dyDescent="0.25">
      <c r="A390" s="79">
        <v>1902</v>
      </c>
      <c r="B390" s="80"/>
      <c r="C390" s="80"/>
      <c r="D390" s="80"/>
      <c r="E390" s="80"/>
      <c r="F390" s="80">
        <v>21</v>
      </c>
      <c r="G390" s="80"/>
      <c r="H390" s="80"/>
      <c r="I390" s="80"/>
      <c r="J390" s="277"/>
      <c r="K390" s="116"/>
      <c r="L390" s="235"/>
      <c r="M390" s="134"/>
      <c r="N390" s="236"/>
      <c r="O390" s="90">
        <f>IF(F390=0,"",F390/E389)</f>
        <v>1</v>
      </c>
      <c r="P390" s="91">
        <v>21</v>
      </c>
      <c r="Q390" s="241">
        <f t="shared" si="53"/>
        <v>1</v>
      </c>
      <c r="R390" s="241">
        <f t="shared" si="54"/>
        <v>0</v>
      </c>
    </row>
    <row r="391" spans="1:19" ht="15.75" customHeight="1" x14ac:dyDescent="0.25">
      <c r="A391" s="79">
        <v>2001</v>
      </c>
      <c r="B391" s="80"/>
      <c r="C391" s="80"/>
      <c r="D391" s="80"/>
      <c r="E391" s="80"/>
      <c r="F391" s="80"/>
      <c r="G391" s="80">
        <v>21</v>
      </c>
      <c r="H391" s="80"/>
      <c r="I391" s="80"/>
      <c r="J391" s="277"/>
      <c r="K391" s="116"/>
      <c r="L391" s="235"/>
      <c r="M391" s="134"/>
      <c r="N391" s="236"/>
      <c r="O391" s="90">
        <f>IF(G391=0,"",G391/F390)</f>
        <v>1</v>
      </c>
      <c r="P391" s="91">
        <v>21</v>
      </c>
      <c r="Q391" s="241">
        <f t="shared" si="53"/>
        <v>1</v>
      </c>
      <c r="R391" s="241">
        <f t="shared" si="54"/>
        <v>0</v>
      </c>
    </row>
    <row r="392" spans="1:19" ht="15.75" customHeight="1" x14ac:dyDescent="0.25">
      <c r="A392" s="79">
        <v>2002</v>
      </c>
      <c r="B392" s="80"/>
      <c r="C392" s="80"/>
      <c r="D392" s="80"/>
      <c r="E392" s="80"/>
      <c r="F392" s="80"/>
      <c r="G392" s="80"/>
      <c r="H392" s="80">
        <v>21</v>
      </c>
      <c r="I392" s="80"/>
      <c r="J392" s="277"/>
      <c r="K392" s="116"/>
      <c r="L392" s="235"/>
      <c r="M392" s="134"/>
      <c r="N392" s="236"/>
      <c r="O392" s="90">
        <f>IF(H392=0,"",H392/G391)</f>
        <v>1</v>
      </c>
      <c r="P392" s="91">
        <v>21</v>
      </c>
      <c r="Q392" s="241">
        <f t="shared" si="53"/>
        <v>1</v>
      </c>
      <c r="R392" s="241">
        <f t="shared" si="54"/>
        <v>0</v>
      </c>
    </row>
    <row r="393" spans="1:19" ht="15.75" customHeight="1" x14ac:dyDescent="0.25">
      <c r="A393" s="79">
        <v>2101</v>
      </c>
      <c r="B393" s="80"/>
      <c r="C393" s="80"/>
      <c r="D393" s="80"/>
      <c r="E393" s="80"/>
      <c r="F393" s="80"/>
      <c r="G393" s="80"/>
      <c r="H393" s="80"/>
      <c r="I393" s="80">
        <v>21</v>
      </c>
      <c r="J393" s="277"/>
      <c r="K393" s="116">
        <v>18</v>
      </c>
      <c r="L393" s="235"/>
      <c r="M393" s="134"/>
      <c r="N393" s="236"/>
      <c r="O393" s="90">
        <f>IF(I393=0,"",I393/H392)</f>
        <v>1</v>
      </c>
      <c r="P393" s="91">
        <v>21</v>
      </c>
      <c r="Q393" s="241">
        <f t="shared" si="53"/>
        <v>1</v>
      </c>
      <c r="R393" s="241">
        <f t="shared" si="54"/>
        <v>0</v>
      </c>
    </row>
    <row r="394" spans="1:19" ht="15.75" customHeight="1" x14ac:dyDescent="0.25">
      <c r="A394" s="79">
        <v>2102</v>
      </c>
      <c r="B394" s="80"/>
      <c r="C394" s="80"/>
      <c r="D394" s="80"/>
      <c r="E394" s="80"/>
      <c r="F394" s="80"/>
      <c r="G394" s="80"/>
      <c r="H394" s="80"/>
      <c r="I394" s="80">
        <v>2</v>
      </c>
      <c r="J394" s="277"/>
      <c r="K394" s="116"/>
      <c r="L394" s="235"/>
      <c r="M394" s="134"/>
      <c r="N394" s="134"/>
      <c r="O394" s="246"/>
      <c r="P394" s="91">
        <v>2</v>
      </c>
      <c r="Q394" s="247"/>
      <c r="R394" s="246"/>
    </row>
    <row r="395" spans="1:19" ht="15.75" customHeight="1" x14ac:dyDescent="0.25">
      <c r="A395" s="79">
        <v>2201</v>
      </c>
      <c r="B395" s="80"/>
      <c r="C395" s="80"/>
      <c r="D395" s="80"/>
      <c r="E395" s="80"/>
      <c r="F395" s="80"/>
      <c r="G395" s="80"/>
      <c r="H395" s="80"/>
      <c r="I395" s="80">
        <v>2</v>
      </c>
      <c r="J395" s="277"/>
      <c r="K395" s="116">
        <v>2</v>
      </c>
      <c r="L395" s="235"/>
      <c r="M395" s="134"/>
      <c r="N395" s="134"/>
      <c r="O395" s="246"/>
      <c r="P395" s="91">
        <v>2</v>
      </c>
      <c r="Q395" s="247"/>
      <c r="R395" s="246"/>
    </row>
    <row r="396" spans="1:19" ht="15.75" customHeight="1" x14ac:dyDescent="0.25">
      <c r="A396" s="79">
        <v>2202</v>
      </c>
      <c r="B396" s="80"/>
      <c r="C396" s="80"/>
      <c r="D396" s="80"/>
      <c r="E396" s="80"/>
      <c r="F396" s="80"/>
      <c r="G396" s="80"/>
      <c r="H396" s="80"/>
      <c r="I396" s="80"/>
      <c r="J396" s="277"/>
      <c r="K396" s="116"/>
      <c r="L396" s="235"/>
      <c r="M396" s="134"/>
      <c r="N396" s="134"/>
      <c r="O396" s="246"/>
      <c r="P396" s="96"/>
      <c r="Q396" s="247"/>
      <c r="R396" s="246"/>
    </row>
    <row r="397" spans="1:19" ht="15.75" customHeight="1" x14ac:dyDescent="0.25">
      <c r="A397" s="79">
        <v>2301</v>
      </c>
      <c r="B397" s="80"/>
      <c r="C397" s="80"/>
      <c r="D397" s="80"/>
      <c r="E397" s="80"/>
      <c r="F397" s="80"/>
      <c r="G397" s="80"/>
      <c r="H397" s="80"/>
      <c r="I397" s="80"/>
      <c r="J397" s="277"/>
      <c r="K397" s="116"/>
      <c r="L397" s="235"/>
      <c r="M397" s="134"/>
      <c r="N397" s="134"/>
      <c r="O397" s="246"/>
      <c r="P397" s="96"/>
      <c r="Q397" s="247"/>
      <c r="R397" s="246"/>
    </row>
    <row r="398" spans="1:19" ht="15.75" customHeight="1" x14ac:dyDescent="0.25">
      <c r="A398" s="79">
        <v>2302</v>
      </c>
      <c r="B398" s="80"/>
      <c r="C398" s="80"/>
      <c r="D398" s="80"/>
      <c r="E398" s="80"/>
      <c r="F398" s="80"/>
      <c r="G398" s="80"/>
      <c r="H398" s="80"/>
      <c r="I398" s="80"/>
      <c r="J398" s="277"/>
      <c r="K398" s="116"/>
      <c r="L398" s="235"/>
      <c r="M398" s="134"/>
      <c r="N398" s="134"/>
      <c r="O398" s="246"/>
      <c r="P398" s="96"/>
      <c r="Q398" s="247"/>
      <c r="R398" s="246"/>
    </row>
    <row r="399" spans="1:19" ht="15.75" customHeight="1" x14ac:dyDescent="0.25">
      <c r="A399" s="79">
        <v>2401</v>
      </c>
      <c r="B399" s="80"/>
      <c r="C399" s="80"/>
      <c r="D399" s="80"/>
      <c r="E399" s="80"/>
      <c r="F399" s="80"/>
      <c r="G399" s="80"/>
      <c r="H399" s="80"/>
      <c r="I399" s="80"/>
      <c r="J399" s="277"/>
      <c r="K399" s="116"/>
      <c r="L399" s="235"/>
      <c r="M399" s="134"/>
      <c r="N399" s="237"/>
      <c r="O399" s="248"/>
      <c r="P399" s="251"/>
      <c r="Q399" s="249"/>
      <c r="R399" s="250"/>
    </row>
    <row r="400" spans="1:19" ht="15.75" customHeight="1" x14ac:dyDescent="0.25">
      <c r="A400" s="79">
        <v>2402</v>
      </c>
      <c r="B400" s="80"/>
      <c r="C400" s="80"/>
      <c r="D400" s="80"/>
      <c r="E400" s="80"/>
      <c r="F400" s="80"/>
      <c r="G400" s="80"/>
      <c r="H400" s="80"/>
      <c r="I400" s="80"/>
      <c r="J400" s="277"/>
      <c r="K400" s="116"/>
      <c r="L400" s="235"/>
      <c r="M400" s="134"/>
      <c r="N400" s="237"/>
      <c r="O400" s="228" t="s">
        <v>80</v>
      </c>
      <c r="P400" s="102">
        <v>20</v>
      </c>
      <c r="Q400" s="103">
        <f>IF(SUM(K389:K396)=0,"",SUM(K389:K396))</f>
        <v>20</v>
      </c>
      <c r="R400" s="230" t="s">
        <v>10</v>
      </c>
    </row>
    <row r="401" spans="1:39" ht="15.75" customHeight="1" x14ac:dyDescent="0.25">
      <c r="A401" s="79">
        <v>2501</v>
      </c>
      <c r="B401" s="80"/>
      <c r="C401" s="80"/>
      <c r="D401" s="80"/>
      <c r="E401" s="80"/>
      <c r="F401" s="80"/>
      <c r="G401" s="80"/>
      <c r="H401" s="80"/>
      <c r="I401" s="80"/>
      <c r="J401" s="277"/>
      <c r="K401" s="116"/>
      <c r="L401" s="235"/>
      <c r="M401" s="134"/>
      <c r="N401" s="237"/>
      <c r="O401" s="229" t="s">
        <v>81</v>
      </c>
      <c r="P401" s="104">
        <f>IF(P400/B386=0,"",P400/B386)</f>
        <v>0.76923076923076927</v>
      </c>
      <c r="Q401" s="105">
        <f>IF(P400/Q400=0,"",P400/Q400)</f>
        <v>1</v>
      </c>
      <c r="R401" s="231" t="s">
        <v>82</v>
      </c>
    </row>
    <row r="402" spans="1:39" ht="15.75" customHeight="1" x14ac:dyDescent="0.25">
      <c r="A402" s="79">
        <v>2502</v>
      </c>
      <c r="B402" s="80"/>
      <c r="C402" s="80"/>
      <c r="D402" s="80"/>
      <c r="E402" s="80"/>
      <c r="F402" s="80"/>
      <c r="G402" s="80"/>
      <c r="H402" s="80"/>
      <c r="I402" s="80"/>
      <c r="J402" s="279"/>
      <c r="K402" s="116"/>
      <c r="L402" s="238"/>
      <c r="M402" s="239"/>
      <c r="N402" s="240"/>
      <c r="O402" s="109"/>
      <c r="P402" s="110"/>
      <c r="Q402" s="110"/>
      <c r="R402" s="111"/>
    </row>
    <row r="403" spans="1:39" ht="18" customHeight="1" x14ac:dyDescent="0.25">
      <c r="A403" s="33"/>
      <c r="B403" s="327" t="s">
        <v>108</v>
      </c>
      <c r="C403" s="327"/>
      <c r="D403" s="327"/>
      <c r="E403" s="327"/>
      <c r="F403" s="327"/>
      <c r="G403" s="327"/>
      <c r="H403" s="327"/>
      <c r="I403" s="327"/>
      <c r="J403" s="327"/>
      <c r="K403" s="112">
        <f>SUM(K393:K399)</f>
        <v>20</v>
      </c>
      <c r="L403" s="113">
        <f>IF(K393=0,"",K393/B386)</f>
        <v>0.69230769230769229</v>
      </c>
      <c r="M403" s="113">
        <f>IF(K403=0,"",K403/B386)</f>
        <v>0.76923076923076927</v>
      </c>
      <c r="N403" s="113">
        <f>IF(K395=0,"",M403-L403)</f>
        <v>7.6923076923076983E-2</v>
      </c>
      <c r="O403" s="5"/>
      <c r="P403" s="25"/>
      <c r="Q403" s="24"/>
      <c r="R403" s="5"/>
    </row>
    <row r="404" spans="1:39" ht="12.75" customHeight="1" x14ac:dyDescent="0.2">
      <c r="L404" s="5"/>
      <c r="M404" s="5"/>
      <c r="O404" s="5"/>
      <c r="P404" s="6"/>
      <c r="Q404" s="6"/>
      <c r="R404" s="5"/>
      <c r="AL404" s="3"/>
      <c r="AM404" s="3"/>
    </row>
    <row r="405" spans="1:39" ht="12.75" customHeight="1" x14ac:dyDescent="0.2">
      <c r="L405" s="5"/>
      <c r="M405" s="5"/>
      <c r="O405" s="5"/>
      <c r="P405" s="6"/>
      <c r="Q405" s="6"/>
      <c r="R405" s="5"/>
      <c r="AL405" s="3"/>
      <c r="AM405" s="3"/>
    </row>
    <row r="406" spans="1:39" ht="26.25" customHeight="1" x14ac:dyDescent="0.4">
      <c r="A406" s="224"/>
      <c r="B406" s="333" t="s">
        <v>96</v>
      </c>
      <c r="C406" s="333"/>
      <c r="D406" s="333"/>
      <c r="E406" s="333"/>
      <c r="F406" s="333"/>
      <c r="G406" s="333"/>
      <c r="H406" s="333"/>
      <c r="I406" s="333"/>
      <c r="J406" s="333"/>
      <c r="K406" s="78" t="s">
        <v>114</v>
      </c>
      <c r="L406" s="25"/>
      <c r="M406" s="5"/>
      <c r="N406" s="5"/>
      <c r="O406" s="25"/>
      <c r="P406" s="5"/>
      <c r="Q406" s="25"/>
      <c r="R406" s="25"/>
      <c r="S406" s="25"/>
      <c r="AL406" s="3"/>
      <c r="AM406" s="3"/>
    </row>
    <row r="407" spans="1:39" ht="20.25" customHeight="1" x14ac:dyDescent="0.2">
      <c r="A407" s="330" t="s">
        <v>9</v>
      </c>
      <c r="B407" s="334" t="s">
        <v>97</v>
      </c>
      <c r="C407" s="335"/>
      <c r="D407" s="335"/>
      <c r="E407" s="335"/>
      <c r="F407" s="335"/>
      <c r="G407" s="335"/>
      <c r="H407" s="335"/>
      <c r="I407" s="335"/>
      <c r="J407" s="336"/>
      <c r="K407" s="314" t="s">
        <v>10</v>
      </c>
      <c r="L407" s="307" t="s">
        <v>2</v>
      </c>
      <c r="M407" s="307" t="s">
        <v>3</v>
      </c>
      <c r="N407" s="316" t="s">
        <v>4</v>
      </c>
      <c r="O407" s="307" t="s">
        <v>5</v>
      </c>
      <c r="P407" s="317" t="s">
        <v>6</v>
      </c>
      <c r="Q407" s="317" t="s">
        <v>7</v>
      </c>
      <c r="R407" s="307" t="s">
        <v>8</v>
      </c>
      <c r="AL407" s="3"/>
      <c r="AM407" s="3"/>
    </row>
    <row r="408" spans="1:39" ht="15.75" customHeight="1" x14ac:dyDescent="0.25">
      <c r="A408" s="308"/>
      <c r="B408" s="79" t="s">
        <v>98</v>
      </c>
      <c r="C408" s="79" t="s">
        <v>99</v>
      </c>
      <c r="D408" s="79" t="s">
        <v>100</v>
      </c>
      <c r="E408" s="79" t="s">
        <v>101</v>
      </c>
      <c r="F408" s="79" t="s">
        <v>102</v>
      </c>
      <c r="G408" s="79" t="s">
        <v>103</v>
      </c>
      <c r="H408" s="79" t="s">
        <v>104</v>
      </c>
      <c r="I408" s="79" t="s">
        <v>105</v>
      </c>
      <c r="J408" s="275" t="s">
        <v>106</v>
      </c>
      <c r="K408" s="308"/>
      <c r="L408" s="308"/>
      <c r="M408" s="308"/>
      <c r="N408" s="308"/>
      <c r="O408" s="308"/>
      <c r="P408" s="308"/>
      <c r="Q408" s="308"/>
      <c r="R408" s="308"/>
      <c r="AL408" s="3"/>
      <c r="AM408" s="3"/>
    </row>
    <row r="409" spans="1:39" ht="15.75" customHeight="1" x14ac:dyDescent="0.25">
      <c r="A409" s="79">
        <v>1802</v>
      </c>
      <c r="B409" s="80">
        <v>29</v>
      </c>
      <c r="C409" s="80"/>
      <c r="D409" s="80"/>
      <c r="E409" s="80"/>
      <c r="F409" s="80"/>
      <c r="G409" s="80"/>
      <c r="H409" s="80"/>
      <c r="I409" s="80"/>
      <c r="J409" s="277"/>
      <c r="K409" s="116"/>
      <c r="L409" s="232"/>
      <c r="M409" s="233"/>
      <c r="N409" s="234"/>
      <c r="O409" s="242"/>
      <c r="P409" s="85">
        <f>B409</f>
        <v>29</v>
      </c>
      <c r="Q409" s="243"/>
      <c r="R409" s="242"/>
      <c r="AL409" s="3"/>
      <c r="AM409" s="3"/>
    </row>
    <row r="410" spans="1:39" ht="15.75" customHeight="1" x14ac:dyDescent="0.25">
      <c r="A410" s="79">
        <v>1901</v>
      </c>
      <c r="B410" s="80"/>
      <c r="C410" s="80">
        <v>20</v>
      </c>
      <c r="D410" s="80"/>
      <c r="E410" s="80"/>
      <c r="F410" s="80"/>
      <c r="G410" s="80"/>
      <c r="H410" s="80"/>
      <c r="I410" s="80"/>
      <c r="J410" s="277"/>
      <c r="K410" s="116"/>
      <c r="L410" s="235"/>
      <c r="M410" s="134"/>
      <c r="N410" s="236"/>
      <c r="O410" s="90">
        <f>IF(C410=0,"",C410/B409)</f>
        <v>0.68965517241379315</v>
      </c>
      <c r="P410" s="91">
        <v>20</v>
      </c>
      <c r="Q410" s="241">
        <f t="shared" ref="Q410:Q416" si="55">IF(P410=0,"",P410/P409)</f>
        <v>0.68965517241379315</v>
      </c>
      <c r="R410" s="241">
        <f t="shared" ref="R410:R416" si="56">IF(P410=0,"",100%-Q410)</f>
        <v>0.31034482758620685</v>
      </c>
      <c r="AL410" s="3"/>
      <c r="AM410" s="3"/>
    </row>
    <row r="411" spans="1:39" ht="15.75" customHeight="1" x14ac:dyDescent="0.25">
      <c r="A411" s="79">
        <v>1902</v>
      </c>
      <c r="B411" s="80"/>
      <c r="C411" s="80"/>
      <c r="D411" s="80">
        <v>18</v>
      </c>
      <c r="E411" s="80"/>
      <c r="F411" s="80"/>
      <c r="G411" s="80"/>
      <c r="H411" s="80"/>
      <c r="I411" s="80"/>
      <c r="J411" s="277"/>
      <c r="K411" s="116"/>
      <c r="L411" s="235"/>
      <c r="M411" s="134"/>
      <c r="N411" s="236"/>
      <c r="O411" s="90">
        <f>IF(D411=0,"",D411/C410)</f>
        <v>0.9</v>
      </c>
      <c r="P411" s="91">
        <v>18</v>
      </c>
      <c r="Q411" s="241">
        <f t="shared" si="55"/>
        <v>0.9</v>
      </c>
      <c r="R411" s="241">
        <f t="shared" si="56"/>
        <v>9.9999999999999978E-2</v>
      </c>
      <c r="S411" s="93">
        <f>P411/P409</f>
        <v>0.62068965517241381</v>
      </c>
      <c r="AL411" s="3"/>
      <c r="AM411" s="3"/>
    </row>
    <row r="412" spans="1:39" ht="15.75" customHeight="1" x14ac:dyDescent="0.25">
      <c r="A412" s="79">
        <v>2001</v>
      </c>
      <c r="B412" s="80"/>
      <c r="C412" s="80"/>
      <c r="D412" s="80"/>
      <c r="E412" s="80">
        <v>17</v>
      </c>
      <c r="F412" s="80"/>
      <c r="G412" s="80"/>
      <c r="H412" s="80"/>
      <c r="I412" s="80"/>
      <c r="J412" s="277"/>
      <c r="K412" s="116"/>
      <c r="L412" s="235"/>
      <c r="M412" s="134"/>
      <c r="N412" s="236"/>
      <c r="O412" s="90">
        <f>IF(E412=0,"",E412/D411)</f>
        <v>0.94444444444444442</v>
      </c>
      <c r="P412" s="91">
        <v>17</v>
      </c>
      <c r="Q412" s="241">
        <f t="shared" si="55"/>
        <v>0.94444444444444442</v>
      </c>
      <c r="R412" s="241">
        <f t="shared" si="56"/>
        <v>5.555555555555558E-2</v>
      </c>
      <c r="AL412" s="3"/>
      <c r="AM412" s="3"/>
    </row>
    <row r="413" spans="1:39" ht="15.75" customHeight="1" x14ac:dyDescent="0.25">
      <c r="A413" s="79">
        <v>2002</v>
      </c>
      <c r="B413" s="80"/>
      <c r="C413" s="80"/>
      <c r="D413" s="80"/>
      <c r="E413" s="80"/>
      <c r="F413" s="80">
        <v>16</v>
      </c>
      <c r="G413" s="80"/>
      <c r="H413" s="80"/>
      <c r="I413" s="80"/>
      <c r="J413" s="277"/>
      <c r="K413" s="116"/>
      <c r="L413" s="235"/>
      <c r="M413" s="134"/>
      <c r="N413" s="236"/>
      <c r="O413" s="90">
        <f>IF(F413=0,"",F413/E412)</f>
        <v>0.94117647058823528</v>
      </c>
      <c r="P413" s="91">
        <v>16</v>
      </c>
      <c r="Q413" s="241">
        <f t="shared" si="55"/>
        <v>0.94117647058823528</v>
      </c>
      <c r="R413" s="241">
        <f t="shared" si="56"/>
        <v>5.8823529411764719E-2</v>
      </c>
      <c r="AL413" s="3"/>
      <c r="AM413" s="3"/>
    </row>
    <row r="414" spans="1:39" ht="15.75" customHeight="1" x14ac:dyDescent="0.25">
      <c r="A414" s="79">
        <v>2101</v>
      </c>
      <c r="B414" s="80"/>
      <c r="C414" s="80"/>
      <c r="D414" s="80"/>
      <c r="E414" s="80"/>
      <c r="F414" s="80"/>
      <c r="G414" s="80">
        <v>16</v>
      </c>
      <c r="H414" s="80"/>
      <c r="I414" s="80"/>
      <c r="J414" s="277"/>
      <c r="K414" s="116"/>
      <c r="L414" s="235"/>
      <c r="M414" s="134"/>
      <c r="N414" s="236"/>
      <c r="O414" s="90">
        <f>IF(G414=0,"",G414/F413)</f>
        <v>1</v>
      </c>
      <c r="P414" s="91">
        <v>16</v>
      </c>
      <c r="Q414" s="241">
        <f t="shared" si="55"/>
        <v>1</v>
      </c>
      <c r="R414" s="241">
        <f t="shared" si="56"/>
        <v>0</v>
      </c>
      <c r="AL414" s="3"/>
      <c r="AM414" s="3"/>
    </row>
    <row r="415" spans="1:39" ht="15.75" customHeight="1" x14ac:dyDescent="0.25">
      <c r="A415" s="79">
        <v>2102</v>
      </c>
      <c r="B415" s="80"/>
      <c r="C415" s="80"/>
      <c r="D415" s="80"/>
      <c r="E415" s="80"/>
      <c r="F415" s="80"/>
      <c r="G415" s="80"/>
      <c r="H415" s="80">
        <v>16</v>
      </c>
      <c r="I415" s="80"/>
      <c r="J415" s="277"/>
      <c r="K415" s="116"/>
      <c r="L415" s="235"/>
      <c r="M415" s="134"/>
      <c r="N415" s="236"/>
      <c r="O415" s="90">
        <f>IF(H415=0,"",H415/G414)</f>
        <v>1</v>
      </c>
      <c r="P415" s="91">
        <v>16</v>
      </c>
      <c r="Q415" s="241">
        <f t="shared" si="55"/>
        <v>1</v>
      </c>
      <c r="R415" s="241">
        <f t="shared" si="56"/>
        <v>0</v>
      </c>
      <c r="AL415" s="3"/>
      <c r="AM415" s="3"/>
    </row>
    <row r="416" spans="1:39" ht="15.75" customHeight="1" x14ac:dyDescent="0.25">
      <c r="A416" s="79">
        <v>2201</v>
      </c>
      <c r="B416" s="80"/>
      <c r="C416" s="80"/>
      <c r="D416" s="80"/>
      <c r="E416" s="80"/>
      <c r="F416" s="80"/>
      <c r="G416" s="80"/>
      <c r="H416" s="80"/>
      <c r="I416" s="80">
        <v>15</v>
      </c>
      <c r="J416" s="277"/>
      <c r="K416" s="116">
        <v>13</v>
      </c>
      <c r="L416" s="235"/>
      <c r="M416" s="134"/>
      <c r="N416" s="236"/>
      <c r="O416" s="90">
        <f>IF(I416=0,"",I416/H415)</f>
        <v>0.9375</v>
      </c>
      <c r="P416" s="91">
        <v>15</v>
      </c>
      <c r="Q416" s="241">
        <f t="shared" si="55"/>
        <v>0.9375</v>
      </c>
      <c r="R416" s="241">
        <f t="shared" si="56"/>
        <v>6.25E-2</v>
      </c>
      <c r="AL416" s="3"/>
      <c r="AM416" s="3"/>
    </row>
    <row r="417" spans="1:39" ht="15.75" customHeight="1" x14ac:dyDescent="0.25">
      <c r="A417" s="79">
        <v>2202</v>
      </c>
      <c r="B417" s="80"/>
      <c r="C417" s="80"/>
      <c r="D417" s="80"/>
      <c r="E417" s="80"/>
      <c r="F417" s="80"/>
      <c r="G417" s="80"/>
      <c r="H417" s="80"/>
      <c r="I417" s="80">
        <v>1</v>
      </c>
      <c r="J417" s="277"/>
      <c r="K417" s="116">
        <v>1</v>
      </c>
      <c r="L417" s="235"/>
      <c r="M417" s="134"/>
      <c r="N417" s="134"/>
      <c r="O417" s="246"/>
      <c r="P417" s="91">
        <v>1</v>
      </c>
      <c r="Q417" s="247"/>
      <c r="R417" s="246"/>
      <c r="AL417" s="3"/>
      <c r="AM417" s="3"/>
    </row>
    <row r="418" spans="1:39" ht="15.75" customHeight="1" x14ac:dyDescent="0.25">
      <c r="A418" s="79">
        <v>2301</v>
      </c>
      <c r="B418" s="80"/>
      <c r="C418" s="80"/>
      <c r="D418" s="80"/>
      <c r="E418" s="80"/>
      <c r="F418" s="80"/>
      <c r="G418" s="80"/>
      <c r="H418" s="80"/>
      <c r="I418" s="80"/>
      <c r="J418" s="277"/>
      <c r="K418" s="116"/>
      <c r="L418" s="235"/>
      <c r="M418" s="134"/>
      <c r="N418" s="134"/>
      <c r="O418" s="246"/>
      <c r="P418" s="91"/>
      <c r="Q418" s="247"/>
      <c r="R418" s="246"/>
      <c r="AL418" s="3"/>
      <c r="AM418" s="3"/>
    </row>
    <row r="419" spans="1:39" ht="15.75" customHeight="1" x14ac:dyDescent="0.25">
      <c r="A419" s="79">
        <v>2302</v>
      </c>
      <c r="B419" s="80"/>
      <c r="C419" s="80"/>
      <c r="D419" s="80"/>
      <c r="E419" s="80"/>
      <c r="F419" s="80"/>
      <c r="G419" s="80"/>
      <c r="H419" s="80"/>
      <c r="I419" s="80"/>
      <c r="J419" s="277"/>
      <c r="K419" s="116"/>
      <c r="L419" s="235"/>
      <c r="M419" s="134"/>
      <c r="N419" s="134"/>
      <c r="O419" s="246"/>
      <c r="P419" s="96"/>
      <c r="Q419" s="247"/>
      <c r="R419" s="246"/>
      <c r="AL419" s="3"/>
      <c r="AM419" s="3"/>
    </row>
    <row r="420" spans="1:39" ht="15.75" customHeight="1" x14ac:dyDescent="0.25">
      <c r="A420" s="79">
        <v>2401</v>
      </c>
      <c r="B420" s="80"/>
      <c r="C420" s="80"/>
      <c r="D420" s="80"/>
      <c r="E420" s="80"/>
      <c r="F420" s="80"/>
      <c r="G420" s="80"/>
      <c r="H420" s="80"/>
      <c r="I420" s="80"/>
      <c r="J420" s="277"/>
      <c r="K420" s="116"/>
      <c r="L420" s="235"/>
      <c r="M420" s="134"/>
      <c r="N420" s="134"/>
      <c r="O420" s="246"/>
      <c r="P420" s="96"/>
      <c r="Q420" s="247"/>
      <c r="R420" s="246"/>
      <c r="AL420" s="3"/>
      <c r="AM420" s="3"/>
    </row>
    <row r="421" spans="1:39" ht="15.75" customHeight="1" x14ac:dyDescent="0.25">
      <c r="A421" s="79">
        <v>2402</v>
      </c>
      <c r="B421" s="80"/>
      <c r="C421" s="80"/>
      <c r="D421" s="80"/>
      <c r="E421" s="80"/>
      <c r="F421" s="80"/>
      <c r="G421" s="80"/>
      <c r="H421" s="80"/>
      <c r="I421" s="80"/>
      <c r="J421" s="277"/>
      <c r="K421" s="116"/>
      <c r="L421" s="235"/>
      <c r="M421" s="134"/>
      <c r="N421" s="237"/>
      <c r="O421" s="246"/>
      <c r="P421" s="96"/>
      <c r="Q421" s="247"/>
      <c r="R421" s="246"/>
      <c r="AL421" s="3"/>
      <c r="AM421" s="3"/>
    </row>
    <row r="422" spans="1:39" ht="15.75" customHeight="1" x14ac:dyDescent="0.25">
      <c r="A422" s="79">
        <v>2501</v>
      </c>
      <c r="B422" s="80"/>
      <c r="C422" s="80"/>
      <c r="D422" s="80"/>
      <c r="E422" s="80"/>
      <c r="F422" s="80"/>
      <c r="G422" s="80"/>
      <c r="H422" s="80"/>
      <c r="I422" s="80"/>
      <c r="J422" s="277"/>
      <c r="K422" s="116"/>
      <c r="L422" s="235"/>
      <c r="M422" s="134"/>
      <c r="N422" s="237"/>
      <c r="O422" s="248"/>
      <c r="P422" s="251"/>
      <c r="Q422" s="249"/>
      <c r="R422" s="250"/>
      <c r="AL422" s="3"/>
      <c r="AM422" s="3"/>
    </row>
    <row r="423" spans="1:39" ht="15.75" customHeight="1" x14ac:dyDescent="0.25">
      <c r="A423" s="79">
        <v>2502</v>
      </c>
      <c r="B423" s="80"/>
      <c r="C423" s="80"/>
      <c r="D423" s="80"/>
      <c r="E423" s="80"/>
      <c r="F423" s="80"/>
      <c r="G423" s="80"/>
      <c r="H423" s="80"/>
      <c r="I423" s="80"/>
      <c r="J423" s="277"/>
      <c r="K423" s="116"/>
      <c r="L423" s="235"/>
      <c r="M423" s="134"/>
      <c r="N423" s="237"/>
      <c r="O423" s="228" t="s">
        <v>80</v>
      </c>
      <c r="P423" s="102">
        <v>15</v>
      </c>
      <c r="Q423" s="179">
        <f>IF(SUM(K412:K419)=0,"",SUM(K412:K419))</f>
        <v>14</v>
      </c>
      <c r="R423" s="230" t="s">
        <v>10</v>
      </c>
      <c r="AL423" s="3"/>
      <c r="AM423" s="3"/>
    </row>
    <row r="424" spans="1:39" ht="15.75" customHeight="1" x14ac:dyDescent="0.25">
      <c r="A424" s="79">
        <v>2601</v>
      </c>
      <c r="B424" s="80"/>
      <c r="C424" s="80"/>
      <c r="D424" s="80"/>
      <c r="E424" s="80"/>
      <c r="F424" s="80"/>
      <c r="G424" s="80"/>
      <c r="H424" s="80"/>
      <c r="I424" s="80"/>
      <c r="J424" s="277"/>
      <c r="K424" s="116"/>
      <c r="L424" s="235"/>
      <c r="M424" s="134"/>
      <c r="N424" s="237"/>
      <c r="O424" s="229" t="s">
        <v>81</v>
      </c>
      <c r="P424" s="104">
        <f>IF(P423/B409=0,"",P423/B409)</f>
        <v>0.51724137931034486</v>
      </c>
      <c r="Q424" s="183">
        <f>IF(P423/Q423=0,"",P423/Q423)</f>
        <v>1.0714285714285714</v>
      </c>
      <c r="R424" s="231" t="s">
        <v>82</v>
      </c>
      <c r="AL424" s="3"/>
      <c r="AM424" s="3"/>
    </row>
    <row r="425" spans="1:39" ht="15.75" customHeight="1" x14ac:dyDescent="0.25">
      <c r="A425" s="79">
        <v>2602</v>
      </c>
      <c r="B425" s="80"/>
      <c r="C425" s="80"/>
      <c r="D425" s="80"/>
      <c r="E425" s="80"/>
      <c r="F425" s="80"/>
      <c r="G425" s="80"/>
      <c r="H425" s="80"/>
      <c r="I425" s="80"/>
      <c r="J425" s="278"/>
      <c r="K425" s="116"/>
      <c r="L425" s="238"/>
      <c r="M425" s="239"/>
      <c r="N425" s="240"/>
      <c r="O425" s="109"/>
      <c r="P425" s="110"/>
      <c r="Q425" s="110"/>
      <c r="R425" s="111"/>
      <c r="AL425" s="3"/>
      <c r="AM425" s="3"/>
    </row>
    <row r="426" spans="1:39" ht="18" customHeight="1" x14ac:dyDescent="0.25">
      <c r="A426" s="33"/>
      <c r="B426" s="327" t="s">
        <v>108</v>
      </c>
      <c r="C426" s="327"/>
      <c r="D426" s="327"/>
      <c r="E426" s="327"/>
      <c r="F426" s="327"/>
      <c r="G426" s="327"/>
      <c r="H426" s="327"/>
      <c r="I426" s="327"/>
      <c r="J426" s="327"/>
      <c r="K426" s="112">
        <f>SUM(K416:K422)</f>
        <v>14</v>
      </c>
      <c r="L426" s="113">
        <f>(K416/B409)</f>
        <v>0.44827586206896552</v>
      </c>
      <c r="M426" s="113">
        <f>IF(K426=0,"",K426/B409)</f>
        <v>0.48275862068965519</v>
      </c>
      <c r="N426" s="113">
        <f>M426-L426</f>
        <v>3.4482758620689669E-2</v>
      </c>
      <c r="O426" s="5"/>
      <c r="P426" s="25"/>
      <c r="Q426" s="24"/>
      <c r="R426" s="5"/>
      <c r="AL426" s="3"/>
      <c r="AM426" s="3"/>
    </row>
    <row r="427" spans="1:39" ht="12.75" customHeight="1" x14ac:dyDescent="0.2">
      <c r="L427" s="5"/>
      <c r="M427" s="5"/>
      <c r="O427" s="5"/>
      <c r="P427" s="6"/>
      <c r="Q427" s="6"/>
      <c r="R427" s="5"/>
      <c r="AL427" s="3"/>
      <c r="AM427" s="3"/>
    </row>
    <row r="428" spans="1:39" ht="12.75" customHeight="1" x14ac:dyDescent="0.2">
      <c r="L428" s="5"/>
      <c r="M428" s="5"/>
      <c r="O428" s="5"/>
      <c r="P428" s="6"/>
      <c r="Q428" s="6"/>
      <c r="R428" s="5"/>
      <c r="AL428" s="3"/>
      <c r="AM428" s="3"/>
    </row>
    <row r="429" spans="1:39" ht="26.25" x14ac:dyDescent="0.4">
      <c r="A429" s="224"/>
      <c r="B429" s="333" t="s">
        <v>96</v>
      </c>
      <c r="C429" s="333"/>
      <c r="D429" s="333"/>
      <c r="E429" s="333"/>
      <c r="F429" s="333"/>
      <c r="G429" s="333"/>
      <c r="H429" s="333"/>
      <c r="I429" s="333"/>
      <c r="J429" s="333"/>
      <c r="K429" s="78" t="s">
        <v>116</v>
      </c>
      <c r="L429" s="25"/>
      <c r="M429" s="5"/>
      <c r="N429" s="5"/>
      <c r="O429" s="25"/>
      <c r="P429" s="5"/>
      <c r="Q429" s="25"/>
      <c r="R429" s="25"/>
      <c r="S429" s="25"/>
      <c r="AL429" s="3"/>
      <c r="AM429" s="3"/>
    </row>
    <row r="430" spans="1:39" ht="20.25" x14ac:dyDescent="0.2">
      <c r="A430" s="330" t="s">
        <v>9</v>
      </c>
      <c r="B430" s="334" t="s">
        <v>97</v>
      </c>
      <c r="C430" s="335"/>
      <c r="D430" s="335"/>
      <c r="E430" s="335"/>
      <c r="F430" s="335"/>
      <c r="G430" s="335"/>
      <c r="H430" s="335"/>
      <c r="I430" s="335"/>
      <c r="J430" s="336"/>
      <c r="K430" s="314" t="s">
        <v>10</v>
      </c>
      <c r="L430" s="307" t="s">
        <v>2</v>
      </c>
      <c r="M430" s="307" t="s">
        <v>3</v>
      </c>
      <c r="N430" s="316" t="s">
        <v>4</v>
      </c>
      <c r="O430" s="307" t="s">
        <v>5</v>
      </c>
      <c r="P430" s="317" t="s">
        <v>6</v>
      </c>
      <c r="Q430" s="317" t="s">
        <v>7</v>
      </c>
      <c r="R430" s="307" t="s">
        <v>8</v>
      </c>
      <c r="AL430" s="3"/>
      <c r="AM430" s="3"/>
    </row>
    <row r="431" spans="1:39" ht="15.75" x14ac:dyDescent="0.25">
      <c r="A431" s="308"/>
      <c r="B431" s="79" t="s">
        <v>98</v>
      </c>
      <c r="C431" s="79" t="s">
        <v>99</v>
      </c>
      <c r="D431" s="79" t="s">
        <v>100</v>
      </c>
      <c r="E431" s="79" t="s">
        <v>101</v>
      </c>
      <c r="F431" s="79" t="s">
        <v>102</v>
      </c>
      <c r="G431" s="79" t="s">
        <v>103</v>
      </c>
      <c r="H431" s="79" t="s">
        <v>104</v>
      </c>
      <c r="I431" s="79" t="s">
        <v>105</v>
      </c>
      <c r="J431" s="275" t="s">
        <v>106</v>
      </c>
      <c r="K431" s="308"/>
      <c r="L431" s="308"/>
      <c r="M431" s="308"/>
      <c r="N431" s="308"/>
      <c r="O431" s="308"/>
      <c r="P431" s="308"/>
      <c r="Q431" s="308"/>
      <c r="R431" s="308"/>
      <c r="AL431" s="3"/>
      <c r="AM431" s="3"/>
    </row>
    <row r="432" spans="1:39" ht="15.75" customHeight="1" x14ac:dyDescent="0.25">
      <c r="A432" s="79">
        <v>1902</v>
      </c>
      <c r="B432" s="80">
        <v>31</v>
      </c>
      <c r="C432" s="80"/>
      <c r="D432" s="80"/>
      <c r="E432" s="80"/>
      <c r="F432" s="80"/>
      <c r="G432" s="80"/>
      <c r="H432" s="80"/>
      <c r="I432" s="80"/>
      <c r="J432" s="277"/>
      <c r="K432" s="116"/>
      <c r="L432" s="232"/>
      <c r="M432" s="233"/>
      <c r="N432" s="234"/>
      <c r="O432" s="242"/>
      <c r="P432" s="85">
        <f>B432</f>
        <v>31</v>
      </c>
      <c r="Q432" s="243"/>
      <c r="R432" s="242"/>
      <c r="AL432" s="3"/>
      <c r="AM432" s="3"/>
    </row>
    <row r="433" spans="1:39" ht="15.75" customHeight="1" x14ac:dyDescent="0.25">
      <c r="A433" s="79">
        <v>2001</v>
      </c>
      <c r="B433" s="80"/>
      <c r="C433" s="80">
        <v>28</v>
      </c>
      <c r="D433" s="80"/>
      <c r="E433" s="80"/>
      <c r="F433" s="80"/>
      <c r="G433" s="80"/>
      <c r="H433" s="80"/>
      <c r="I433" s="80"/>
      <c r="J433" s="277"/>
      <c r="K433" s="116"/>
      <c r="L433" s="235"/>
      <c r="M433" s="134"/>
      <c r="N433" s="236"/>
      <c r="O433" s="90">
        <f>IF(C433=0,"",C433/B432)</f>
        <v>0.90322580645161288</v>
      </c>
      <c r="P433" s="91">
        <v>28</v>
      </c>
      <c r="Q433" s="241">
        <f t="shared" ref="Q433:Q439" si="57">IF(P433=0,"",P433/P432)</f>
        <v>0.90322580645161288</v>
      </c>
      <c r="R433" s="241">
        <f t="shared" ref="R433:R439" si="58">IF(P433=0,"",100%-Q433)</f>
        <v>9.6774193548387122E-2</v>
      </c>
      <c r="AL433" s="3"/>
      <c r="AM433" s="3"/>
    </row>
    <row r="434" spans="1:39" ht="15.75" customHeight="1" x14ac:dyDescent="0.25">
      <c r="A434" s="79">
        <v>2002</v>
      </c>
      <c r="B434" s="80"/>
      <c r="C434" s="80"/>
      <c r="D434" s="80">
        <v>26</v>
      </c>
      <c r="E434" s="80"/>
      <c r="F434" s="80"/>
      <c r="G434" s="80"/>
      <c r="H434" s="80"/>
      <c r="I434" s="80"/>
      <c r="J434" s="277"/>
      <c r="K434" s="116"/>
      <c r="L434" s="235"/>
      <c r="M434" s="134"/>
      <c r="N434" s="236"/>
      <c r="O434" s="90">
        <f>IF(D434=0,"",D434/C433)</f>
        <v>0.9285714285714286</v>
      </c>
      <c r="P434" s="91">
        <v>26</v>
      </c>
      <c r="Q434" s="241">
        <f t="shared" si="57"/>
        <v>0.9285714285714286</v>
      </c>
      <c r="R434" s="241">
        <f t="shared" si="58"/>
        <v>7.1428571428571397E-2</v>
      </c>
      <c r="S434" s="93">
        <f>P434/P432</f>
        <v>0.83870967741935487</v>
      </c>
      <c r="AL434" s="3"/>
      <c r="AM434" s="3"/>
    </row>
    <row r="435" spans="1:39" ht="15.75" customHeight="1" x14ac:dyDescent="0.25">
      <c r="A435" s="79">
        <v>2101</v>
      </c>
      <c r="B435" s="80"/>
      <c r="C435" s="80"/>
      <c r="D435" s="80"/>
      <c r="E435" s="80">
        <v>25</v>
      </c>
      <c r="F435" s="80"/>
      <c r="G435" s="80"/>
      <c r="H435" s="80"/>
      <c r="I435" s="80"/>
      <c r="J435" s="277"/>
      <c r="K435" s="116"/>
      <c r="L435" s="235"/>
      <c r="M435" s="134"/>
      <c r="N435" s="236"/>
      <c r="O435" s="90">
        <f>IF(E435=0,"",E435/D434)</f>
        <v>0.96153846153846156</v>
      </c>
      <c r="P435" s="91">
        <v>26</v>
      </c>
      <c r="Q435" s="241">
        <f t="shared" si="57"/>
        <v>1</v>
      </c>
      <c r="R435" s="241">
        <f t="shared" si="58"/>
        <v>0</v>
      </c>
      <c r="AL435" s="3"/>
      <c r="AM435" s="3"/>
    </row>
    <row r="436" spans="1:39" ht="15.75" customHeight="1" x14ac:dyDescent="0.25">
      <c r="A436" s="79">
        <v>2102</v>
      </c>
      <c r="B436" s="80"/>
      <c r="C436" s="80"/>
      <c r="D436" s="80"/>
      <c r="E436" s="80"/>
      <c r="F436" s="80">
        <v>24</v>
      </c>
      <c r="G436" s="80"/>
      <c r="H436" s="80"/>
      <c r="I436" s="80"/>
      <c r="J436" s="277"/>
      <c r="K436" s="116"/>
      <c r="L436" s="235"/>
      <c r="M436" s="134"/>
      <c r="N436" s="236"/>
      <c r="O436" s="90">
        <f>IF(F436=0,"",F436/E435)</f>
        <v>0.96</v>
      </c>
      <c r="P436" s="91">
        <v>25</v>
      </c>
      <c r="Q436" s="241">
        <f t="shared" si="57"/>
        <v>0.96153846153846156</v>
      </c>
      <c r="R436" s="241">
        <f t="shared" si="58"/>
        <v>3.8461538461538436E-2</v>
      </c>
      <c r="AL436" s="3"/>
      <c r="AM436" s="3"/>
    </row>
    <row r="437" spans="1:39" ht="15.75" customHeight="1" x14ac:dyDescent="0.25">
      <c r="A437" s="79">
        <v>2201</v>
      </c>
      <c r="B437" s="80"/>
      <c r="C437" s="80"/>
      <c r="D437" s="80"/>
      <c r="E437" s="80"/>
      <c r="F437" s="80"/>
      <c r="G437" s="80">
        <v>21</v>
      </c>
      <c r="H437" s="80"/>
      <c r="I437" s="80"/>
      <c r="J437" s="277"/>
      <c r="K437" s="116"/>
      <c r="L437" s="235"/>
      <c r="M437" s="134"/>
      <c r="N437" s="236"/>
      <c r="O437" s="90">
        <f>IF(G437=0,"",G437/F436)</f>
        <v>0.875</v>
      </c>
      <c r="P437" s="91">
        <v>22</v>
      </c>
      <c r="Q437" s="241">
        <f t="shared" si="57"/>
        <v>0.88</v>
      </c>
      <c r="R437" s="241">
        <f t="shared" si="58"/>
        <v>0.12</v>
      </c>
      <c r="AL437" s="3"/>
      <c r="AM437" s="3"/>
    </row>
    <row r="438" spans="1:39" ht="15.75" customHeight="1" x14ac:dyDescent="0.25">
      <c r="A438" s="79">
        <v>2202</v>
      </c>
      <c r="B438" s="80"/>
      <c r="C438" s="80"/>
      <c r="D438" s="80"/>
      <c r="E438" s="80"/>
      <c r="F438" s="80"/>
      <c r="G438" s="80"/>
      <c r="H438" s="80">
        <v>18</v>
      </c>
      <c r="I438" s="80"/>
      <c r="J438" s="277"/>
      <c r="K438" s="116"/>
      <c r="L438" s="235"/>
      <c r="M438" s="134"/>
      <c r="N438" s="236"/>
      <c r="O438" s="90">
        <f>IF(H438=0,"",H438/G437)</f>
        <v>0.8571428571428571</v>
      </c>
      <c r="P438" s="91">
        <v>21</v>
      </c>
      <c r="Q438" s="241">
        <f t="shared" si="57"/>
        <v>0.95454545454545459</v>
      </c>
      <c r="R438" s="241">
        <f t="shared" si="58"/>
        <v>4.5454545454545414E-2</v>
      </c>
      <c r="AL438" s="3"/>
      <c r="AM438" s="3"/>
    </row>
    <row r="439" spans="1:39" ht="15.75" customHeight="1" x14ac:dyDescent="0.25">
      <c r="A439" s="79">
        <v>2301</v>
      </c>
      <c r="B439" s="80"/>
      <c r="C439" s="80"/>
      <c r="D439" s="80"/>
      <c r="E439" s="80"/>
      <c r="F439" s="80"/>
      <c r="G439" s="80"/>
      <c r="H439" s="80"/>
      <c r="I439" s="80">
        <v>18</v>
      </c>
      <c r="J439" s="277"/>
      <c r="K439" s="116">
        <v>17</v>
      </c>
      <c r="L439" s="235"/>
      <c r="M439" s="134"/>
      <c r="N439" s="236"/>
      <c r="O439" s="90">
        <f>IF(I439=0,"",I439/H438)</f>
        <v>1</v>
      </c>
      <c r="P439" s="91">
        <v>21</v>
      </c>
      <c r="Q439" s="241">
        <f t="shared" si="57"/>
        <v>1</v>
      </c>
      <c r="R439" s="241">
        <f t="shared" si="58"/>
        <v>0</v>
      </c>
      <c r="AL439" s="3"/>
      <c r="AM439" s="3"/>
    </row>
    <row r="440" spans="1:39" ht="15.75" customHeight="1" x14ac:dyDescent="0.25">
      <c r="A440" s="79">
        <v>2302</v>
      </c>
      <c r="B440" s="80"/>
      <c r="C440" s="80"/>
      <c r="D440" s="80"/>
      <c r="E440" s="80"/>
      <c r="F440" s="80"/>
      <c r="G440" s="80"/>
      <c r="H440" s="80"/>
      <c r="I440" s="80">
        <v>3</v>
      </c>
      <c r="J440" s="277"/>
      <c r="K440" s="116"/>
      <c r="L440" s="235"/>
      <c r="M440" s="134"/>
      <c r="N440" s="134"/>
      <c r="O440" s="246"/>
      <c r="P440" s="91">
        <v>5</v>
      </c>
      <c r="Q440" s="247"/>
      <c r="R440" s="246"/>
      <c r="AL440" s="3"/>
      <c r="AM440" s="3"/>
    </row>
    <row r="441" spans="1:39" ht="15.75" customHeight="1" x14ac:dyDescent="0.25">
      <c r="A441" s="79">
        <v>2401</v>
      </c>
      <c r="B441" s="80"/>
      <c r="C441" s="80"/>
      <c r="D441" s="80"/>
      <c r="E441" s="80"/>
      <c r="F441" s="80"/>
      <c r="G441" s="80"/>
      <c r="H441" s="80"/>
      <c r="I441" s="80">
        <v>4</v>
      </c>
      <c r="J441" s="277"/>
      <c r="K441" s="116">
        <v>3</v>
      </c>
      <c r="L441" s="235"/>
      <c r="M441" s="134"/>
      <c r="N441" s="134"/>
      <c r="O441" s="246"/>
      <c r="P441" s="91">
        <v>5</v>
      </c>
      <c r="Q441" s="247"/>
      <c r="R441" s="246"/>
      <c r="AL441" s="3"/>
      <c r="AM441" s="3"/>
    </row>
    <row r="442" spans="1:39" ht="15.75" customHeight="1" x14ac:dyDescent="0.25">
      <c r="A442" s="79">
        <v>2402</v>
      </c>
      <c r="B442" s="80"/>
      <c r="C442" s="80"/>
      <c r="D442" s="80"/>
      <c r="E442" s="80"/>
      <c r="F442" s="80"/>
      <c r="G442" s="80"/>
      <c r="H442" s="80"/>
      <c r="I442" s="80">
        <v>1</v>
      </c>
      <c r="J442" s="277"/>
      <c r="K442" s="116"/>
      <c r="L442" s="235"/>
      <c r="M442" s="134"/>
      <c r="N442" s="134"/>
      <c r="O442" s="246"/>
      <c r="P442" s="96">
        <v>2</v>
      </c>
      <c r="Q442" s="247"/>
      <c r="R442" s="246"/>
      <c r="AL442" s="3"/>
      <c r="AM442" s="3"/>
    </row>
    <row r="443" spans="1:39" ht="15.75" customHeight="1" x14ac:dyDescent="0.25">
      <c r="A443" s="79">
        <v>2501</v>
      </c>
      <c r="B443" s="80"/>
      <c r="C443" s="80"/>
      <c r="D443" s="80"/>
      <c r="E443" s="80"/>
      <c r="F443" s="80"/>
      <c r="G443" s="80"/>
      <c r="H443" s="80"/>
      <c r="I443" s="80">
        <v>1</v>
      </c>
      <c r="J443" s="277"/>
      <c r="K443" s="116">
        <v>2</v>
      </c>
      <c r="L443" s="235"/>
      <c r="M443" s="134"/>
      <c r="N443" s="134"/>
      <c r="O443" s="246"/>
      <c r="P443" s="96">
        <v>2</v>
      </c>
      <c r="Q443" s="247"/>
      <c r="R443" s="246"/>
      <c r="AL443" s="3"/>
      <c r="AM443" s="3"/>
    </row>
    <row r="444" spans="1:39" ht="15.75" customHeight="1" x14ac:dyDescent="0.25">
      <c r="A444" s="79">
        <v>2502</v>
      </c>
      <c r="B444" s="80"/>
      <c r="C444" s="80"/>
      <c r="D444" s="80"/>
      <c r="E444" s="80"/>
      <c r="F444" s="80"/>
      <c r="G444" s="80"/>
      <c r="H444" s="80"/>
      <c r="I444" s="80"/>
      <c r="J444" s="277"/>
      <c r="K444" s="116"/>
      <c r="L444" s="235"/>
      <c r="M444" s="134"/>
      <c r="N444" s="134"/>
      <c r="O444" s="246"/>
      <c r="P444" s="96"/>
      <c r="Q444" s="247"/>
      <c r="R444" s="246"/>
      <c r="AL444" s="3"/>
      <c r="AM444" s="3"/>
    </row>
    <row r="445" spans="1:39" ht="15.75" customHeight="1" x14ac:dyDescent="0.25">
      <c r="A445" s="79">
        <v>2601</v>
      </c>
      <c r="B445" s="80"/>
      <c r="C445" s="80"/>
      <c r="D445" s="80"/>
      <c r="E445" s="80"/>
      <c r="F445" s="80"/>
      <c r="G445" s="80"/>
      <c r="H445" s="80"/>
      <c r="I445" s="80"/>
      <c r="J445" s="277"/>
      <c r="K445" s="116"/>
      <c r="L445" s="235"/>
      <c r="M445" s="134"/>
      <c r="N445" s="237"/>
      <c r="O445" s="248"/>
      <c r="P445" s="251"/>
      <c r="Q445" s="249"/>
      <c r="R445" s="250"/>
      <c r="AL445" s="3"/>
      <c r="AM445" s="3"/>
    </row>
    <row r="446" spans="1:39" ht="15.75" customHeight="1" x14ac:dyDescent="0.25">
      <c r="A446" s="79">
        <v>2602</v>
      </c>
      <c r="B446" s="80"/>
      <c r="C446" s="80"/>
      <c r="D446" s="80"/>
      <c r="E446" s="80"/>
      <c r="F446" s="80"/>
      <c r="G446" s="80"/>
      <c r="H446" s="80"/>
      <c r="I446" s="80"/>
      <c r="J446" s="277"/>
      <c r="K446" s="116"/>
      <c r="L446" s="235"/>
      <c r="M446" s="134"/>
      <c r="N446" s="237"/>
      <c r="O446" s="228" t="s">
        <v>80</v>
      </c>
      <c r="P446" s="102">
        <v>13</v>
      </c>
      <c r="Q446" s="103">
        <f>K449</f>
        <v>22</v>
      </c>
      <c r="R446" s="230" t="s">
        <v>10</v>
      </c>
      <c r="AL446" s="3"/>
      <c r="AM446" s="3"/>
    </row>
    <row r="447" spans="1:39" ht="15.75" customHeight="1" x14ac:dyDescent="0.25">
      <c r="A447" s="79">
        <v>2701</v>
      </c>
      <c r="B447" s="80"/>
      <c r="C447" s="80"/>
      <c r="D447" s="80"/>
      <c r="E447" s="80"/>
      <c r="F447" s="80"/>
      <c r="G447" s="80"/>
      <c r="H447" s="80"/>
      <c r="I447" s="80"/>
      <c r="J447" s="277"/>
      <c r="K447" s="116"/>
      <c r="L447" s="235"/>
      <c r="M447" s="134"/>
      <c r="N447" s="237"/>
      <c r="O447" s="229" t="s">
        <v>81</v>
      </c>
      <c r="P447" s="104">
        <f>IF(P446/B432=0,"",P446/B432)</f>
        <v>0.41935483870967744</v>
      </c>
      <c r="Q447" s="105">
        <f>IF(P446/Q446=0,"",P446/Q446)</f>
        <v>0.59090909090909094</v>
      </c>
      <c r="R447" s="231" t="s">
        <v>82</v>
      </c>
      <c r="AL447" s="3"/>
      <c r="AM447" s="3"/>
    </row>
    <row r="448" spans="1:39" ht="15.75" x14ac:dyDescent="0.25">
      <c r="A448" s="79">
        <v>2702</v>
      </c>
      <c r="B448" s="80"/>
      <c r="C448" s="80"/>
      <c r="D448" s="80"/>
      <c r="E448" s="80"/>
      <c r="F448" s="80"/>
      <c r="G448" s="80"/>
      <c r="H448" s="80"/>
      <c r="I448" s="80"/>
      <c r="J448" s="278"/>
      <c r="K448" s="116"/>
      <c r="L448" s="238"/>
      <c r="M448" s="239"/>
      <c r="N448" s="240"/>
      <c r="O448" s="109"/>
      <c r="P448" s="110"/>
      <c r="Q448" s="110"/>
      <c r="R448" s="111"/>
      <c r="AL448" s="3"/>
      <c r="AM448" s="3"/>
    </row>
    <row r="449" spans="1:39" ht="18" customHeight="1" x14ac:dyDescent="0.25">
      <c r="A449" s="33"/>
      <c r="B449" s="327" t="s">
        <v>108</v>
      </c>
      <c r="C449" s="327"/>
      <c r="D449" s="327"/>
      <c r="E449" s="327"/>
      <c r="F449" s="327"/>
      <c r="G449" s="327"/>
      <c r="H449" s="327"/>
      <c r="I449" s="327"/>
      <c r="J449" s="327"/>
      <c r="K449" s="112">
        <f>SUM(K439:K445)</f>
        <v>22</v>
      </c>
      <c r="L449" s="113">
        <f>(K439/B432)</f>
        <v>0.54838709677419351</v>
      </c>
      <c r="M449" s="113">
        <f>IF(K449=0,"",K449/B432)</f>
        <v>0.70967741935483875</v>
      </c>
      <c r="N449" s="113">
        <f>M449-L449</f>
        <v>0.16129032258064524</v>
      </c>
      <c r="O449" s="5"/>
      <c r="P449" s="25"/>
      <c r="Q449" s="24"/>
      <c r="R449" s="5"/>
      <c r="AL449" s="3"/>
      <c r="AM449" s="3"/>
    </row>
    <row r="450" spans="1:39" ht="12.75" customHeight="1" x14ac:dyDescent="0.2">
      <c r="L450" s="5"/>
      <c r="M450" s="5"/>
      <c r="O450" s="5"/>
      <c r="P450" s="6"/>
      <c r="Q450" s="6"/>
      <c r="R450" s="5"/>
      <c r="AL450" s="3"/>
      <c r="AM450" s="3"/>
    </row>
    <row r="451" spans="1:39" ht="12.75" customHeight="1" x14ac:dyDescent="0.2">
      <c r="L451" s="5"/>
      <c r="M451" s="5"/>
      <c r="O451" s="5"/>
      <c r="P451" s="6"/>
      <c r="Q451" s="6"/>
      <c r="R451" s="5"/>
      <c r="AL451" s="3"/>
      <c r="AM451" s="3"/>
    </row>
    <row r="452" spans="1:39" ht="26.25" x14ac:dyDescent="0.4">
      <c r="A452" s="224"/>
      <c r="B452" s="333" t="s">
        <v>96</v>
      </c>
      <c r="C452" s="333"/>
      <c r="D452" s="333"/>
      <c r="E452" s="333"/>
      <c r="F452" s="333"/>
      <c r="G452" s="333"/>
      <c r="H452" s="333"/>
      <c r="I452" s="333"/>
      <c r="J452" s="333"/>
      <c r="K452" s="78" t="s">
        <v>118</v>
      </c>
      <c r="L452" s="25"/>
      <c r="M452" s="5"/>
      <c r="N452" s="5"/>
      <c r="O452" s="25"/>
      <c r="P452" s="5"/>
      <c r="Q452" s="25"/>
      <c r="R452" s="25"/>
      <c r="S452" s="25"/>
      <c r="AL452" s="3"/>
      <c r="AM452" s="3"/>
    </row>
    <row r="453" spans="1:39" ht="20.25" x14ac:dyDescent="0.2">
      <c r="A453" s="330" t="s">
        <v>9</v>
      </c>
      <c r="B453" s="334" t="s">
        <v>97</v>
      </c>
      <c r="C453" s="335"/>
      <c r="D453" s="335"/>
      <c r="E453" s="335"/>
      <c r="F453" s="335"/>
      <c r="G453" s="335"/>
      <c r="H453" s="335"/>
      <c r="I453" s="335"/>
      <c r="J453" s="336"/>
      <c r="K453" s="314" t="s">
        <v>10</v>
      </c>
      <c r="L453" s="307" t="s">
        <v>2</v>
      </c>
      <c r="M453" s="307" t="s">
        <v>3</v>
      </c>
      <c r="N453" s="316" t="s">
        <v>4</v>
      </c>
      <c r="O453" s="307" t="s">
        <v>5</v>
      </c>
      <c r="P453" s="317" t="s">
        <v>6</v>
      </c>
      <c r="Q453" s="317" t="s">
        <v>7</v>
      </c>
      <c r="R453" s="307" t="s">
        <v>8</v>
      </c>
      <c r="AL453" s="3"/>
      <c r="AM453" s="3"/>
    </row>
    <row r="454" spans="1:39" ht="15.75" x14ac:dyDescent="0.25">
      <c r="A454" s="308"/>
      <c r="B454" s="79" t="s">
        <v>98</v>
      </c>
      <c r="C454" s="79" t="s">
        <v>99</v>
      </c>
      <c r="D454" s="79" t="s">
        <v>100</v>
      </c>
      <c r="E454" s="79" t="s">
        <v>101</v>
      </c>
      <c r="F454" s="79" t="s">
        <v>102</v>
      </c>
      <c r="G454" s="79" t="s">
        <v>103</v>
      </c>
      <c r="H454" s="79" t="s">
        <v>104</v>
      </c>
      <c r="I454" s="79" t="s">
        <v>105</v>
      </c>
      <c r="J454" s="275" t="s">
        <v>106</v>
      </c>
      <c r="K454" s="308"/>
      <c r="L454" s="308"/>
      <c r="M454" s="308"/>
      <c r="N454" s="308"/>
      <c r="O454" s="308"/>
      <c r="P454" s="308"/>
      <c r="Q454" s="308"/>
      <c r="R454" s="308"/>
      <c r="AL454" s="3"/>
      <c r="AM454" s="3"/>
    </row>
    <row r="455" spans="1:39" ht="15.75" customHeight="1" x14ac:dyDescent="0.25">
      <c r="A455" s="79">
        <v>2002</v>
      </c>
      <c r="B455" s="80">
        <v>26</v>
      </c>
      <c r="C455" s="80"/>
      <c r="D455" s="80"/>
      <c r="E455" s="80"/>
      <c r="F455" s="80"/>
      <c r="G455" s="80"/>
      <c r="H455" s="80"/>
      <c r="I455" s="80"/>
      <c r="J455" s="277"/>
      <c r="K455" s="116"/>
      <c r="L455" s="232"/>
      <c r="M455" s="233"/>
      <c r="N455" s="234"/>
      <c r="O455" s="242"/>
      <c r="P455" s="85">
        <f>B455</f>
        <v>26</v>
      </c>
      <c r="Q455" s="243"/>
      <c r="R455" s="242"/>
      <c r="AL455" s="3"/>
      <c r="AM455" s="3"/>
    </row>
    <row r="456" spans="1:39" ht="15.75" customHeight="1" x14ac:dyDescent="0.25">
      <c r="A456" s="79">
        <v>2101</v>
      </c>
      <c r="B456" s="80"/>
      <c r="C456" s="80">
        <v>21</v>
      </c>
      <c r="D456" s="80"/>
      <c r="E456" s="80"/>
      <c r="F456" s="80"/>
      <c r="G456" s="80"/>
      <c r="H456" s="80"/>
      <c r="I456" s="80"/>
      <c r="J456" s="277"/>
      <c r="K456" s="116"/>
      <c r="L456" s="235"/>
      <c r="M456" s="134"/>
      <c r="N456" s="236"/>
      <c r="O456" s="90">
        <f>IF(C456=0,"",C456/B455)</f>
        <v>0.80769230769230771</v>
      </c>
      <c r="P456" s="91">
        <v>21</v>
      </c>
      <c r="Q456" s="241">
        <f t="shared" ref="Q456:Q462" si="59">IF(P456=0,"",P456/P455)</f>
        <v>0.80769230769230771</v>
      </c>
      <c r="R456" s="241">
        <f t="shared" ref="R456:R462" si="60">IF(P456=0,"",100%-Q456)</f>
        <v>0.19230769230769229</v>
      </c>
      <c r="AL456" s="3"/>
      <c r="AM456" s="3"/>
    </row>
    <row r="457" spans="1:39" ht="15.75" customHeight="1" x14ac:dyDescent="0.25">
      <c r="A457" s="79">
        <v>2102</v>
      </c>
      <c r="B457" s="80"/>
      <c r="C457" s="80"/>
      <c r="D457" s="80">
        <v>20</v>
      </c>
      <c r="E457" s="80"/>
      <c r="F457" s="80"/>
      <c r="G457" s="80"/>
      <c r="H457" s="80"/>
      <c r="I457" s="80"/>
      <c r="J457" s="277"/>
      <c r="K457" s="116"/>
      <c r="L457" s="235"/>
      <c r="M457" s="134"/>
      <c r="N457" s="236"/>
      <c r="O457" s="90">
        <f>IF(D457=0,"",D457/C456)</f>
        <v>0.95238095238095233</v>
      </c>
      <c r="P457" s="91">
        <v>20</v>
      </c>
      <c r="Q457" s="241">
        <f t="shared" si="59"/>
        <v>0.95238095238095233</v>
      </c>
      <c r="R457" s="241">
        <f t="shared" si="60"/>
        <v>4.7619047619047672E-2</v>
      </c>
      <c r="S457" s="93">
        <f>P457/P455</f>
        <v>0.76923076923076927</v>
      </c>
      <c r="AL457" s="3"/>
      <c r="AM457" s="3"/>
    </row>
    <row r="458" spans="1:39" ht="15.75" customHeight="1" x14ac:dyDescent="0.25">
      <c r="A458" s="79">
        <v>2201</v>
      </c>
      <c r="B458" s="80"/>
      <c r="C458" s="80"/>
      <c r="D458" s="80"/>
      <c r="E458" s="80">
        <v>18</v>
      </c>
      <c r="F458" s="80"/>
      <c r="G458" s="80"/>
      <c r="H458" s="80"/>
      <c r="I458" s="80"/>
      <c r="J458" s="277"/>
      <c r="K458" s="116"/>
      <c r="L458" s="235"/>
      <c r="M458" s="134"/>
      <c r="N458" s="236"/>
      <c r="O458" s="90">
        <f>IF(E458=0,"",E458/D457)</f>
        <v>0.9</v>
      </c>
      <c r="P458" s="91">
        <v>19</v>
      </c>
      <c r="Q458" s="241">
        <f t="shared" si="59"/>
        <v>0.95</v>
      </c>
      <c r="R458" s="241">
        <f t="shared" si="60"/>
        <v>5.0000000000000044E-2</v>
      </c>
      <c r="AL458" s="3"/>
      <c r="AM458" s="3"/>
    </row>
    <row r="459" spans="1:39" ht="15.75" customHeight="1" x14ac:dyDescent="0.25">
      <c r="A459" s="79">
        <v>2202</v>
      </c>
      <c r="B459" s="80"/>
      <c r="C459" s="80"/>
      <c r="D459" s="80"/>
      <c r="E459" s="80"/>
      <c r="F459" s="80">
        <v>18</v>
      </c>
      <c r="G459" s="80"/>
      <c r="H459" s="80"/>
      <c r="I459" s="80"/>
      <c r="J459" s="277"/>
      <c r="K459" s="116"/>
      <c r="L459" s="235"/>
      <c r="M459" s="134"/>
      <c r="N459" s="236"/>
      <c r="O459" s="90">
        <f>IF(F459=0,"",F459/E458)</f>
        <v>1</v>
      </c>
      <c r="P459" s="91">
        <v>18</v>
      </c>
      <c r="Q459" s="241">
        <f t="shared" si="59"/>
        <v>0.94736842105263153</v>
      </c>
      <c r="R459" s="241">
        <f t="shared" si="60"/>
        <v>5.2631578947368474E-2</v>
      </c>
      <c r="AL459" s="3"/>
      <c r="AM459" s="3"/>
    </row>
    <row r="460" spans="1:39" ht="15.75" customHeight="1" x14ac:dyDescent="0.25">
      <c r="A460" s="79">
        <v>2301</v>
      </c>
      <c r="B460" s="80"/>
      <c r="C460" s="80"/>
      <c r="D460" s="80"/>
      <c r="E460" s="80"/>
      <c r="F460" s="80"/>
      <c r="G460" s="80">
        <v>17</v>
      </c>
      <c r="H460" s="80"/>
      <c r="I460" s="80"/>
      <c r="J460" s="277"/>
      <c r="K460" s="116"/>
      <c r="L460" s="235"/>
      <c r="M460" s="134"/>
      <c r="N460" s="236"/>
      <c r="O460" s="90">
        <f>IF(G460=0,"",G460/F459)</f>
        <v>0.94444444444444442</v>
      </c>
      <c r="P460" s="91">
        <v>17</v>
      </c>
      <c r="Q460" s="241">
        <f t="shared" si="59"/>
        <v>0.94444444444444442</v>
      </c>
      <c r="R460" s="241">
        <f t="shared" si="60"/>
        <v>5.555555555555558E-2</v>
      </c>
      <c r="AL460" s="3"/>
      <c r="AM460" s="3"/>
    </row>
    <row r="461" spans="1:39" ht="15.75" customHeight="1" x14ac:dyDescent="0.25">
      <c r="A461" s="79">
        <v>2302</v>
      </c>
      <c r="B461" s="80"/>
      <c r="C461" s="80"/>
      <c r="D461" s="80"/>
      <c r="E461" s="80"/>
      <c r="F461" s="80"/>
      <c r="G461" s="80"/>
      <c r="H461" s="80">
        <v>17</v>
      </c>
      <c r="I461" s="80"/>
      <c r="J461" s="277"/>
      <c r="K461" s="116"/>
      <c r="L461" s="235"/>
      <c r="M461" s="134"/>
      <c r="N461" s="236"/>
      <c r="O461" s="90">
        <f>IF(H461=0,"",H461/G460)</f>
        <v>1</v>
      </c>
      <c r="P461" s="91">
        <v>17</v>
      </c>
      <c r="Q461" s="241">
        <f t="shared" si="59"/>
        <v>1</v>
      </c>
      <c r="R461" s="241">
        <f t="shared" si="60"/>
        <v>0</v>
      </c>
      <c r="AL461" s="3"/>
      <c r="AM461" s="3"/>
    </row>
    <row r="462" spans="1:39" ht="15.75" customHeight="1" x14ac:dyDescent="0.25">
      <c r="A462" s="79">
        <v>2401</v>
      </c>
      <c r="B462" s="80"/>
      <c r="C462" s="80"/>
      <c r="D462" s="80"/>
      <c r="E462" s="80"/>
      <c r="F462" s="80"/>
      <c r="G462" s="80"/>
      <c r="H462" s="80"/>
      <c r="I462" s="80">
        <v>16</v>
      </c>
      <c r="J462" s="277"/>
      <c r="K462" s="116">
        <v>12</v>
      </c>
      <c r="L462" s="235"/>
      <c r="M462" s="134"/>
      <c r="N462" s="236"/>
      <c r="O462" s="90">
        <f>IF(I462=0,"",I462/H461)</f>
        <v>0.94117647058823528</v>
      </c>
      <c r="P462" s="91">
        <v>16</v>
      </c>
      <c r="Q462" s="241">
        <f t="shared" si="59"/>
        <v>0.94117647058823528</v>
      </c>
      <c r="R462" s="241">
        <f t="shared" si="60"/>
        <v>5.8823529411764719E-2</v>
      </c>
      <c r="AL462" s="3"/>
      <c r="AM462" s="3"/>
    </row>
    <row r="463" spans="1:39" ht="15.75" customHeight="1" x14ac:dyDescent="0.25">
      <c r="A463" s="79">
        <v>2402</v>
      </c>
      <c r="B463" s="80"/>
      <c r="C463" s="80"/>
      <c r="D463" s="80"/>
      <c r="E463" s="80"/>
      <c r="F463" s="80"/>
      <c r="G463" s="80"/>
      <c r="H463" s="80"/>
      <c r="I463" s="80">
        <v>1</v>
      </c>
      <c r="J463" s="277"/>
      <c r="K463" s="116"/>
      <c r="L463" s="235"/>
      <c r="M463" s="134"/>
      <c r="N463" s="134"/>
      <c r="O463" s="246"/>
      <c r="P463" s="91">
        <v>2</v>
      </c>
      <c r="Q463" s="247"/>
      <c r="R463" s="246"/>
      <c r="AL463" s="3"/>
      <c r="AM463" s="3"/>
    </row>
    <row r="464" spans="1:39" ht="15.75" customHeight="1" x14ac:dyDescent="0.25">
      <c r="A464" s="79">
        <v>2501</v>
      </c>
      <c r="B464" s="80"/>
      <c r="C464" s="80"/>
      <c r="D464" s="80"/>
      <c r="E464" s="80"/>
      <c r="F464" s="80"/>
      <c r="G464" s="80"/>
      <c r="H464" s="80"/>
      <c r="I464" s="80">
        <v>1</v>
      </c>
      <c r="J464" s="277"/>
      <c r="K464" s="116"/>
      <c r="L464" s="235"/>
      <c r="M464" s="134"/>
      <c r="N464" s="134"/>
      <c r="O464" s="246"/>
      <c r="P464" s="91">
        <v>1</v>
      </c>
      <c r="Q464" s="247"/>
      <c r="R464" s="246"/>
      <c r="AL464" s="3"/>
      <c r="AM464" s="3"/>
    </row>
    <row r="465" spans="1:39" ht="15.75" customHeight="1" x14ac:dyDescent="0.25">
      <c r="A465" s="79">
        <v>2502</v>
      </c>
      <c r="B465" s="80"/>
      <c r="C465" s="80"/>
      <c r="D465" s="80"/>
      <c r="E465" s="80"/>
      <c r="F465" s="80"/>
      <c r="G465" s="80"/>
      <c r="H465" s="80"/>
      <c r="I465" s="80">
        <v>1</v>
      </c>
      <c r="J465" s="277"/>
      <c r="K465" s="116">
        <v>1</v>
      </c>
      <c r="L465" s="235"/>
      <c r="M465" s="134"/>
      <c r="N465" s="134"/>
      <c r="O465" s="246"/>
      <c r="P465" s="96">
        <v>1</v>
      </c>
      <c r="Q465" s="247"/>
      <c r="R465" s="246"/>
      <c r="AL465" s="3"/>
      <c r="AM465" s="3"/>
    </row>
    <row r="466" spans="1:39" ht="15.75" customHeight="1" x14ac:dyDescent="0.25">
      <c r="A466" s="79">
        <v>2601</v>
      </c>
      <c r="B466" s="80"/>
      <c r="C466" s="80"/>
      <c r="D466" s="80"/>
      <c r="E466" s="80"/>
      <c r="F466" s="80"/>
      <c r="G466" s="80"/>
      <c r="H466" s="80"/>
      <c r="I466" s="80"/>
      <c r="J466" s="277"/>
      <c r="K466" s="116"/>
      <c r="L466" s="235"/>
      <c r="M466" s="134"/>
      <c r="N466" s="134"/>
      <c r="O466" s="246"/>
      <c r="P466" s="96"/>
      <c r="Q466" s="247"/>
      <c r="R466" s="246"/>
      <c r="AL466" s="3"/>
      <c r="AM466" s="3"/>
    </row>
    <row r="467" spans="1:39" ht="15.75" customHeight="1" x14ac:dyDescent="0.25">
      <c r="A467" s="79">
        <v>2602</v>
      </c>
      <c r="B467" s="80"/>
      <c r="C467" s="80"/>
      <c r="D467" s="80"/>
      <c r="E467" s="80"/>
      <c r="F467" s="80"/>
      <c r="G467" s="80"/>
      <c r="H467" s="80"/>
      <c r="I467" s="80"/>
      <c r="J467" s="277"/>
      <c r="K467" s="116"/>
      <c r="L467" s="235"/>
      <c r="M467" s="134"/>
      <c r="N467" s="237"/>
      <c r="O467" s="246"/>
      <c r="P467" s="96"/>
      <c r="Q467" s="247"/>
      <c r="R467" s="246"/>
      <c r="AL467" s="3"/>
      <c r="AM467" s="3"/>
    </row>
    <row r="468" spans="1:39" ht="15.75" customHeight="1" x14ac:dyDescent="0.25">
      <c r="A468" s="79">
        <v>2701</v>
      </c>
      <c r="B468" s="80"/>
      <c r="C468" s="80"/>
      <c r="D468" s="80"/>
      <c r="E468" s="80"/>
      <c r="F468" s="80"/>
      <c r="G468" s="80"/>
      <c r="H468" s="80"/>
      <c r="I468" s="80"/>
      <c r="J468" s="277"/>
      <c r="K468" s="116"/>
      <c r="L468" s="235"/>
      <c r="M468" s="134"/>
      <c r="N468" s="237"/>
      <c r="O468" s="248"/>
      <c r="P468" s="251"/>
      <c r="Q468" s="249"/>
      <c r="R468" s="250"/>
      <c r="AL468" s="3"/>
      <c r="AM468" s="3"/>
    </row>
    <row r="469" spans="1:39" ht="15.75" customHeight="1" x14ac:dyDescent="0.25">
      <c r="A469" s="79">
        <v>2702</v>
      </c>
      <c r="B469" s="80"/>
      <c r="C469" s="80"/>
      <c r="D469" s="80"/>
      <c r="E469" s="80"/>
      <c r="F469" s="80"/>
      <c r="G469" s="80"/>
      <c r="H469" s="80"/>
      <c r="I469" s="80"/>
      <c r="J469" s="277"/>
      <c r="K469" s="116"/>
      <c r="L469" s="235"/>
      <c r="M469" s="134"/>
      <c r="N469" s="237"/>
      <c r="O469" s="228" t="s">
        <v>80</v>
      </c>
      <c r="P469" s="102">
        <v>2</v>
      </c>
      <c r="Q469" s="103">
        <f>IF(SUM(K458:K465)=0,"",SUM(K458:K465))</f>
        <v>13</v>
      </c>
      <c r="R469" s="230" t="s">
        <v>10</v>
      </c>
      <c r="AL469" s="3"/>
      <c r="AM469" s="3"/>
    </row>
    <row r="470" spans="1:39" ht="15.75" customHeight="1" x14ac:dyDescent="0.25">
      <c r="A470" s="79">
        <v>2801</v>
      </c>
      <c r="B470" s="80"/>
      <c r="C470" s="80"/>
      <c r="D470" s="80"/>
      <c r="E470" s="80"/>
      <c r="F470" s="80"/>
      <c r="G470" s="80"/>
      <c r="H470" s="80"/>
      <c r="I470" s="80"/>
      <c r="J470" s="277"/>
      <c r="K470" s="116"/>
      <c r="L470" s="235"/>
      <c r="M470" s="134"/>
      <c r="N470" s="237"/>
      <c r="O470" s="229" t="s">
        <v>81</v>
      </c>
      <c r="P470" s="104">
        <f>IF(P469/B455=0,"",P469/B455)</f>
        <v>7.6923076923076927E-2</v>
      </c>
      <c r="Q470" s="105">
        <f>IF(P469/Q469=0,"",P469/Q469)</f>
        <v>0.15384615384615385</v>
      </c>
      <c r="R470" s="231" t="s">
        <v>82</v>
      </c>
      <c r="AL470" s="3"/>
      <c r="AM470" s="3"/>
    </row>
    <row r="471" spans="1:39" ht="15.75" customHeight="1" x14ac:dyDescent="0.25">
      <c r="A471" s="79">
        <v>2802</v>
      </c>
      <c r="B471" s="80"/>
      <c r="C471" s="80"/>
      <c r="D471" s="80"/>
      <c r="E471" s="80"/>
      <c r="F471" s="80"/>
      <c r="G471" s="80"/>
      <c r="H471" s="80"/>
      <c r="I471" s="80"/>
      <c r="J471" s="278"/>
      <c r="K471" s="116"/>
      <c r="L471" s="238"/>
      <c r="M471" s="239"/>
      <c r="N471" s="240"/>
      <c r="O471" s="109"/>
      <c r="P471" s="110"/>
      <c r="Q471" s="110"/>
      <c r="R471" s="111"/>
      <c r="AL471" s="3"/>
      <c r="AM471" s="3"/>
    </row>
    <row r="472" spans="1:39" ht="18" x14ac:dyDescent="0.25">
      <c r="A472" s="33"/>
      <c r="B472" s="327" t="s">
        <v>108</v>
      </c>
      <c r="C472" s="327"/>
      <c r="D472" s="327"/>
      <c r="E472" s="327"/>
      <c r="F472" s="327"/>
      <c r="G472" s="327"/>
      <c r="H472" s="327"/>
      <c r="I472" s="327"/>
      <c r="J472" s="327"/>
      <c r="K472" s="112">
        <f>SUM(K462:K468)</f>
        <v>13</v>
      </c>
      <c r="L472" s="113">
        <f>(K462/B455)</f>
        <v>0.46153846153846156</v>
      </c>
      <c r="M472" s="113">
        <f>IF(K472=0,"",K472/B455)</f>
        <v>0.5</v>
      </c>
      <c r="N472" s="113">
        <f>M472-L472</f>
        <v>3.8461538461538436E-2</v>
      </c>
      <c r="O472" s="5"/>
      <c r="P472" s="25"/>
      <c r="Q472" s="24"/>
      <c r="R472" s="5"/>
      <c r="AL472" s="3"/>
      <c r="AM472" s="3"/>
    </row>
    <row r="473" spans="1:39" ht="12.75" customHeight="1" x14ac:dyDescent="0.2">
      <c r="L473" s="5"/>
      <c r="M473" s="5"/>
      <c r="O473" s="5"/>
      <c r="P473" s="6"/>
      <c r="Q473" s="6"/>
      <c r="R473" s="5"/>
      <c r="AL473" s="3"/>
      <c r="AM473" s="3"/>
    </row>
    <row r="474" spans="1:39" ht="12.75" customHeight="1" x14ac:dyDescent="0.2">
      <c r="L474" s="5"/>
      <c r="M474" s="5"/>
      <c r="O474" s="5"/>
      <c r="P474" s="6"/>
      <c r="Q474" s="6"/>
      <c r="R474" s="5"/>
      <c r="AL474" s="3"/>
      <c r="AM474" s="3"/>
    </row>
    <row r="475" spans="1:39" ht="26.25" x14ac:dyDescent="0.4">
      <c r="A475" s="224"/>
      <c r="B475" s="333" t="s">
        <v>96</v>
      </c>
      <c r="C475" s="333"/>
      <c r="D475" s="333"/>
      <c r="E475" s="333"/>
      <c r="F475" s="333"/>
      <c r="G475" s="333"/>
      <c r="H475" s="333"/>
      <c r="I475" s="333"/>
      <c r="J475" s="333"/>
      <c r="K475" s="78" t="s">
        <v>120</v>
      </c>
      <c r="L475" s="25"/>
      <c r="M475" s="5"/>
      <c r="N475" s="5"/>
      <c r="O475" s="25"/>
      <c r="P475" s="5"/>
      <c r="Q475" s="25"/>
      <c r="R475" s="25"/>
      <c r="S475" s="25"/>
      <c r="AL475" s="3"/>
      <c r="AM475" s="3"/>
    </row>
    <row r="476" spans="1:39" ht="20.25" x14ac:dyDescent="0.2">
      <c r="A476" s="330" t="s">
        <v>9</v>
      </c>
      <c r="B476" s="334" t="s">
        <v>97</v>
      </c>
      <c r="C476" s="335"/>
      <c r="D476" s="335"/>
      <c r="E476" s="335"/>
      <c r="F476" s="335"/>
      <c r="G476" s="335"/>
      <c r="H476" s="335"/>
      <c r="I476" s="335"/>
      <c r="J476" s="336"/>
      <c r="K476" s="314" t="s">
        <v>10</v>
      </c>
      <c r="L476" s="307" t="s">
        <v>2</v>
      </c>
      <c r="M476" s="307" t="s">
        <v>3</v>
      </c>
      <c r="N476" s="316" t="s">
        <v>4</v>
      </c>
      <c r="O476" s="307" t="s">
        <v>5</v>
      </c>
      <c r="P476" s="317" t="s">
        <v>6</v>
      </c>
      <c r="Q476" s="317" t="s">
        <v>7</v>
      </c>
      <c r="R476" s="307" t="s">
        <v>8</v>
      </c>
      <c r="AL476" s="3"/>
      <c r="AM476" s="3"/>
    </row>
    <row r="477" spans="1:39" ht="15.75" x14ac:dyDescent="0.25">
      <c r="A477" s="308"/>
      <c r="B477" s="79" t="s">
        <v>98</v>
      </c>
      <c r="C477" s="79" t="s">
        <v>99</v>
      </c>
      <c r="D477" s="79" t="s">
        <v>100</v>
      </c>
      <c r="E477" s="79" t="s">
        <v>101</v>
      </c>
      <c r="F477" s="79" t="s">
        <v>102</v>
      </c>
      <c r="G477" s="79" t="s">
        <v>103</v>
      </c>
      <c r="H477" s="79" t="s">
        <v>104</v>
      </c>
      <c r="I477" s="79" t="s">
        <v>105</v>
      </c>
      <c r="J477" s="275" t="s">
        <v>106</v>
      </c>
      <c r="K477" s="308"/>
      <c r="L477" s="308"/>
      <c r="M477" s="308"/>
      <c r="N477" s="308"/>
      <c r="O477" s="308"/>
      <c r="P477" s="308"/>
      <c r="Q477" s="308"/>
      <c r="R477" s="308"/>
      <c r="AL477" s="3"/>
      <c r="AM477" s="3"/>
    </row>
    <row r="478" spans="1:39" ht="15.75" customHeight="1" x14ac:dyDescent="0.25">
      <c r="A478" s="79">
        <v>2102</v>
      </c>
      <c r="B478" s="80">
        <v>24</v>
      </c>
      <c r="C478" s="80"/>
      <c r="D478" s="80"/>
      <c r="E478" s="80"/>
      <c r="F478" s="80"/>
      <c r="G478" s="80"/>
      <c r="H478" s="80"/>
      <c r="I478" s="80"/>
      <c r="J478" s="277"/>
      <c r="K478" s="116"/>
      <c r="L478" s="232"/>
      <c r="M478" s="233"/>
      <c r="N478" s="234"/>
      <c r="O478" s="242"/>
      <c r="P478" s="85">
        <f>B478</f>
        <v>24</v>
      </c>
      <c r="Q478" s="243"/>
      <c r="R478" s="242"/>
      <c r="AL478" s="3"/>
      <c r="AM478" s="3"/>
    </row>
    <row r="479" spans="1:39" ht="15.75" customHeight="1" x14ac:dyDescent="0.25">
      <c r="A479" s="79">
        <v>2201</v>
      </c>
      <c r="B479" s="80"/>
      <c r="C479" s="80">
        <v>21</v>
      </c>
      <c r="D479" s="80"/>
      <c r="E479" s="80"/>
      <c r="F479" s="80"/>
      <c r="G479" s="80"/>
      <c r="H479" s="80"/>
      <c r="I479" s="80"/>
      <c r="J479" s="277"/>
      <c r="K479" s="116"/>
      <c r="L479" s="235"/>
      <c r="M479" s="134"/>
      <c r="N479" s="236"/>
      <c r="O479" s="90">
        <f>IF(C479=0,"",C479/B478)</f>
        <v>0.875</v>
      </c>
      <c r="P479" s="91">
        <v>21</v>
      </c>
      <c r="Q479" s="241">
        <f t="shared" ref="Q479:Q485" si="61">IF(P479=0,"",P479/P478)</f>
        <v>0.875</v>
      </c>
      <c r="R479" s="241">
        <f t="shared" ref="R479:R485" si="62">IF(P479=0,"",100%-Q479)</f>
        <v>0.125</v>
      </c>
      <c r="AL479" s="3"/>
      <c r="AM479" s="3"/>
    </row>
    <row r="480" spans="1:39" ht="15.75" customHeight="1" x14ac:dyDescent="0.25">
      <c r="A480" s="79">
        <v>2202</v>
      </c>
      <c r="B480" s="80"/>
      <c r="C480" s="80"/>
      <c r="D480" s="80">
        <v>19</v>
      </c>
      <c r="E480" s="80"/>
      <c r="F480" s="80"/>
      <c r="G480" s="80"/>
      <c r="H480" s="80"/>
      <c r="I480" s="80"/>
      <c r="J480" s="277"/>
      <c r="K480" s="116"/>
      <c r="L480" s="235"/>
      <c r="M480" s="134"/>
      <c r="N480" s="236"/>
      <c r="O480" s="90">
        <f>IF(D480=0,"",D480/C479)</f>
        <v>0.90476190476190477</v>
      </c>
      <c r="P480" s="91">
        <v>19</v>
      </c>
      <c r="Q480" s="241">
        <f t="shared" si="61"/>
        <v>0.90476190476190477</v>
      </c>
      <c r="R480" s="241">
        <f t="shared" si="62"/>
        <v>9.5238095238095233E-2</v>
      </c>
      <c r="S480" s="93">
        <f>P480/P478</f>
        <v>0.79166666666666663</v>
      </c>
      <c r="AL480" s="3"/>
      <c r="AM480" s="3"/>
    </row>
    <row r="481" spans="1:39" ht="15.75" customHeight="1" x14ac:dyDescent="0.25">
      <c r="A481" s="79">
        <v>2301</v>
      </c>
      <c r="B481" s="80"/>
      <c r="C481" s="80"/>
      <c r="D481" s="80"/>
      <c r="E481" s="80">
        <v>17</v>
      </c>
      <c r="F481" s="80"/>
      <c r="G481" s="80"/>
      <c r="H481" s="80"/>
      <c r="I481" s="80"/>
      <c r="J481" s="277"/>
      <c r="K481" s="116"/>
      <c r="L481" s="235"/>
      <c r="M481" s="134"/>
      <c r="N481" s="236"/>
      <c r="O481" s="90">
        <f>IF(E481=0,"",E481/D480)</f>
        <v>0.89473684210526316</v>
      </c>
      <c r="P481" s="91">
        <v>17</v>
      </c>
      <c r="Q481" s="241">
        <f t="shared" si="61"/>
        <v>0.89473684210526316</v>
      </c>
      <c r="R481" s="241">
        <f t="shared" si="62"/>
        <v>0.10526315789473684</v>
      </c>
      <c r="AL481" s="3"/>
      <c r="AM481" s="3"/>
    </row>
    <row r="482" spans="1:39" ht="15.75" customHeight="1" x14ac:dyDescent="0.25">
      <c r="A482" s="79">
        <v>2302</v>
      </c>
      <c r="B482" s="80"/>
      <c r="C482" s="80"/>
      <c r="D482" s="80"/>
      <c r="E482" s="80"/>
      <c r="F482" s="80">
        <v>17</v>
      </c>
      <c r="G482" s="80"/>
      <c r="H482" s="80"/>
      <c r="I482" s="80"/>
      <c r="J482" s="277"/>
      <c r="K482" s="116"/>
      <c r="L482" s="235"/>
      <c r="M482" s="134"/>
      <c r="N482" s="236"/>
      <c r="O482" s="90">
        <f>IF(F482=0,"",F482/E481)</f>
        <v>1</v>
      </c>
      <c r="P482" s="91">
        <v>17</v>
      </c>
      <c r="Q482" s="241">
        <f t="shared" si="61"/>
        <v>1</v>
      </c>
      <c r="R482" s="241">
        <f t="shared" si="62"/>
        <v>0</v>
      </c>
      <c r="AL482" s="3"/>
      <c r="AM482" s="3"/>
    </row>
    <row r="483" spans="1:39" ht="15.75" customHeight="1" x14ac:dyDescent="0.25">
      <c r="A483" s="79">
        <v>2401</v>
      </c>
      <c r="B483" s="80"/>
      <c r="C483" s="80"/>
      <c r="D483" s="80"/>
      <c r="E483" s="80"/>
      <c r="F483" s="80"/>
      <c r="G483" s="80">
        <v>16</v>
      </c>
      <c r="H483" s="80"/>
      <c r="I483" s="80"/>
      <c r="J483" s="277"/>
      <c r="K483" s="116"/>
      <c r="L483" s="235"/>
      <c r="M483" s="134"/>
      <c r="N483" s="236"/>
      <c r="O483" s="90">
        <f>IF(G483=0,"",G483/F482)</f>
        <v>0.94117647058823528</v>
      </c>
      <c r="P483" s="91">
        <v>17</v>
      </c>
      <c r="Q483" s="241">
        <f t="shared" si="61"/>
        <v>1</v>
      </c>
      <c r="R483" s="241">
        <f t="shared" si="62"/>
        <v>0</v>
      </c>
      <c r="AL483" s="3"/>
      <c r="AM483" s="3"/>
    </row>
    <row r="484" spans="1:39" ht="15.75" customHeight="1" x14ac:dyDescent="0.25">
      <c r="A484" s="79">
        <v>2402</v>
      </c>
      <c r="B484" s="80"/>
      <c r="C484" s="80"/>
      <c r="D484" s="80"/>
      <c r="E484" s="80"/>
      <c r="F484" s="80"/>
      <c r="G484" s="80"/>
      <c r="H484" s="80">
        <v>16</v>
      </c>
      <c r="I484" s="80"/>
      <c r="J484" s="277"/>
      <c r="K484" s="116"/>
      <c r="L484" s="235"/>
      <c r="M484" s="134"/>
      <c r="N484" s="236"/>
      <c r="O484" s="90">
        <f>IF(H484=0,"",H484/G483)</f>
        <v>1</v>
      </c>
      <c r="P484" s="91">
        <v>17</v>
      </c>
      <c r="Q484" s="241">
        <f t="shared" si="61"/>
        <v>1</v>
      </c>
      <c r="R484" s="241">
        <f t="shared" si="62"/>
        <v>0</v>
      </c>
      <c r="AL484" s="3"/>
      <c r="AM484" s="3"/>
    </row>
    <row r="485" spans="1:39" ht="15.75" customHeight="1" x14ac:dyDescent="0.25">
      <c r="A485" s="79">
        <v>2501</v>
      </c>
      <c r="B485" s="80"/>
      <c r="C485" s="80"/>
      <c r="D485" s="80"/>
      <c r="E485" s="80"/>
      <c r="F485" s="80"/>
      <c r="G485" s="80"/>
      <c r="H485" s="80"/>
      <c r="I485" s="80">
        <v>16</v>
      </c>
      <c r="J485" s="277"/>
      <c r="K485" s="116">
        <v>12</v>
      </c>
      <c r="L485" s="235"/>
      <c r="M485" s="134"/>
      <c r="N485" s="236"/>
      <c r="O485" s="90">
        <f>IF(I485=0,"",I485/H484)</f>
        <v>1</v>
      </c>
      <c r="P485" s="91">
        <v>16</v>
      </c>
      <c r="Q485" s="241">
        <f t="shared" si="61"/>
        <v>0.94117647058823528</v>
      </c>
      <c r="R485" s="241">
        <f t="shared" si="62"/>
        <v>5.8823529411764719E-2</v>
      </c>
      <c r="AL485" s="3"/>
      <c r="AM485" s="3"/>
    </row>
    <row r="486" spans="1:39" ht="15.75" customHeight="1" x14ac:dyDescent="0.25">
      <c r="A486" s="79">
        <v>2502</v>
      </c>
      <c r="B486" s="80"/>
      <c r="C486" s="80"/>
      <c r="D486" s="80"/>
      <c r="E486" s="80"/>
      <c r="F486" s="80"/>
      <c r="G486" s="80"/>
      <c r="H486" s="80"/>
      <c r="I486" s="80">
        <v>1</v>
      </c>
      <c r="J486" s="277"/>
      <c r="K486" s="116">
        <v>1</v>
      </c>
      <c r="L486" s="235"/>
      <c r="M486" s="134" t="s">
        <v>28</v>
      </c>
      <c r="N486" s="134" t="s">
        <v>28</v>
      </c>
      <c r="O486" s="246"/>
      <c r="P486" s="91">
        <v>2</v>
      </c>
      <c r="Q486" s="247"/>
      <c r="R486" s="246"/>
      <c r="AL486" s="3"/>
      <c r="AM486" s="3"/>
    </row>
    <row r="487" spans="1:39" ht="15.75" customHeight="1" x14ac:dyDescent="0.25">
      <c r="A487" s="79">
        <v>2601</v>
      </c>
      <c r="B487" s="80"/>
      <c r="C487" s="80"/>
      <c r="D487" s="80"/>
      <c r="E487" s="80"/>
      <c r="F487" s="80"/>
      <c r="G487" s="80"/>
      <c r="H487" s="80"/>
      <c r="I487" s="80"/>
      <c r="J487" s="277"/>
      <c r="K487" s="116"/>
      <c r="L487" s="235"/>
      <c r="M487" s="134"/>
      <c r="N487" s="134"/>
      <c r="O487" s="246"/>
      <c r="P487" s="91"/>
      <c r="Q487" s="247"/>
      <c r="R487" s="246"/>
      <c r="AL487" s="3"/>
      <c r="AM487" s="3"/>
    </row>
    <row r="488" spans="1:39" ht="15.75" customHeight="1" x14ac:dyDescent="0.25">
      <c r="A488" s="79">
        <v>2602</v>
      </c>
      <c r="B488" s="80"/>
      <c r="C488" s="80"/>
      <c r="D488" s="80"/>
      <c r="E488" s="80"/>
      <c r="F488" s="80"/>
      <c r="G488" s="80"/>
      <c r="H488" s="80"/>
      <c r="I488" s="80"/>
      <c r="J488" s="277"/>
      <c r="K488" s="116"/>
      <c r="L488" s="235"/>
      <c r="M488" s="134"/>
      <c r="N488" s="134"/>
      <c r="O488" s="246"/>
      <c r="P488" s="96"/>
      <c r="Q488" s="247"/>
      <c r="R488" s="246"/>
      <c r="AL488" s="3"/>
      <c r="AM488" s="3"/>
    </row>
    <row r="489" spans="1:39" ht="15.75" customHeight="1" x14ac:dyDescent="0.25">
      <c r="A489" s="79">
        <v>2701</v>
      </c>
      <c r="B489" s="80"/>
      <c r="C489" s="80"/>
      <c r="D489" s="80"/>
      <c r="E489" s="80"/>
      <c r="F489" s="80"/>
      <c r="G489" s="80"/>
      <c r="H489" s="80"/>
      <c r="I489" s="80"/>
      <c r="J489" s="277"/>
      <c r="K489" s="116"/>
      <c r="L489" s="235"/>
      <c r="M489" s="134"/>
      <c r="N489" s="237"/>
      <c r="O489" s="246"/>
      <c r="P489" s="96"/>
      <c r="Q489" s="247"/>
      <c r="R489" s="246"/>
      <c r="AL489" s="3"/>
      <c r="AM489" s="3"/>
    </row>
    <row r="490" spans="1:39" ht="15.75" customHeight="1" x14ac:dyDescent="0.25">
      <c r="A490" s="79">
        <v>2702</v>
      </c>
      <c r="B490" s="80"/>
      <c r="C490" s="80"/>
      <c r="D490" s="80"/>
      <c r="E490" s="80"/>
      <c r="F490" s="80"/>
      <c r="G490" s="80"/>
      <c r="H490" s="80"/>
      <c r="I490" s="80"/>
      <c r="J490" s="277"/>
      <c r="K490" s="116"/>
      <c r="L490" s="235"/>
      <c r="M490" s="134"/>
      <c r="N490" s="237"/>
      <c r="O490" s="246"/>
      <c r="P490" s="96"/>
      <c r="Q490" s="247"/>
      <c r="R490" s="246"/>
      <c r="AL490" s="3"/>
      <c r="AM490" s="3"/>
    </row>
    <row r="491" spans="1:39" ht="15.75" customHeight="1" x14ac:dyDescent="0.25">
      <c r="A491" s="79">
        <v>2801</v>
      </c>
      <c r="B491" s="80"/>
      <c r="C491" s="80"/>
      <c r="D491" s="80"/>
      <c r="E491" s="80"/>
      <c r="F491" s="80"/>
      <c r="G491" s="80"/>
      <c r="H491" s="80"/>
      <c r="I491" s="80"/>
      <c r="J491" s="277"/>
      <c r="K491" s="116"/>
      <c r="L491" s="235"/>
      <c r="M491" s="134"/>
      <c r="N491" s="237"/>
      <c r="O491" s="248"/>
      <c r="P491" s="251"/>
      <c r="Q491" s="249"/>
      <c r="R491" s="250"/>
      <c r="AL491" s="3"/>
      <c r="AM491" s="3"/>
    </row>
    <row r="492" spans="1:39" ht="15.75" customHeight="1" x14ac:dyDescent="0.25">
      <c r="A492" s="79">
        <v>2802</v>
      </c>
      <c r="B492" s="80"/>
      <c r="C492" s="80"/>
      <c r="D492" s="80"/>
      <c r="E492" s="80"/>
      <c r="F492" s="80"/>
      <c r="G492" s="80"/>
      <c r="H492" s="80"/>
      <c r="I492" s="80"/>
      <c r="J492" s="277"/>
      <c r="K492" s="116"/>
      <c r="L492" s="235"/>
      <c r="M492" s="134"/>
      <c r="N492" s="237"/>
      <c r="O492" s="228" t="s">
        <v>80</v>
      </c>
      <c r="P492" s="102"/>
      <c r="Q492" s="103">
        <f>IF(SUM(K481:K488)=0,"",SUM(K481:K488))</f>
        <v>13</v>
      </c>
      <c r="R492" s="230" t="s">
        <v>10</v>
      </c>
      <c r="AL492" s="3"/>
      <c r="AM492" s="3"/>
    </row>
    <row r="493" spans="1:39" ht="15.75" customHeight="1" x14ac:dyDescent="0.25">
      <c r="A493" s="79">
        <v>2901</v>
      </c>
      <c r="B493" s="80"/>
      <c r="C493" s="80"/>
      <c r="D493" s="80"/>
      <c r="E493" s="80"/>
      <c r="F493" s="80"/>
      <c r="G493" s="80"/>
      <c r="H493" s="80"/>
      <c r="I493" s="80"/>
      <c r="J493" s="277"/>
      <c r="K493" s="116"/>
      <c r="L493" s="235"/>
      <c r="M493" s="134"/>
      <c r="N493" s="237"/>
      <c r="O493" s="229" t="s">
        <v>81</v>
      </c>
      <c r="P493" s="104" t="str">
        <f>IF(P492/B478=0,"",P492/B478)</f>
        <v/>
      </c>
      <c r="Q493" s="105" t="str">
        <f>IF(P492/Q492=0,"",P492/Q492)</f>
        <v/>
      </c>
      <c r="R493" s="231" t="s">
        <v>82</v>
      </c>
      <c r="AL493" s="3"/>
      <c r="AM493" s="3"/>
    </row>
    <row r="494" spans="1:39" ht="15.75" customHeight="1" x14ac:dyDescent="0.25">
      <c r="A494" s="79">
        <v>2902</v>
      </c>
      <c r="B494" s="80"/>
      <c r="C494" s="80"/>
      <c r="D494" s="80"/>
      <c r="E494" s="80"/>
      <c r="F494" s="80"/>
      <c r="G494" s="80"/>
      <c r="H494" s="80"/>
      <c r="I494" s="80"/>
      <c r="J494" s="278"/>
      <c r="K494" s="116"/>
      <c r="L494" s="238"/>
      <c r="M494" s="239"/>
      <c r="N494" s="240"/>
      <c r="O494" s="109"/>
      <c r="P494" s="110"/>
      <c r="Q494" s="110"/>
      <c r="R494" s="111"/>
      <c r="AL494" s="3"/>
      <c r="AM494" s="3"/>
    </row>
    <row r="495" spans="1:39" ht="18" x14ac:dyDescent="0.25">
      <c r="A495" s="33"/>
      <c r="B495" s="327" t="s">
        <v>108</v>
      </c>
      <c r="C495" s="327"/>
      <c r="D495" s="327"/>
      <c r="E495" s="327"/>
      <c r="F495" s="327"/>
      <c r="G495" s="327"/>
      <c r="H495" s="327"/>
      <c r="I495" s="327"/>
      <c r="J495" s="327"/>
      <c r="K495" s="112">
        <f>SUM(K485:K491)</f>
        <v>13</v>
      </c>
      <c r="L495" s="113">
        <f>(K485/B478)</f>
        <v>0.5</v>
      </c>
      <c r="M495" s="113">
        <f>IF(K495=0,"",K495/B478)</f>
        <v>0.54166666666666663</v>
      </c>
      <c r="N495" s="113">
        <f>M495-L495</f>
        <v>4.166666666666663E-2</v>
      </c>
      <c r="O495" s="5"/>
      <c r="P495" s="25"/>
      <c r="Q495" s="24"/>
      <c r="R495" s="5"/>
      <c r="AL495" s="3"/>
      <c r="AM495" s="3"/>
    </row>
    <row r="496" spans="1:39" ht="12.75" customHeight="1" x14ac:dyDescent="0.2">
      <c r="L496" s="5"/>
      <c r="M496" s="5"/>
      <c r="O496" s="5"/>
      <c r="P496" s="6"/>
      <c r="Q496" s="6"/>
      <c r="R496" s="5"/>
      <c r="AL496" s="3"/>
      <c r="AM496" s="3"/>
    </row>
    <row r="497" spans="1:39" ht="12.75" customHeight="1" x14ac:dyDescent="0.2">
      <c r="L497" s="5"/>
      <c r="M497" s="5"/>
      <c r="O497" s="5"/>
      <c r="P497" s="6"/>
      <c r="Q497" s="6"/>
      <c r="R497" s="5"/>
      <c r="AL497" s="3"/>
      <c r="AM497" s="3"/>
    </row>
    <row r="498" spans="1:39" ht="26.25" x14ac:dyDescent="0.4">
      <c r="A498" s="224"/>
      <c r="B498" s="333" t="s">
        <v>96</v>
      </c>
      <c r="C498" s="333"/>
      <c r="D498" s="333"/>
      <c r="E498" s="333"/>
      <c r="F498" s="333"/>
      <c r="G498" s="333"/>
      <c r="H498" s="333"/>
      <c r="I498" s="333"/>
      <c r="J498" s="333"/>
      <c r="K498" s="78" t="s">
        <v>122</v>
      </c>
      <c r="L498" s="25"/>
      <c r="M498" s="5"/>
      <c r="N498" s="5"/>
      <c r="O498" s="25"/>
      <c r="P498" s="5"/>
      <c r="Q498" s="25"/>
      <c r="R498" s="25"/>
      <c r="S498" s="25"/>
      <c r="AL498" s="3"/>
      <c r="AM498" s="3"/>
    </row>
    <row r="499" spans="1:39" ht="20.25" x14ac:dyDescent="0.2">
      <c r="A499" s="330" t="s">
        <v>9</v>
      </c>
      <c r="B499" s="334" t="s">
        <v>97</v>
      </c>
      <c r="C499" s="335"/>
      <c r="D499" s="335"/>
      <c r="E499" s="335"/>
      <c r="F499" s="335"/>
      <c r="G499" s="335"/>
      <c r="H499" s="335"/>
      <c r="I499" s="335"/>
      <c r="J499" s="336"/>
      <c r="K499" s="314" t="s">
        <v>10</v>
      </c>
      <c r="L499" s="307" t="s">
        <v>2</v>
      </c>
      <c r="M499" s="307" t="s">
        <v>3</v>
      </c>
      <c r="N499" s="316" t="s">
        <v>4</v>
      </c>
      <c r="O499" s="307" t="s">
        <v>5</v>
      </c>
      <c r="P499" s="317" t="s">
        <v>6</v>
      </c>
      <c r="Q499" s="317" t="s">
        <v>7</v>
      </c>
      <c r="R499" s="307" t="s">
        <v>8</v>
      </c>
      <c r="AL499" s="3"/>
      <c r="AM499" s="3"/>
    </row>
    <row r="500" spans="1:39" ht="15.75" x14ac:dyDescent="0.25">
      <c r="A500" s="308"/>
      <c r="B500" s="79" t="s">
        <v>98</v>
      </c>
      <c r="C500" s="79" t="s">
        <v>99</v>
      </c>
      <c r="D500" s="79" t="s">
        <v>100</v>
      </c>
      <c r="E500" s="79" t="s">
        <v>101</v>
      </c>
      <c r="F500" s="79" t="s">
        <v>102</v>
      </c>
      <c r="G500" s="79" t="s">
        <v>103</v>
      </c>
      <c r="H500" s="79" t="s">
        <v>104</v>
      </c>
      <c r="I500" s="79" t="s">
        <v>105</v>
      </c>
      <c r="J500" s="275" t="s">
        <v>106</v>
      </c>
      <c r="K500" s="308"/>
      <c r="L500" s="308"/>
      <c r="M500" s="308"/>
      <c r="N500" s="308"/>
      <c r="O500" s="308"/>
      <c r="P500" s="308"/>
      <c r="Q500" s="308"/>
      <c r="R500" s="308"/>
      <c r="AL500" s="3"/>
      <c r="AM500" s="3"/>
    </row>
    <row r="501" spans="1:39" ht="15.75" x14ac:dyDescent="0.25">
      <c r="A501" s="79">
        <v>2202</v>
      </c>
      <c r="B501" s="80">
        <v>21</v>
      </c>
      <c r="C501" s="80"/>
      <c r="D501" s="80"/>
      <c r="E501" s="80"/>
      <c r="F501" s="80"/>
      <c r="G501" s="80"/>
      <c r="H501" s="80"/>
      <c r="I501" s="80"/>
      <c r="J501" s="277"/>
      <c r="K501" s="116"/>
      <c r="L501" s="232"/>
      <c r="M501" s="233"/>
      <c r="N501" s="234"/>
      <c r="O501" s="242"/>
      <c r="P501" s="85">
        <f>B501</f>
        <v>21</v>
      </c>
      <c r="Q501" s="243"/>
      <c r="R501" s="242"/>
      <c r="AL501" s="3"/>
      <c r="AM501" s="3"/>
    </row>
    <row r="502" spans="1:39" ht="15.75" x14ac:dyDescent="0.25">
      <c r="A502" s="79">
        <v>2301</v>
      </c>
      <c r="B502" s="80"/>
      <c r="C502" s="80">
        <v>19</v>
      </c>
      <c r="D502" s="80"/>
      <c r="E502" s="80"/>
      <c r="F502" s="80"/>
      <c r="G502" s="80"/>
      <c r="H502" s="80"/>
      <c r="I502" s="80"/>
      <c r="J502" s="277"/>
      <c r="K502" s="116"/>
      <c r="L502" s="235"/>
      <c r="M502" s="134"/>
      <c r="N502" s="236"/>
      <c r="O502" s="90">
        <f>IF(C502=0,"",C502/B501)</f>
        <v>0.90476190476190477</v>
      </c>
      <c r="P502" s="91">
        <v>19</v>
      </c>
      <c r="Q502" s="241">
        <f t="shared" ref="Q502:Q508" si="63">IF(P502=0,"",P502/P501)</f>
        <v>0.90476190476190477</v>
      </c>
      <c r="R502" s="241">
        <f t="shared" ref="R502:R508" si="64">IF(P502=0,"",100%-Q502)</f>
        <v>9.5238095238095233E-2</v>
      </c>
      <c r="AL502" s="3"/>
      <c r="AM502" s="3"/>
    </row>
    <row r="503" spans="1:39" ht="15.75" x14ac:dyDescent="0.25">
      <c r="A503" s="79">
        <v>2302</v>
      </c>
      <c r="B503" s="80"/>
      <c r="C503" s="80"/>
      <c r="D503" s="80">
        <v>15</v>
      </c>
      <c r="E503" s="80"/>
      <c r="F503" s="80"/>
      <c r="G503" s="80"/>
      <c r="H503" s="80"/>
      <c r="I503" s="80"/>
      <c r="J503" s="277"/>
      <c r="K503" s="116"/>
      <c r="L503" s="235"/>
      <c r="M503" s="134"/>
      <c r="N503" s="236"/>
      <c r="O503" s="90">
        <f>IF(D503=0,"",D503/C502)</f>
        <v>0.78947368421052633</v>
      </c>
      <c r="P503" s="91">
        <v>15</v>
      </c>
      <c r="Q503" s="241">
        <f t="shared" si="63"/>
        <v>0.78947368421052633</v>
      </c>
      <c r="R503" s="241">
        <f t="shared" si="64"/>
        <v>0.21052631578947367</v>
      </c>
      <c r="S503" s="93">
        <f>P503/P501</f>
        <v>0.7142857142857143</v>
      </c>
      <c r="AL503" s="3"/>
      <c r="AM503" s="3"/>
    </row>
    <row r="504" spans="1:39" ht="15.75" x14ac:dyDescent="0.25">
      <c r="A504" s="79">
        <v>2401</v>
      </c>
      <c r="B504" s="80"/>
      <c r="C504" s="80"/>
      <c r="D504" s="80"/>
      <c r="E504" s="80">
        <v>14</v>
      </c>
      <c r="F504" s="80"/>
      <c r="G504" s="80"/>
      <c r="H504" s="80"/>
      <c r="I504" s="80"/>
      <c r="J504" s="277"/>
      <c r="K504" s="116"/>
      <c r="L504" s="235"/>
      <c r="M504" s="134"/>
      <c r="N504" s="236"/>
      <c r="O504" s="90">
        <f>IF(E504=0,"",E504/D503)</f>
        <v>0.93333333333333335</v>
      </c>
      <c r="P504" s="91">
        <v>15</v>
      </c>
      <c r="Q504" s="241">
        <f t="shared" si="63"/>
        <v>1</v>
      </c>
      <c r="R504" s="241">
        <f t="shared" si="64"/>
        <v>0</v>
      </c>
      <c r="AL504" s="3"/>
      <c r="AM504" s="3"/>
    </row>
    <row r="505" spans="1:39" ht="15.75" x14ac:dyDescent="0.25">
      <c r="A505" s="79">
        <v>2402</v>
      </c>
      <c r="B505" s="80"/>
      <c r="C505" s="80"/>
      <c r="D505" s="80"/>
      <c r="E505" s="80"/>
      <c r="F505" s="80">
        <v>14</v>
      </c>
      <c r="G505" s="80"/>
      <c r="H505" s="80"/>
      <c r="I505" s="80"/>
      <c r="J505" s="277"/>
      <c r="K505" s="116"/>
      <c r="L505" s="235"/>
      <c r="M505" s="134"/>
      <c r="N505" s="236"/>
      <c r="O505" s="90">
        <f>IF(F505=0,"",F505/E504)</f>
        <v>1</v>
      </c>
      <c r="P505" s="91">
        <v>15</v>
      </c>
      <c r="Q505" s="241">
        <f t="shared" si="63"/>
        <v>1</v>
      </c>
      <c r="R505" s="241">
        <f t="shared" si="64"/>
        <v>0</v>
      </c>
      <c r="AL505" s="3"/>
      <c r="AM505" s="3"/>
    </row>
    <row r="506" spans="1:39" ht="15.75" x14ac:dyDescent="0.25">
      <c r="A506" s="79">
        <v>2501</v>
      </c>
      <c r="B506" s="80"/>
      <c r="C506" s="80"/>
      <c r="D506" s="80"/>
      <c r="E506" s="80"/>
      <c r="F506" s="80"/>
      <c r="G506" s="80">
        <v>14</v>
      </c>
      <c r="H506" s="80"/>
      <c r="I506" s="80"/>
      <c r="J506" s="277"/>
      <c r="K506" s="116"/>
      <c r="L506" s="235"/>
      <c r="M506" s="134"/>
      <c r="N506" s="236"/>
      <c r="O506" s="90">
        <f>IF(G506=0,"",G506/F505)</f>
        <v>1</v>
      </c>
      <c r="P506" s="91">
        <v>15</v>
      </c>
      <c r="Q506" s="241">
        <f t="shared" si="63"/>
        <v>1</v>
      </c>
      <c r="R506" s="241">
        <f t="shared" si="64"/>
        <v>0</v>
      </c>
      <c r="AL506" s="3"/>
      <c r="AM506" s="3"/>
    </row>
    <row r="507" spans="1:39" ht="15.75" x14ac:dyDescent="0.25">
      <c r="A507" s="79">
        <v>2502</v>
      </c>
      <c r="B507" s="80"/>
      <c r="C507" s="80"/>
      <c r="D507" s="80"/>
      <c r="E507" s="80"/>
      <c r="F507" s="80"/>
      <c r="G507" s="80"/>
      <c r="H507" s="80">
        <v>14</v>
      </c>
      <c r="I507" s="80"/>
      <c r="J507" s="277"/>
      <c r="K507" s="116"/>
      <c r="L507" s="235"/>
      <c r="M507" s="134"/>
      <c r="N507" s="236"/>
      <c r="O507" s="90">
        <f>IF(H507=0,"",H507/G506)</f>
        <v>1</v>
      </c>
      <c r="P507" s="91">
        <v>15</v>
      </c>
      <c r="Q507" s="241">
        <f t="shared" si="63"/>
        <v>1</v>
      </c>
      <c r="R507" s="241">
        <f t="shared" si="64"/>
        <v>0</v>
      </c>
      <c r="AL507" s="3"/>
      <c r="AM507" s="3"/>
    </row>
    <row r="508" spans="1:39" ht="15.75" x14ac:dyDescent="0.25">
      <c r="A508" s="79">
        <v>2601</v>
      </c>
      <c r="B508" s="80"/>
      <c r="C508" s="80"/>
      <c r="D508" s="80"/>
      <c r="E508" s="80"/>
      <c r="F508" s="80"/>
      <c r="G508" s="80"/>
      <c r="H508" s="80"/>
      <c r="I508" s="80"/>
      <c r="J508" s="277"/>
      <c r="K508" s="116"/>
      <c r="L508" s="235"/>
      <c r="M508" s="134"/>
      <c r="N508" s="236"/>
      <c r="O508" s="90" t="str">
        <f>IF(I508=0,"",I508/H507)</f>
        <v/>
      </c>
      <c r="P508" s="91"/>
      <c r="Q508" s="241" t="str">
        <f t="shared" si="63"/>
        <v/>
      </c>
      <c r="R508" s="241" t="str">
        <f t="shared" si="64"/>
        <v/>
      </c>
      <c r="AL508" s="3"/>
      <c r="AM508" s="3"/>
    </row>
    <row r="509" spans="1:39" ht="15.75" x14ac:dyDescent="0.25">
      <c r="A509" s="79">
        <v>2602</v>
      </c>
      <c r="B509" s="80"/>
      <c r="C509" s="80"/>
      <c r="D509" s="80"/>
      <c r="E509" s="80"/>
      <c r="F509" s="80"/>
      <c r="G509" s="80"/>
      <c r="H509" s="80"/>
      <c r="I509" s="80"/>
      <c r="J509" s="277"/>
      <c r="K509" s="116"/>
      <c r="L509" s="235"/>
      <c r="M509" s="134" t="s">
        <v>28</v>
      </c>
      <c r="N509" s="134" t="s">
        <v>28</v>
      </c>
      <c r="O509" s="246"/>
      <c r="P509" s="91"/>
      <c r="Q509" s="247"/>
      <c r="R509" s="246"/>
      <c r="AL509" s="3"/>
      <c r="AM509" s="3"/>
    </row>
    <row r="510" spans="1:39" ht="15.75" x14ac:dyDescent="0.25">
      <c r="A510" s="79">
        <v>2701</v>
      </c>
      <c r="B510" s="80"/>
      <c r="C510" s="80"/>
      <c r="D510" s="80"/>
      <c r="E510" s="80"/>
      <c r="F510" s="80"/>
      <c r="G510" s="80"/>
      <c r="H510" s="80"/>
      <c r="I510" s="80"/>
      <c r="J510" s="277"/>
      <c r="K510" s="116"/>
      <c r="L510" s="235"/>
      <c r="M510" s="134"/>
      <c r="N510" s="134"/>
      <c r="O510" s="246"/>
      <c r="P510" s="91"/>
      <c r="Q510" s="247"/>
      <c r="R510" s="246"/>
      <c r="AL510" s="3"/>
      <c r="AM510" s="3"/>
    </row>
    <row r="511" spans="1:39" ht="15.75" x14ac:dyDescent="0.25">
      <c r="A511" s="79">
        <v>2702</v>
      </c>
      <c r="B511" s="80"/>
      <c r="C511" s="80"/>
      <c r="D511" s="80"/>
      <c r="E511" s="80"/>
      <c r="F511" s="80"/>
      <c r="G511" s="80"/>
      <c r="H511" s="80"/>
      <c r="I511" s="80"/>
      <c r="J511" s="277"/>
      <c r="K511" s="116"/>
      <c r="L511" s="235"/>
      <c r="M511" s="134"/>
      <c r="N511" s="134"/>
      <c r="O511" s="246"/>
      <c r="P511" s="96"/>
      <c r="Q511" s="247"/>
      <c r="R511" s="246"/>
      <c r="AL511" s="3"/>
      <c r="AM511" s="3"/>
    </row>
    <row r="512" spans="1:39" ht="15.75" x14ac:dyDescent="0.25">
      <c r="A512" s="79">
        <v>2801</v>
      </c>
      <c r="B512" s="80"/>
      <c r="C512" s="80"/>
      <c r="D512" s="80"/>
      <c r="E512" s="80"/>
      <c r="F512" s="80"/>
      <c r="G512" s="80"/>
      <c r="H512" s="80"/>
      <c r="I512" s="80"/>
      <c r="J512" s="277"/>
      <c r="K512" s="116"/>
      <c r="L512" s="235"/>
      <c r="M512" s="134"/>
      <c r="N512" s="134"/>
      <c r="O512" s="246"/>
      <c r="P512" s="96"/>
      <c r="Q512" s="247"/>
      <c r="R512" s="246"/>
      <c r="AL512" s="3"/>
      <c r="AM512" s="3"/>
    </row>
    <row r="513" spans="1:39" ht="15.75" x14ac:dyDescent="0.25">
      <c r="A513" s="79">
        <v>2802</v>
      </c>
      <c r="B513" s="80"/>
      <c r="C513" s="80"/>
      <c r="D513" s="80"/>
      <c r="E513" s="80"/>
      <c r="F513" s="80"/>
      <c r="G513" s="80"/>
      <c r="H513" s="80"/>
      <c r="I513" s="80"/>
      <c r="J513" s="277"/>
      <c r="K513" s="116"/>
      <c r="L513" s="235"/>
      <c r="M513" s="134"/>
      <c r="N513" s="237"/>
      <c r="O513" s="246"/>
      <c r="P513" s="96"/>
      <c r="Q513" s="247"/>
      <c r="R513" s="246"/>
      <c r="AL513" s="3"/>
      <c r="AM513" s="3"/>
    </row>
    <row r="514" spans="1:39" ht="15.75" x14ac:dyDescent="0.25">
      <c r="A514" s="79">
        <v>2901</v>
      </c>
      <c r="B514" s="80"/>
      <c r="C514" s="80"/>
      <c r="D514" s="80"/>
      <c r="E514" s="80"/>
      <c r="F514" s="80"/>
      <c r="G514" s="80"/>
      <c r="H514" s="80"/>
      <c r="I514" s="80"/>
      <c r="J514" s="277"/>
      <c r="K514" s="116"/>
      <c r="L514" s="235"/>
      <c r="M514" s="134"/>
      <c r="N514" s="237"/>
      <c r="O514" s="248"/>
      <c r="P514" s="251"/>
      <c r="Q514" s="249"/>
      <c r="R514" s="250"/>
      <c r="AL514" s="3"/>
      <c r="AM514" s="3"/>
    </row>
    <row r="515" spans="1:39" ht="15.75" x14ac:dyDescent="0.25">
      <c r="A515" s="79">
        <v>2902</v>
      </c>
      <c r="B515" s="80"/>
      <c r="C515" s="80"/>
      <c r="D515" s="80"/>
      <c r="E515" s="80"/>
      <c r="F515" s="80"/>
      <c r="G515" s="80"/>
      <c r="H515" s="80"/>
      <c r="I515" s="80"/>
      <c r="J515" s="277"/>
      <c r="K515" s="116"/>
      <c r="L515" s="235"/>
      <c r="M515" s="134"/>
      <c r="N515" s="237"/>
      <c r="O515" s="228" t="s">
        <v>80</v>
      </c>
      <c r="P515" s="102"/>
      <c r="Q515" s="103" t="str">
        <f>IF(SUM(K504:K511)=0,"",SUM(K504:K511))</f>
        <v/>
      </c>
      <c r="R515" s="230" t="s">
        <v>10</v>
      </c>
      <c r="AL515" s="3"/>
      <c r="AM515" s="3"/>
    </row>
    <row r="516" spans="1:39" ht="15.75" x14ac:dyDescent="0.25">
      <c r="A516" s="79">
        <v>3001</v>
      </c>
      <c r="B516" s="80"/>
      <c r="C516" s="80"/>
      <c r="D516" s="80"/>
      <c r="E516" s="80"/>
      <c r="F516" s="80"/>
      <c r="G516" s="80"/>
      <c r="H516" s="80"/>
      <c r="I516" s="80"/>
      <c r="J516" s="277"/>
      <c r="K516" s="116"/>
      <c r="L516" s="235"/>
      <c r="M516" s="134"/>
      <c r="N516" s="237"/>
      <c r="O516" s="229" t="s">
        <v>81</v>
      </c>
      <c r="P516" s="104" t="str">
        <f>IF(P515/B501=0,"",P515/B501)</f>
        <v/>
      </c>
      <c r="Q516" s="105" t="e">
        <f>IF(P515/Q515=0,"",P515/Q515)</f>
        <v>#VALUE!</v>
      </c>
      <c r="R516" s="231" t="s">
        <v>82</v>
      </c>
      <c r="AL516" s="3"/>
      <c r="AM516" s="3"/>
    </row>
    <row r="517" spans="1:39" ht="15.75" x14ac:dyDescent="0.25">
      <c r="A517" s="79">
        <v>3002</v>
      </c>
      <c r="B517" s="80"/>
      <c r="C517" s="80"/>
      <c r="D517" s="80"/>
      <c r="E517" s="80"/>
      <c r="F517" s="80"/>
      <c r="G517" s="80"/>
      <c r="H517" s="80"/>
      <c r="I517" s="80"/>
      <c r="J517" s="278"/>
      <c r="K517" s="116"/>
      <c r="L517" s="238"/>
      <c r="M517" s="239"/>
      <c r="N517" s="240"/>
      <c r="O517" s="109"/>
      <c r="P517" s="110"/>
      <c r="Q517" s="110"/>
      <c r="R517" s="111"/>
      <c r="AL517" s="3"/>
      <c r="AM517" s="3"/>
    </row>
    <row r="518" spans="1:39" ht="18" x14ac:dyDescent="0.25">
      <c r="A518" s="33"/>
      <c r="B518" s="327" t="s">
        <v>108</v>
      </c>
      <c r="C518" s="327"/>
      <c r="D518" s="327"/>
      <c r="E518" s="327"/>
      <c r="F518" s="327"/>
      <c r="G518" s="327"/>
      <c r="H518" s="327"/>
      <c r="I518" s="327"/>
      <c r="J518" s="327"/>
      <c r="K518" s="112">
        <f>SUM(K508:K514)</f>
        <v>0</v>
      </c>
      <c r="L518" s="113">
        <f>(K508/B501)</f>
        <v>0</v>
      </c>
      <c r="M518" s="113" t="str">
        <f>IF(K518=0,"",K518/B501)</f>
        <v/>
      </c>
      <c r="N518" s="113" t="e">
        <f>M518-L518</f>
        <v>#VALUE!</v>
      </c>
      <c r="O518" s="5"/>
      <c r="P518" s="25"/>
      <c r="Q518" s="24"/>
      <c r="R518" s="5"/>
      <c r="AL518" s="3"/>
      <c r="AM518" s="3"/>
    </row>
    <row r="519" spans="1:39" ht="12.75" customHeight="1" x14ac:dyDescent="0.2">
      <c r="L519" s="5"/>
      <c r="M519" s="5"/>
      <c r="O519" s="5"/>
      <c r="P519" s="6"/>
      <c r="Q519" s="6"/>
      <c r="R519" s="5"/>
      <c r="AL519" s="3"/>
      <c r="AM519" s="3"/>
    </row>
    <row r="520" spans="1:39" ht="12.75" customHeight="1" x14ac:dyDescent="0.2">
      <c r="L520" s="5"/>
      <c r="M520" s="5"/>
      <c r="O520" s="5"/>
      <c r="P520" s="6"/>
      <c r="Q520" s="6"/>
      <c r="R520" s="5"/>
      <c r="AL520" s="3"/>
      <c r="AM520" s="3"/>
    </row>
    <row r="521" spans="1:39" ht="26.25" x14ac:dyDescent="0.4">
      <c r="A521" s="224"/>
      <c r="B521" s="333" t="s">
        <v>96</v>
      </c>
      <c r="C521" s="333"/>
      <c r="D521" s="333"/>
      <c r="E521" s="333"/>
      <c r="F521" s="333"/>
      <c r="G521" s="333"/>
      <c r="H521" s="333"/>
      <c r="I521" s="333"/>
      <c r="J521" s="333"/>
      <c r="K521" s="181" t="s">
        <v>140</v>
      </c>
      <c r="L521" s="25"/>
      <c r="M521" s="5"/>
      <c r="N521" s="5"/>
      <c r="O521" s="25"/>
      <c r="P521" s="5"/>
      <c r="Q521" s="25"/>
      <c r="R521" s="25"/>
      <c r="S521" s="25"/>
      <c r="AL521" s="3"/>
      <c r="AM521" s="3"/>
    </row>
    <row r="522" spans="1:39" ht="20.25" x14ac:dyDescent="0.2">
      <c r="A522" s="330" t="s">
        <v>9</v>
      </c>
      <c r="B522" s="334" t="s">
        <v>97</v>
      </c>
      <c r="C522" s="335"/>
      <c r="D522" s="335"/>
      <c r="E522" s="335"/>
      <c r="F522" s="335"/>
      <c r="G522" s="335"/>
      <c r="H522" s="335"/>
      <c r="I522" s="335"/>
      <c r="J522" s="336"/>
      <c r="K522" s="314" t="s">
        <v>10</v>
      </c>
      <c r="L522" s="307" t="s">
        <v>2</v>
      </c>
      <c r="M522" s="307" t="s">
        <v>3</v>
      </c>
      <c r="N522" s="316" t="s">
        <v>4</v>
      </c>
      <c r="O522" s="307" t="s">
        <v>5</v>
      </c>
      <c r="P522" s="317" t="s">
        <v>6</v>
      </c>
      <c r="Q522" s="317" t="s">
        <v>7</v>
      </c>
      <c r="R522" s="307" t="s">
        <v>8</v>
      </c>
      <c r="S522" s="180"/>
      <c r="AL522" s="3"/>
      <c r="AM522" s="3"/>
    </row>
    <row r="523" spans="1:39" ht="15.75" x14ac:dyDescent="0.25">
      <c r="A523" s="308"/>
      <c r="B523" s="79" t="s">
        <v>98</v>
      </c>
      <c r="C523" s="79" t="s">
        <v>99</v>
      </c>
      <c r="D523" s="79" t="s">
        <v>100</v>
      </c>
      <c r="E523" s="79" t="s">
        <v>101</v>
      </c>
      <c r="F523" s="79" t="s">
        <v>102</v>
      </c>
      <c r="G523" s="79" t="s">
        <v>103</v>
      </c>
      <c r="H523" s="79" t="s">
        <v>104</v>
      </c>
      <c r="I523" s="79" t="s">
        <v>105</v>
      </c>
      <c r="J523" s="275" t="s">
        <v>106</v>
      </c>
      <c r="K523" s="308"/>
      <c r="L523" s="308"/>
      <c r="M523" s="308"/>
      <c r="N523" s="308"/>
      <c r="O523" s="308"/>
      <c r="P523" s="308"/>
      <c r="Q523" s="308"/>
      <c r="R523" s="308"/>
      <c r="S523" s="180"/>
      <c r="AL523" s="3"/>
      <c r="AM523" s="3"/>
    </row>
    <row r="524" spans="1:39" ht="15.75" x14ac:dyDescent="0.25">
      <c r="A524" s="79">
        <v>2202</v>
      </c>
      <c r="B524" s="80">
        <v>26</v>
      </c>
      <c r="C524" s="80"/>
      <c r="D524" s="80"/>
      <c r="E524" s="80"/>
      <c r="F524" s="80"/>
      <c r="G524" s="80"/>
      <c r="H524" s="80"/>
      <c r="I524" s="80"/>
      <c r="J524" s="277"/>
      <c r="K524" s="116"/>
      <c r="L524" s="232"/>
      <c r="M524" s="233"/>
      <c r="N524" s="234"/>
      <c r="O524" s="242"/>
      <c r="P524" s="85">
        <f>B524</f>
        <v>26</v>
      </c>
      <c r="Q524" s="243"/>
      <c r="R524" s="242"/>
      <c r="S524" s="180"/>
      <c r="AL524" s="3"/>
      <c r="AM524" s="3"/>
    </row>
    <row r="525" spans="1:39" ht="15.75" x14ac:dyDescent="0.25">
      <c r="A525" s="79">
        <v>2301</v>
      </c>
      <c r="B525" s="80"/>
      <c r="C525" s="80">
        <v>22</v>
      </c>
      <c r="D525" s="80"/>
      <c r="E525" s="80"/>
      <c r="F525" s="80"/>
      <c r="G525" s="80"/>
      <c r="H525" s="80"/>
      <c r="I525" s="80"/>
      <c r="J525" s="277"/>
      <c r="K525" s="116"/>
      <c r="L525" s="235"/>
      <c r="M525" s="134"/>
      <c r="N525" s="236"/>
      <c r="O525" s="90">
        <f>IF(C525=0,"",C525/B524)</f>
        <v>0.84615384615384615</v>
      </c>
      <c r="P525" s="91">
        <v>22</v>
      </c>
      <c r="Q525" s="241">
        <f t="shared" ref="Q525:Q531" si="65">IF(P525=0,"",P525/P524)</f>
        <v>0.84615384615384615</v>
      </c>
      <c r="R525" s="241">
        <f t="shared" ref="R525:R531" si="66">IF(P525=0,"",100%-Q525)</f>
        <v>0.15384615384615385</v>
      </c>
      <c r="S525" s="180"/>
      <c r="AL525" s="3"/>
      <c r="AM525" s="3"/>
    </row>
    <row r="526" spans="1:39" ht="15.75" x14ac:dyDescent="0.25">
      <c r="A526" s="79">
        <v>2302</v>
      </c>
      <c r="B526" s="80"/>
      <c r="C526" s="80"/>
      <c r="D526" s="80">
        <v>20</v>
      </c>
      <c r="E526" s="80"/>
      <c r="F526" s="80"/>
      <c r="G526" s="80"/>
      <c r="H526" s="80"/>
      <c r="I526" s="80"/>
      <c r="J526" s="277"/>
      <c r="K526" s="116"/>
      <c r="L526" s="235"/>
      <c r="M526" s="134"/>
      <c r="N526" s="236"/>
      <c r="O526" s="90">
        <f>IF(D526=0,"",D526/C525)</f>
        <v>0.90909090909090906</v>
      </c>
      <c r="P526" s="91">
        <v>20</v>
      </c>
      <c r="Q526" s="241">
        <f t="shared" si="65"/>
        <v>0.90909090909090906</v>
      </c>
      <c r="R526" s="241">
        <f t="shared" si="66"/>
        <v>9.0909090909090939E-2</v>
      </c>
      <c r="S526" s="93">
        <f>P526/P524</f>
        <v>0.76923076923076927</v>
      </c>
      <c r="AL526" s="3"/>
      <c r="AM526" s="3"/>
    </row>
    <row r="527" spans="1:39" ht="15.75" x14ac:dyDescent="0.25">
      <c r="A527" s="79">
        <v>2401</v>
      </c>
      <c r="B527" s="80"/>
      <c r="C527" s="80"/>
      <c r="D527" s="80"/>
      <c r="E527" s="195">
        <v>19</v>
      </c>
      <c r="F527" s="80"/>
      <c r="G527" s="80"/>
      <c r="H527" s="80"/>
      <c r="I527" s="80"/>
      <c r="J527" s="277"/>
      <c r="K527" s="116"/>
      <c r="L527" s="235"/>
      <c r="M527" s="134"/>
      <c r="N527" s="236"/>
      <c r="O527" s="196">
        <f>IF(E527=0,"",E527/D526)</f>
        <v>0.95</v>
      </c>
      <c r="P527" s="91">
        <v>19</v>
      </c>
      <c r="Q527" s="241">
        <f t="shared" si="65"/>
        <v>0.95</v>
      </c>
      <c r="R527" s="241">
        <f t="shared" si="66"/>
        <v>5.0000000000000044E-2</v>
      </c>
      <c r="S527" s="180"/>
      <c r="AL527" s="3"/>
      <c r="AM527" s="3"/>
    </row>
    <row r="528" spans="1:39" ht="15.75" x14ac:dyDescent="0.25">
      <c r="A528" s="79">
        <v>2402</v>
      </c>
      <c r="B528" s="80"/>
      <c r="C528" s="80"/>
      <c r="D528" s="80"/>
      <c r="E528" s="80"/>
      <c r="F528" s="80">
        <v>17</v>
      </c>
      <c r="G528" s="80"/>
      <c r="H528" s="80"/>
      <c r="I528" s="80"/>
      <c r="J528" s="277"/>
      <c r="K528" s="116"/>
      <c r="L528" s="235"/>
      <c r="M528" s="134"/>
      <c r="N528" s="236"/>
      <c r="O528" s="90">
        <f>IF(F528=0,"",F528/E527)</f>
        <v>0.89473684210526316</v>
      </c>
      <c r="P528" s="91">
        <v>18</v>
      </c>
      <c r="Q528" s="241">
        <f t="shared" si="65"/>
        <v>0.94736842105263153</v>
      </c>
      <c r="R528" s="241">
        <f t="shared" si="66"/>
        <v>5.2631578947368474E-2</v>
      </c>
      <c r="S528" s="180"/>
      <c r="AL528" s="3"/>
      <c r="AM528" s="3"/>
    </row>
    <row r="529" spans="1:39" ht="15.75" x14ac:dyDescent="0.25">
      <c r="A529" s="79">
        <v>2501</v>
      </c>
      <c r="B529" s="80"/>
      <c r="C529" s="80"/>
      <c r="D529" s="80"/>
      <c r="E529" s="80"/>
      <c r="F529" s="80"/>
      <c r="G529" s="80"/>
      <c r="H529" s="80"/>
      <c r="I529" s="80"/>
      <c r="J529" s="277"/>
      <c r="K529" s="116"/>
      <c r="L529" s="235"/>
      <c r="M529" s="134"/>
      <c r="N529" s="236"/>
      <c r="O529" s="90" t="str">
        <f>IF(G529=0,"",G529/F528)</f>
        <v/>
      </c>
      <c r="P529" s="91"/>
      <c r="Q529" s="241" t="str">
        <f t="shared" si="65"/>
        <v/>
      </c>
      <c r="R529" s="241" t="str">
        <f t="shared" si="66"/>
        <v/>
      </c>
      <c r="S529" s="180"/>
      <c r="AL529" s="3"/>
      <c r="AM529" s="3"/>
    </row>
    <row r="530" spans="1:39" ht="15.75" x14ac:dyDescent="0.25">
      <c r="A530" s="79">
        <v>2502</v>
      </c>
      <c r="B530" s="80"/>
      <c r="C530" s="80"/>
      <c r="D530" s="80"/>
      <c r="E530" s="80"/>
      <c r="F530" s="80"/>
      <c r="G530" s="80"/>
      <c r="H530" s="80"/>
      <c r="I530" s="80"/>
      <c r="J530" s="277"/>
      <c r="K530" s="116"/>
      <c r="L530" s="235"/>
      <c r="M530" s="134"/>
      <c r="N530" s="236"/>
      <c r="O530" s="90" t="str">
        <f>IF(H530=0,"",H530/G529)</f>
        <v/>
      </c>
      <c r="P530" s="91"/>
      <c r="Q530" s="241" t="str">
        <f t="shared" si="65"/>
        <v/>
      </c>
      <c r="R530" s="241" t="str">
        <f t="shared" si="66"/>
        <v/>
      </c>
      <c r="S530" s="180"/>
      <c r="AL530" s="3"/>
      <c r="AM530" s="3"/>
    </row>
    <row r="531" spans="1:39" ht="15.75" x14ac:dyDescent="0.25">
      <c r="A531" s="79">
        <v>2601</v>
      </c>
      <c r="B531" s="80"/>
      <c r="C531" s="80"/>
      <c r="D531" s="80"/>
      <c r="E531" s="80"/>
      <c r="F531" s="80"/>
      <c r="G531" s="80"/>
      <c r="H531" s="80"/>
      <c r="I531" s="80"/>
      <c r="J531" s="277"/>
      <c r="K531" s="116"/>
      <c r="L531" s="235"/>
      <c r="M531" s="134"/>
      <c r="N531" s="236"/>
      <c r="O531" s="90" t="str">
        <f>IF(I531=0,"",I531/H530)</f>
        <v/>
      </c>
      <c r="P531" s="91"/>
      <c r="Q531" s="241" t="str">
        <f t="shared" si="65"/>
        <v/>
      </c>
      <c r="R531" s="241" t="str">
        <f t="shared" si="66"/>
        <v/>
      </c>
      <c r="S531" s="180"/>
      <c r="AL531" s="3"/>
      <c r="AM531" s="3"/>
    </row>
    <row r="532" spans="1:39" ht="15.75" x14ac:dyDescent="0.25">
      <c r="A532" s="79">
        <v>2602</v>
      </c>
      <c r="B532" s="80"/>
      <c r="C532" s="80"/>
      <c r="D532" s="80"/>
      <c r="E532" s="80"/>
      <c r="F532" s="80"/>
      <c r="G532" s="80"/>
      <c r="H532" s="80"/>
      <c r="I532" s="80"/>
      <c r="J532" s="277"/>
      <c r="K532" s="116"/>
      <c r="L532" s="235"/>
      <c r="M532" s="134" t="s">
        <v>28</v>
      </c>
      <c r="N532" s="134" t="s">
        <v>28</v>
      </c>
      <c r="O532" s="246"/>
      <c r="P532" s="91"/>
      <c r="Q532" s="247"/>
      <c r="R532" s="246"/>
      <c r="S532" s="180"/>
      <c r="AL532" s="3"/>
      <c r="AM532" s="3"/>
    </row>
    <row r="533" spans="1:39" ht="15.75" x14ac:dyDescent="0.25">
      <c r="A533" s="79">
        <v>2701</v>
      </c>
      <c r="B533" s="80"/>
      <c r="C533" s="80"/>
      <c r="D533" s="80"/>
      <c r="E533" s="80"/>
      <c r="F533" s="80"/>
      <c r="G533" s="80"/>
      <c r="H533" s="80"/>
      <c r="I533" s="80"/>
      <c r="J533" s="277"/>
      <c r="K533" s="116"/>
      <c r="L533" s="235"/>
      <c r="M533" s="134"/>
      <c r="N533" s="134"/>
      <c r="O533" s="246"/>
      <c r="P533" s="91"/>
      <c r="Q533" s="247"/>
      <c r="R533" s="246"/>
      <c r="S533" s="180"/>
      <c r="AL533" s="3"/>
      <c r="AM533" s="3"/>
    </row>
    <row r="534" spans="1:39" ht="15.75" x14ac:dyDescent="0.25">
      <c r="A534" s="79">
        <v>2702</v>
      </c>
      <c r="B534" s="80"/>
      <c r="C534" s="80"/>
      <c r="D534" s="80"/>
      <c r="E534" s="80"/>
      <c r="F534" s="80"/>
      <c r="G534" s="80"/>
      <c r="H534" s="80"/>
      <c r="I534" s="80"/>
      <c r="J534" s="277"/>
      <c r="K534" s="116"/>
      <c r="L534" s="235"/>
      <c r="M534" s="134"/>
      <c r="N534" s="134"/>
      <c r="O534" s="246"/>
      <c r="P534" s="96"/>
      <c r="Q534" s="247"/>
      <c r="R534" s="246"/>
      <c r="S534" s="180"/>
      <c r="AL534" s="3"/>
      <c r="AM534" s="3"/>
    </row>
    <row r="535" spans="1:39" ht="15.75" x14ac:dyDescent="0.25">
      <c r="A535" s="79">
        <v>2801</v>
      </c>
      <c r="B535" s="80"/>
      <c r="C535" s="80"/>
      <c r="D535" s="80"/>
      <c r="E535" s="80"/>
      <c r="F535" s="80"/>
      <c r="G535" s="80"/>
      <c r="H535" s="80"/>
      <c r="I535" s="80"/>
      <c r="J535" s="277"/>
      <c r="K535" s="116"/>
      <c r="L535" s="235"/>
      <c r="M535" s="134"/>
      <c r="N535" s="237"/>
      <c r="O535" s="246"/>
      <c r="P535" s="96"/>
      <c r="Q535" s="247"/>
      <c r="R535" s="246"/>
      <c r="S535" s="180"/>
      <c r="AL535" s="3"/>
      <c r="AM535" s="3"/>
    </row>
    <row r="536" spans="1:39" ht="15.75" x14ac:dyDescent="0.25">
      <c r="A536" s="79">
        <v>2802</v>
      </c>
      <c r="B536" s="80"/>
      <c r="C536" s="80"/>
      <c r="D536" s="80"/>
      <c r="E536" s="80"/>
      <c r="F536" s="80"/>
      <c r="G536" s="80"/>
      <c r="H536" s="80"/>
      <c r="I536" s="80"/>
      <c r="J536" s="277"/>
      <c r="K536" s="116"/>
      <c r="L536" s="235"/>
      <c r="M536" s="134"/>
      <c r="N536" s="237"/>
      <c r="O536" s="246"/>
      <c r="P536" s="96"/>
      <c r="Q536" s="247"/>
      <c r="R536" s="246"/>
      <c r="S536" s="180"/>
      <c r="AL536" s="3"/>
      <c r="AM536" s="3"/>
    </row>
    <row r="537" spans="1:39" ht="15.75" x14ac:dyDescent="0.25">
      <c r="A537" s="79">
        <v>2901</v>
      </c>
      <c r="B537" s="80"/>
      <c r="C537" s="80"/>
      <c r="D537" s="80"/>
      <c r="E537" s="80"/>
      <c r="F537" s="80"/>
      <c r="G537" s="80"/>
      <c r="H537" s="80"/>
      <c r="I537" s="80"/>
      <c r="J537" s="277"/>
      <c r="K537" s="116"/>
      <c r="L537" s="235"/>
      <c r="M537" s="134"/>
      <c r="N537" s="237"/>
      <c r="O537" s="248"/>
      <c r="P537" s="251"/>
      <c r="Q537" s="249"/>
      <c r="R537" s="250"/>
      <c r="S537" s="180"/>
      <c r="AL537" s="3"/>
      <c r="AM537" s="3"/>
    </row>
    <row r="538" spans="1:39" ht="15.75" x14ac:dyDescent="0.25">
      <c r="A538" s="79">
        <v>2902</v>
      </c>
      <c r="B538" s="80"/>
      <c r="C538" s="80"/>
      <c r="D538" s="80"/>
      <c r="E538" s="80"/>
      <c r="F538" s="80"/>
      <c r="G538" s="80"/>
      <c r="H538" s="80"/>
      <c r="I538" s="80"/>
      <c r="J538" s="277"/>
      <c r="K538" s="116"/>
      <c r="L538" s="235"/>
      <c r="M538" s="134"/>
      <c r="N538" s="237"/>
      <c r="O538" s="228" t="s">
        <v>80</v>
      </c>
      <c r="P538" s="102"/>
      <c r="Q538" s="103" t="str">
        <f>IF(SUM(K527:K534)=0,"",SUM(K527:K534))</f>
        <v/>
      </c>
      <c r="R538" s="230" t="s">
        <v>10</v>
      </c>
      <c r="S538" s="180"/>
      <c r="AL538" s="3"/>
      <c r="AM538" s="3"/>
    </row>
    <row r="539" spans="1:39" ht="15.75" x14ac:dyDescent="0.25">
      <c r="A539" s="79">
        <v>3001</v>
      </c>
      <c r="B539" s="80"/>
      <c r="C539" s="80"/>
      <c r="D539" s="80"/>
      <c r="E539" s="80"/>
      <c r="F539" s="80"/>
      <c r="G539" s="80"/>
      <c r="H539" s="80"/>
      <c r="I539" s="80"/>
      <c r="J539" s="277"/>
      <c r="K539" s="116"/>
      <c r="L539" s="235"/>
      <c r="M539" s="134"/>
      <c r="N539" s="237"/>
      <c r="O539" s="229" t="s">
        <v>81</v>
      </c>
      <c r="P539" s="104" t="str">
        <f>IF(P538/B524=0,"",P538/B524)</f>
        <v/>
      </c>
      <c r="Q539" s="105" t="e">
        <f>IF(P538/Q538=0,"",P538/Q538)</f>
        <v>#VALUE!</v>
      </c>
      <c r="R539" s="231" t="s">
        <v>82</v>
      </c>
      <c r="S539" s="180"/>
      <c r="AL539" s="3"/>
      <c r="AM539" s="3"/>
    </row>
    <row r="540" spans="1:39" ht="15.75" x14ac:dyDescent="0.25">
      <c r="A540" s="79">
        <v>3002</v>
      </c>
      <c r="B540" s="80"/>
      <c r="C540" s="80"/>
      <c r="D540" s="80"/>
      <c r="E540" s="80"/>
      <c r="F540" s="80"/>
      <c r="G540" s="80"/>
      <c r="H540" s="80"/>
      <c r="I540" s="80"/>
      <c r="J540" s="278"/>
      <c r="K540" s="116"/>
      <c r="L540" s="238"/>
      <c r="M540" s="239"/>
      <c r="N540" s="240"/>
      <c r="O540" s="109"/>
      <c r="P540" s="110"/>
      <c r="Q540" s="110"/>
      <c r="R540" s="111"/>
      <c r="S540" s="180"/>
      <c r="AL540" s="3"/>
      <c r="AM540" s="3"/>
    </row>
    <row r="541" spans="1:39" ht="18" x14ac:dyDescent="0.25">
      <c r="A541" s="33"/>
      <c r="B541" s="327" t="s">
        <v>108</v>
      </c>
      <c r="C541" s="327"/>
      <c r="D541" s="327"/>
      <c r="E541" s="327"/>
      <c r="F541" s="327"/>
      <c r="G541" s="327"/>
      <c r="H541" s="327"/>
      <c r="I541" s="327"/>
      <c r="J541" s="327"/>
      <c r="K541" s="112">
        <f>SUM(K531:K537)</f>
        <v>0</v>
      </c>
      <c r="L541" s="113">
        <f>(K531/B524)</f>
        <v>0</v>
      </c>
      <c r="M541" s="113" t="str">
        <f>IF(K541=0,"",K541/B524)</f>
        <v/>
      </c>
      <c r="N541" s="113" t="e">
        <f>M541-L541</f>
        <v>#VALUE!</v>
      </c>
      <c r="O541" s="5"/>
      <c r="P541" s="25"/>
      <c r="Q541" s="24"/>
      <c r="R541" s="5"/>
      <c r="S541" s="180"/>
      <c r="AL541" s="3"/>
      <c r="AM541" s="3"/>
    </row>
    <row r="542" spans="1:39" ht="12.75" customHeight="1" x14ac:dyDescent="0.2">
      <c r="L542" s="5"/>
      <c r="M542" s="5"/>
      <c r="O542" s="5"/>
      <c r="P542" s="6"/>
      <c r="Q542" s="6"/>
      <c r="R542" s="5"/>
      <c r="AL542" s="3"/>
      <c r="AM542" s="3"/>
    </row>
    <row r="543" spans="1:39" ht="12.75" customHeight="1" x14ac:dyDescent="0.2">
      <c r="L543" s="5"/>
      <c r="M543" s="5"/>
      <c r="O543" s="5"/>
      <c r="P543" s="6"/>
      <c r="Q543" s="6"/>
      <c r="R543" s="5"/>
      <c r="AL543" s="3"/>
      <c r="AM543" s="3"/>
    </row>
    <row r="544" spans="1:39" ht="26.25" x14ac:dyDescent="0.4">
      <c r="A544" s="224"/>
      <c r="B544" s="333" t="s">
        <v>96</v>
      </c>
      <c r="C544" s="333"/>
      <c r="D544" s="333"/>
      <c r="E544" s="333"/>
      <c r="F544" s="333"/>
      <c r="G544" s="333"/>
      <c r="H544" s="333"/>
      <c r="I544" s="333"/>
      <c r="J544" s="333"/>
      <c r="K544" s="186" t="s">
        <v>142</v>
      </c>
      <c r="L544" s="25"/>
      <c r="M544" s="5"/>
      <c r="N544" s="5"/>
      <c r="O544" s="25"/>
      <c r="P544" s="5"/>
      <c r="Q544" s="25"/>
      <c r="R544" s="25"/>
      <c r="S544" s="25"/>
      <c r="AL544" s="3"/>
      <c r="AM544" s="3"/>
    </row>
    <row r="545" spans="1:39" ht="20.25" x14ac:dyDescent="0.2">
      <c r="A545" s="330" t="s">
        <v>9</v>
      </c>
      <c r="B545" s="334" t="s">
        <v>97</v>
      </c>
      <c r="C545" s="335"/>
      <c r="D545" s="335"/>
      <c r="E545" s="335"/>
      <c r="F545" s="335"/>
      <c r="G545" s="335"/>
      <c r="H545" s="335"/>
      <c r="I545" s="335"/>
      <c r="J545" s="336"/>
      <c r="K545" s="314" t="s">
        <v>10</v>
      </c>
      <c r="L545" s="307" t="s">
        <v>2</v>
      </c>
      <c r="M545" s="307" t="s">
        <v>3</v>
      </c>
      <c r="N545" s="316" t="s">
        <v>4</v>
      </c>
      <c r="O545" s="307" t="s">
        <v>5</v>
      </c>
      <c r="P545" s="317" t="s">
        <v>6</v>
      </c>
      <c r="Q545" s="317" t="s">
        <v>7</v>
      </c>
      <c r="R545" s="307" t="s">
        <v>8</v>
      </c>
      <c r="S545" s="185"/>
      <c r="AL545" s="3"/>
      <c r="AM545" s="3"/>
    </row>
    <row r="546" spans="1:39" ht="15.75" x14ac:dyDescent="0.25">
      <c r="A546" s="308"/>
      <c r="B546" s="79" t="s">
        <v>98</v>
      </c>
      <c r="C546" s="79" t="s">
        <v>99</v>
      </c>
      <c r="D546" s="79" t="s">
        <v>100</v>
      </c>
      <c r="E546" s="79" t="s">
        <v>101</v>
      </c>
      <c r="F546" s="79" t="s">
        <v>102</v>
      </c>
      <c r="G546" s="79" t="s">
        <v>103</v>
      </c>
      <c r="H546" s="79" t="s">
        <v>104</v>
      </c>
      <c r="I546" s="79" t="s">
        <v>105</v>
      </c>
      <c r="J546" s="275" t="s">
        <v>106</v>
      </c>
      <c r="K546" s="308"/>
      <c r="L546" s="308"/>
      <c r="M546" s="308"/>
      <c r="N546" s="308"/>
      <c r="O546" s="308"/>
      <c r="P546" s="308"/>
      <c r="Q546" s="308"/>
      <c r="R546" s="308"/>
      <c r="S546" s="185"/>
      <c r="AL546" s="3"/>
      <c r="AM546" s="3"/>
    </row>
    <row r="547" spans="1:39" ht="15.75" customHeight="1" x14ac:dyDescent="0.25">
      <c r="A547" s="79">
        <v>2402</v>
      </c>
      <c r="B547" s="80">
        <v>27</v>
      </c>
      <c r="C547" s="80"/>
      <c r="D547" s="80"/>
      <c r="E547" s="80"/>
      <c r="F547" s="80"/>
      <c r="G547" s="80"/>
      <c r="H547" s="80"/>
      <c r="I547" s="80"/>
      <c r="J547" s="277"/>
      <c r="K547" s="116"/>
      <c r="L547" s="232"/>
      <c r="M547" s="233"/>
      <c r="N547" s="234"/>
      <c r="O547" s="242"/>
      <c r="P547" s="85">
        <f>B547</f>
        <v>27</v>
      </c>
      <c r="Q547" s="243"/>
      <c r="R547" s="242"/>
      <c r="S547" s="185"/>
      <c r="AL547" s="3"/>
      <c r="AM547" s="3"/>
    </row>
    <row r="548" spans="1:39" ht="15.75" customHeight="1" x14ac:dyDescent="0.25">
      <c r="A548" s="79">
        <v>2501</v>
      </c>
      <c r="B548" s="80"/>
      <c r="C548" s="80">
        <v>24</v>
      </c>
      <c r="D548" s="80"/>
      <c r="E548" s="80"/>
      <c r="F548" s="80"/>
      <c r="G548" s="80"/>
      <c r="H548" s="80"/>
      <c r="I548" s="80"/>
      <c r="J548" s="277"/>
      <c r="K548" s="116"/>
      <c r="L548" s="235"/>
      <c r="M548" s="134"/>
      <c r="N548" s="236"/>
      <c r="O548" s="90">
        <f>IF(C548=0,"",C548/B547)</f>
        <v>0.88888888888888884</v>
      </c>
      <c r="P548" s="91">
        <v>25</v>
      </c>
      <c r="Q548" s="241">
        <f t="shared" ref="Q548:Q554" si="67">IF(P548=0,"",P548/P547)</f>
        <v>0.92592592592592593</v>
      </c>
      <c r="R548" s="241">
        <f t="shared" ref="R548:R554" si="68">IF(P548=0,"",100%-Q548)</f>
        <v>7.407407407407407E-2</v>
      </c>
      <c r="S548" s="185"/>
      <c r="AL548" s="3"/>
      <c r="AM548" s="3"/>
    </row>
    <row r="549" spans="1:39" ht="15.75" customHeight="1" x14ac:dyDescent="0.25">
      <c r="A549" s="79">
        <v>2502</v>
      </c>
      <c r="B549" s="80"/>
      <c r="C549" s="80"/>
      <c r="D549" s="80">
        <v>21</v>
      </c>
      <c r="E549" s="80"/>
      <c r="F549" s="80"/>
      <c r="G549" s="80"/>
      <c r="H549" s="80"/>
      <c r="I549" s="80"/>
      <c r="J549" s="277"/>
      <c r="K549" s="116"/>
      <c r="L549" s="235"/>
      <c r="M549" s="134"/>
      <c r="N549" s="236"/>
      <c r="O549" s="90">
        <f>IF(D549=0,"",D549/C548)</f>
        <v>0.875</v>
      </c>
      <c r="P549" s="91">
        <v>22</v>
      </c>
      <c r="Q549" s="241">
        <f t="shared" si="67"/>
        <v>0.88</v>
      </c>
      <c r="R549" s="241">
        <f t="shared" si="68"/>
        <v>0.12</v>
      </c>
      <c r="S549" s="93">
        <f>P549/P547</f>
        <v>0.81481481481481477</v>
      </c>
      <c r="AL549" s="3"/>
      <c r="AM549" s="3"/>
    </row>
    <row r="550" spans="1:39" ht="15.75" customHeight="1" x14ac:dyDescent="0.25">
      <c r="A550" s="79">
        <v>2601</v>
      </c>
      <c r="B550" s="80"/>
      <c r="C550" s="80"/>
      <c r="D550" s="80"/>
      <c r="E550" s="80"/>
      <c r="F550" s="80"/>
      <c r="G550" s="80"/>
      <c r="H550" s="80"/>
      <c r="I550" s="80"/>
      <c r="J550" s="277"/>
      <c r="K550" s="116"/>
      <c r="L550" s="235"/>
      <c r="M550" s="134"/>
      <c r="N550" s="236"/>
      <c r="O550" s="90" t="str">
        <f>IF(E550=0,"",E550/D549)</f>
        <v/>
      </c>
      <c r="P550" s="91"/>
      <c r="Q550" s="241" t="str">
        <f t="shared" si="67"/>
        <v/>
      </c>
      <c r="R550" s="241" t="str">
        <f t="shared" si="68"/>
        <v/>
      </c>
      <c r="S550" s="185"/>
      <c r="AL550" s="3"/>
      <c r="AM550" s="3"/>
    </row>
    <row r="551" spans="1:39" ht="15.75" customHeight="1" x14ac:dyDescent="0.25">
      <c r="A551" s="79">
        <v>2602</v>
      </c>
      <c r="B551" s="80"/>
      <c r="C551" s="80"/>
      <c r="D551" s="80"/>
      <c r="E551" s="80"/>
      <c r="F551" s="80"/>
      <c r="G551" s="80"/>
      <c r="H551" s="80"/>
      <c r="I551" s="80"/>
      <c r="J551" s="277"/>
      <c r="K551" s="116"/>
      <c r="L551" s="235"/>
      <c r="M551" s="134"/>
      <c r="N551" s="236"/>
      <c r="O551" s="90" t="str">
        <f>IF(F551=0,"",F551/E550)</f>
        <v/>
      </c>
      <c r="P551" s="91"/>
      <c r="Q551" s="241" t="str">
        <f t="shared" si="67"/>
        <v/>
      </c>
      <c r="R551" s="241" t="str">
        <f t="shared" si="68"/>
        <v/>
      </c>
      <c r="S551" s="185"/>
      <c r="AL551" s="3"/>
      <c r="AM551" s="3"/>
    </row>
    <row r="552" spans="1:39" ht="15.75" customHeight="1" x14ac:dyDescent="0.25">
      <c r="A552" s="79">
        <v>2701</v>
      </c>
      <c r="B552" s="80"/>
      <c r="C552" s="80"/>
      <c r="D552" s="80"/>
      <c r="E552" s="80"/>
      <c r="F552" s="80"/>
      <c r="G552" s="80"/>
      <c r="H552" s="80"/>
      <c r="I552" s="80"/>
      <c r="J552" s="277"/>
      <c r="K552" s="116"/>
      <c r="L552" s="235"/>
      <c r="M552" s="134"/>
      <c r="N552" s="236"/>
      <c r="O552" s="90" t="str">
        <f>IF(G552=0,"",G552/F551)</f>
        <v/>
      </c>
      <c r="P552" s="91"/>
      <c r="Q552" s="241" t="str">
        <f t="shared" si="67"/>
        <v/>
      </c>
      <c r="R552" s="241" t="str">
        <f t="shared" si="68"/>
        <v/>
      </c>
      <c r="S552" s="185"/>
      <c r="AL552" s="3"/>
      <c r="AM552" s="3"/>
    </row>
    <row r="553" spans="1:39" ht="15.75" customHeight="1" x14ac:dyDescent="0.25">
      <c r="A553" s="79">
        <v>2702</v>
      </c>
      <c r="B553" s="80"/>
      <c r="C553" s="80"/>
      <c r="D553" s="80"/>
      <c r="E553" s="80"/>
      <c r="F553" s="80"/>
      <c r="G553" s="80"/>
      <c r="H553" s="80"/>
      <c r="I553" s="80"/>
      <c r="J553" s="277"/>
      <c r="K553" s="116"/>
      <c r="L553" s="235"/>
      <c r="M553" s="134"/>
      <c r="N553" s="236"/>
      <c r="O553" s="90" t="str">
        <f>IF(H553=0,"",H553/G552)</f>
        <v/>
      </c>
      <c r="P553" s="91"/>
      <c r="Q553" s="241" t="str">
        <f t="shared" si="67"/>
        <v/>
      </c>
      <c r="R553" s="241" t="str">
        <f t="shared" si="68"/>
        <v/>
      </c>
      <c r="S553" s="185"/>
      <c r="AL553" s="3"/>
      <c r="AM553" s="3"/>
    </row>
    <row r="554" spans="1:39" ht="15.75" customHeight="1" x14ac:dyDescent="0.25">
      <c r="A554" s="79">
        <v>2801</v>
      </c>
      <c r="B554" s="80"/>
      <c r="C554" s="80"/>
      <c r="D554" s="80"/>
      <c r="E554" s="80"/>
      <c r="F554" s="80"/>
      <c r="G554" s="80"/>
      <c r="H554" s="80"/>
      <c r="I554" s="80"/>
      <c r="J554" s="277"/>
      <c r="K554" s="116"/>
      <c r="L554" s="235"/>
      <c r="M554" s="134"/>
      <c r="N554" s="236"/>
      <c r="O554" s="90" t="str">
        <f>IF(I554=0,"",I554/H553)</f>
        <v/>
      </c>
      <c r="P554" s="91"/>
      <c r="Q554" s="241" t="str">
        <f t="shared" si="67"/>
        <v/>
      </c>
      <c r="R554" s="241" t="str">
        <f t="shared" si="68"/>
        <v/>
      </c>
      <c r="S554" s="185"/>
      <c r="AL554" s="3"/>
      <c r="AM554" s="3"/>
    </row>
    <row r="555" spans="1:39" ht="15.75" customHeight="1" x14ac:dyDescent="0.25">
      <c r="A555" s="79">
        <v>2802</v>
      </c>
      <c r="B555" s="80"/>
      <c r="C555" s="80"/>
      <c r="D555" s="80"/>
      <c r="E555" s="80"/>
      <c r="F555" s="80"/>
      <c r="G555" s="80"/>
      <c r="H555" s="80"/>
      <c r="I555" s="80"/>
      <c r="J555" s="277"/>
      <c r="K555" s="116"/>
      <c r="L555" s="235"/>
      <c r="M555" s="134" t="s">
        <v>28</v>
      </c>
      <c r="N555" s="134" t="s">
        <v>28</v>
      </c>
      <c r="O555" s="246"/>
      <c r="P555" s="91"/>
      <c r="Q555" s="247"/>
      <c r="R555" s="246"/>
      <c r="S555" s="185"/>
      <c r="AL555" s="3"/>
      <c r="AM555" s="3"/>
    </row>
    <row r="556" spans="1:39" ht="15.75" customHeight="1" x14ac:dyDescent="0.25">
      <c r="A556" s="79">
        <v>2901</v>
      </c>
      <c r="B556" s="80"/>
      <c r="C556" s="80"/>
      <c r="D556" s="80"/>
      <c r="E556" s="80"/>
      <c r="F556" s="80"/>
      <c r="G556" s="80"/>
      <c r="H556" s="80"/>
      <c r="I556" s="80"/>
      <c r="J556" s="277"/>
      <c r="K556" s="116"/>
      <c r="L556" s="235"/>
      <c r="M556" s="134"/>
      <c r="N556" s="134"/>
      <c r="O556" s="246"/>
      <c r="P556" s="91"/>
      <c r="Q556" s="247"/>
      <c r="R556" s="246"/>
      <c r="S556" s="185"/>
      <c r="AL556" s="3"/>
      <c r="AM556" s="3"/>
    </row>
    <row r="557" spans="1:39" ht="15.75" customHeight="1" x14ac:dyDescent="0.25">
      <c r="A557" s="79">
        <v>2902</v>
      </c>
      <c r="B557" s="80"/>
      <c r="C557" s="80"/>
      <c r="D557" s="80"/>
      <c r="E557" s="80"/>
      <c r="F557" s="80"/>
      <c r="G557" s="80"/>
      <c r="H557" s="80"/>
      <c r="I557" s="80"/>
      <c r="J557" s="277"/>
      <c r="K557" s="116"/>
      <c r="L557" s="235"/>
      <c r="M557" s="134"/>
      <c r="N557" s="134"/>
      <c r="O557" s="246"/>
      <c r="P557" s="96"/>
      <c r="Q557" s="247"/>
      <c r="R557" s="246"/>
      <c r="S557" s="185"/>
      <c r="AL557" s="3"/>
      <c r="AM557" s="3"/>
    </row>
    <row r="558" spans="1:39" ht="15.75" customHeight="1" x14ac:dyDescent="0.25">
      <c r="A558" s="79">
        <v>3001</v>
      </c>
      <c r="B558" s="80"/>
      <c r="C558" s="80"/>
      <c r="D558" s="80"/>
      <c r="E558" s="80"/>
      <c r="F558" s="80"/>
      <c r="G558" s="80"/>
      <c r="H558" s="80"/>
      <c r="I558" s="80"/>
      <c r="J558" s="277"/>
      <c r="K558" s="116"/>
      <c r="L558" s="235"/>
      <c r="M558" s="134"/>
      <c r="N558" s="237"/>
      <c r="O558" s="246"/>
      <c r="P558" s="96"/>
      <c r="Q558" s="247"/>
      <c r="R558" s="246"/>
      <c r="S558" s="185"/>
      <c r="AL558" s="3"/>
      <c r="AM558" s="3"/>
    </row>
    <row r="559" spans="1:39" ht="15.75" customHeight="1" x14ac:dyDescent="0.25">
      <c r="A559" s="79">
        <v>3002</v>
      </c>
      <c r="B559" s="80"/>
      <c r="C559" s="80"/>
      <c r="D559" s="80"/>
      <c r="E559" s="80"/>
      <c r="F559" s="80"/>
      <c r="G559" s="80"/>
      <c r="H559" s="80"/>
      <c r="I559" s="80"/>
      <c r="J559" s="277"/>
      <c r="K559" s="116"/>
      <c r="L559" s="235"/>
      <c r="M559" s="134"/>
      <c r="N559" s="237"/>
      <c r="O559" s="246"/>
      <c r="P559" s="96"/>
      <c r="Q559" s="247"/>
      <c r="R559" s="246"/>
      <c r="S559" s="185"/>
      <c r="AL559" s="3"/>
      <c r="AM559" s="3"/>
    </row>
    <row r="560" spans="1:39" ht="15.75" customHeight="1" x14ac:dyDescent="0.25">
      <c r="A560" s="79">
        <v>3101</v>
      </c>
      <c r="B560" s="80"/>
      <c r="C560" s="80"/>
      <c r="D560" s="80"/>
      <c r="E560" s="80"/>
      <c r="F560" s="80"/>
      <c r="G560" s="80"/>
      <c r="H560" s="80"/>
      <c r="I560" s="80"/>
      <c r="J560" s="277"/>
      <c r="K560" s="116"/>
      <c r="L560" s="235"/>
      <c r="M560" s="134"/>
      <c r="N560" s="237"/>
      <c r="O560" s="248"/>
      <c r="P560" s="251"/>
      <c r="Q560" s="249"/>
      <c r="R560" s="250"/>
      <c r="S560" s="185"/>
      <c r="AL560" s="3"/>
      <c r="AM560" s="3"/>
    </row>
    <row r="561" spans="1:39" ht="15.75" customHeight="1" x14ac:dyDescent="0.25">
      <c r="A561" s="79">
        <v>3102</v>
      </c>
      <c r="B561" s="80"/>
      <c r="C561" s="80"/>
      <c r="D561" s="80"/>
      <c r="E561" s="80"/>
      <c r="F561" s="80"/>
      <c r="G561" s="80"/>
      <c r="H561" s="80"/>
      <c r="I561" s="80"/>
      <c r="J561" s="277"/>
      <c r="K561" s="116"/>
      <c r="L561" s="235"/>
      <c r="M561" s="134"/>
      <c r="N561" s="237"/>
      <c r="O561" s="228" t="s">
        <v>80</v>
      </c>
      <c r="P561" s="102"/>
      <c r="Q561" s="103" t="str">
        <f>IF(SUM(K550:K557)=0,"",SUM(K550:K557))</f>
        <v/>
      </c>
      <c r="R561" s="230" t="s">
        <v>10</v>
      </c>
      <c r="S561" s="185"/>
      <c r="AL561" s="3"/>
      <c r="AM561" s="3"/>
    </row>
    <row r="562" spans="1:39" ht="15.75" customHeight="1" x14ac:dyDescent="0.25">
      <c r="A562" s="79">
        <v>3201</v>
      </c>
      <c r="B562" s="80"/>
      <c r="C562" s="80"/>
      <c r="D562" s="80"/>
      <c r="E562" s="80"/>
      <c r="F562" s="80"/>
      <c r="G562" s="80"/>
      <c r="H562" s="80"/>
      <c r="I562" s="80"/>
      <c r="J562" s="277"/>
      <c r="K562" s="116"/>
      <c r="L562" s="235"/>
      <c r="M562" s="134"/>
      <c r="N562" s="237"/>
      <c r="O562" s="229" t="s">
        <v>81</v>
      </c>
      <c r="P562" s="104" t="str">
        <f>IF(P561/B547=0,"",P561/B547)</f>
        <v/>
      </c>
      <c r="Q562" s="105" t="e">
        <f>IF(P561/Q561=0,"",P561/Q561)</f>
        <v>#VALUE!</v>
      </c>
      <c r="R562" s="231" t="s">
        <v>82</v>
      </c>
      <c r="S562" s="185"/>
      <c r="AL562" s="3"/>
      <c r="AM562" s="3"/>
    </row>
    <row r="563" spans="1:39" ht="15.75" customHeight="1" x14ac:dyDescent="0.25">
      <c r="A563" s="79">
        <v>3202</v>
      </c>
      <c r="B563" s="80"/>
      <c r="C563" s="80"/>
      <c r="D563" s="80"/>
      <c r="E563" s="80"/>
      <c r="F563" s="80"/>
      <c r="G563" s="80"/>
      <c r="H563" s="80"/>
      <c r="I563" s="80"/>
      <c r="J563" s="278"/>
      <c r="K563" s="116"/>
      <c r="L563" s="238"/>
      <c r="M563" s="239"/>
      <c r="N563" s="240"/>
      <c r="O563" s="109"/>
      <c r="P563" s="110"/>
      <c r="Q563" s="110"/>
      <c r="R563" s="111"/>
      <c r="S563" s="185"/>
      <c r="AL563" s="3"/>
      <c r="AM563" s="3"/>
    </row>
    <row r="564" spans="1:39" ht="18" x14ac:dyDescent="0.25">
      <c r="A564" s="33"/>
      <c r="B564" s="327" t="s">
        <v>108</v>
      </c>
      <c r="C564" s="327"/>
      <c r="D564" s="327"/>
      <c r="E564" s="327"/>
      <c r="F564" s="327"/>
      <c r="G564" s="327"/>
      <c r="H564" s="327"/>
      <c r="I564" s="327"/>
      <c r="J564" s="327"/>
      <c r="K564" s="112">
        <f>SUM(K554:K560)</f>
        <v>0</v>
      </c>
      <c r="L564" s="113">
        <f>(K554/B547)</f>
        <v>0</v>
      </c>
      <c r="M564" s="113" t="str">
        <f>IF(K564=0,"",K564/B547)</f>
        <v/>
      </c>
      <c r="N564" s="113" t="e">
        <f>M564-L564</f>
        <v>#VALUE!</v>
      </c>
      <c r="O564" s="5"/>
      <c r="P564" s="25"/>
      <c r="Q564" s="24"/>
      <c r="R564" s="5"/>
      <c r="S564" s="185"/>
      <c r="AL564" s="3"/>
      <c r="AM564" s="3"/>
    </row>
    <row r="565" spans="1:39" ht="12.75" x14ac:dyDescent="0.2">
      <c r="L565" s="5"/>
      <c r="M565" s="5"/>
      <c r="O565" s="5"/>
      <c r="P565" s="6"/>
      <c r="Q565" s="6"/>
      <c r="R565" s="5"/>
      <c r="AL565" s="3"/>
      <c r="AM565" s="3"/>
    </row>
    <row r="566" spans="1:39" ht="12.75" customHeight="1" x14ac:dyDescent="0.2">
      <c r="L566" s="5"/>
      <c r="M566" s="5"/>
      <c r="O566" s="5"/>
      <c r="P566" s="6"/>
      <c r="Q566" s="6"/>
      <c r="R566" s="5"/>
      <c r="AL566" s="3"/>
      <c r="AM566" s="3"/>
    </row>
    <row r="567" spans="1:39" s="300" customFormat="1" ht="26.25" x14ac:dyDescent="0.4">
      <c r="A567" s="224"/>
      <c r="B567" s="333" t="s">
        <v>96</v>
      </c>
      <c r="C567" s="333"/>
      <c r="D567" s="333"/>
      <c r="E567" s="333"/>
      <c r="F567" s="333"/>
      <c r="G567" s="333"/>
      <c r="H567" s="333"/>
      <c r="I567" s="333"/>
      <c r="J567" s="333"/>
      <c r="K567" s="201" t="s">
        <v>144</v>
      </c>
      <c r="L567" s="25"/>
      <c r="M567" s="5"/>
      <c r="N567" s="5"/>
      <c r="O567" s="25"/>
      <c r="P567" s="5"/>
      <c r="Q567" s="25"/>
      <c r="R567" s="25"/>
      <c r="S567" s="25"/>
      <c r="AL567" s="3"/>
      <c r="AM567" s="3"/>
    </row>
    <row r="568" spans="1:39" s="300" customFormat="1" ht="20.25" x14ac:dyDescent="0.2">
      <c r="A568" s="330" t="s">
        <v>9</v>
      </c>
      <c r="B568" s="334" t="s">
        <v>97</v>
      </c>
      <c r="C568" s="335"/>
      <c r="D568" s="335"/>
      <c r="E568" s="335"/>
      <c r="F568" s="335"/>
      <c r="G568" s="335"/>
      <c r="H568" s="335"/>
      <c r="I568" s="335"/>
      <c r="J568" s="336"/>
      <c r="K568" s="314" t="s">
        <v>10</v>
      </c>
      <c r="L568" s="307" t="s">
        <v>2</v>
      </c>
      <c r="M568" s="307" t="s">
        <v>3</v>
      </c>
      <c r="N568" s="316" t="s">
        <v>4</v>
      </c>
      <c r="O568" s="307" t="s">
        <v>5</v>
      </c>
      <c r="P568" s="317" t="s">
        <v>6</v>
      </c>
      <c r="Q568" s="317" t="s">
        <v>7</v>
      </c>
      <c r="R568" s="307" t="s">
        <v>8</v>
      </c>
      <c r="AL568" s="3"/>
      <c r="AM568" s="3"/>
    </row>
    <row r="569" spans="1:39" s="300" customFormat="1" ht="15.75" x14ac:dyDescent="0.25">
      <c r="A569" s="308"/>
      <c r="B569" s="79" t="s">
        <v>98</v>
      </c>
      <c r="C569" s="79" t="s">
        <v>99</v>
      </c>
      <c r="D569" s="79" t="s">
        <v>100</v>
      </c>
      <c r="E569" s="79" t="s">
        <v>101</v>
      </c>
      <c r="F569" s="79" t="s">
        <v>102</v>
      </c>
      <c r="G569" s="79" t="s">
        <v>103</v>
      </c>
      <c r="H569" s="79" t="s">
        <v>104</v>
      </c>
      <c r="I569" s="79" t="s">
        <v>105</v>
      </c>
      <c r="J569" s="275" t="s">
        <v>106</v>
      </c>
      <c r="K569" s="308"/>
      <c r="L569" s="308"/>
      <c r="M569" s="308"/>
      <c r="N569" s="308"/>
      <c r="O569" s="308"/>
      <c r="P569" s="308"/>
      <c r="Q569" s="308"/>
      <c r="R569" s="308"/>
      <c r="AL569" s="3"/>
      <c r="AM569" s="3"/>
    </row>
    <row r="570" spans="1:39" s="300" customFormat="1" ht="15.75" customHeight="1" x14ac:dyDescent="0.25">
      <c r="A570" s="79">
        <v>2502</v>
      </c>
      <c r="B570" s="80">
        <v>27</v>
      </c>
      <c r="C570" s="80"/>
      <c r="D570" s="80"/>
      <c r="E570" s="80"/>
      <c r="F570" s="80"/>
      <c r="G570" s="80"/>
      <c r="H570" s="80"/>
      <c r="I570" s="80"/>
      <c r="J570" s="277"/>
      <c r="K570" s="116"/>
      <c r="L570" s="232"/>
      <c r="M570" s="233"/>
      <c r="N570" s="234"/>
      <c r="O570" s="242"/>
      <c r="P570" s="85">
        <f>B570</f>
        <v>27</v>
      </c>
      <c r="Q570" s="243"/>
      <c r="R570" s="242"/>
      <c r="AL570" s="3"/>
      <c r="AM570" s="3"/>
    </row>
    <row r="571" spans="1:39" s="300" customFormat="1" ht="15.75" customHeight="1" x14ac:dyDescent="0.25">
      <c r="A571" s="79">
        <v>2601</v>
      </c>
      <c r="B571" s="80"/>
      <c r="C571" s="80"/>
      <c r="D571" s="80"/>
      <c r="E571" s="80"/>
      <c r="F571" s="80"/>
      <c r="G571" s="80"/>
      <c r="H571" s="80"/>
      <c r="I571" s="80"/>
      <c r="J571" s="277"/>
      <c r="K571" s="116"/>
      <c r="L571" s="235"/>
      <c r="M571" s="134"/>
      <c r="N571" s="236"/>
      <c r="O571" s="90" t="str">
        <f>IF(C571=0,"",C571/B570)</f>
        <v/>
      </c>
      <c r="P571" s="91"/>
      <c r="Q571" s="241" t="str">
        <f t="shared" ref="Q571:Q577" si="69">IF(P571=0,"",P571/P570)</f>
        <v/>
      </c>
      <c r="R571" s="241" t="str">
        <f t="shared" ref="R571:R577" si="70">IF(P571=0,"",100%-Q571)</f>
        <v/>
      </c>
      <c r="AL571" s="3"/>
      <c r="AM571" s="3"/>
    </row>
    <row r="572" spans="1:39" s="300" customFormat="1" ht="15.75" customHeight="1" x14ac:dyDescent="0.25">
      <c r="A572" s="79">
        <v>2602</v>
      </c>
      <c r="B572" s="80"/>
      <c r="C572" s="80"/>
      <c r="D572" s="80"/>
      <c r="E572" s="80"/>
      <c r="F572" s="80"/>
      <c r="G572" s="80"/>
      <c r="H572" s="80"/>
      <c r="I572" s="80"/>
      <c r="J572" s="277"/>
      <c r="K572" s="116"/>
      <c r="L572" s="235"/>
      <c r="M572" s="134"/>
      <c r="N572" s="236"/>
      <c r="O572" s="90" t="str">
        <f>IF(D572=0,"",D572/C571)</f>
        <v/>
      </c>
      <c r="P572" s="91"/>
      <c r="Q572" s="241" t="str">
        <f t="shared" si="69"/>
        <v/>
      </c>
      <c r="R572" s="241" t="str">
        <f t="shared" si="70"/>
        <v/>
      </c>
      <c r="S572" s="93">
        <f>P572/P570</f>
        <v>0</v>
      </c>
      <c r="AL572" s="3"/>
      <c r="AM572" s="3"/>
    </row>
    <row r="573" spans="1:39" s="300" customFormat="1" ht="15.75" customHeight="1" x14ac:dyDescent="0.25">
      <c r="A573" s="79">
        <v>2701</v>
      </c>
      <c r="B573" s="80"/>
      <c r="C573" s="80"/>
      <c r="D573" s="80"/>
      <c r="E573" s="80"/>
      <c r="F573" s="80"/>
      <c r="G573" s="80"/>
      <c r="H573" s="80"/>
      <c r="I573" s="80"/>
      <c r="J573" s="277"/>
      <c r="K573" s="116"/>
      <c r="L573" s="235"/>
      <c r="M573" s="134"/>
      <c r="N573" s="236"/>
      <c r="O573" s="90" t="str">
        <f>IF(E573=0,"",E573/D572)</f>
        <v/>
      </c>
      <c r="P573" s="91"/>
      <c r="Q573" s="241" t="str">
        <f t="shared" si="69"/>
        <v/>
      </c>
      <c r="R573" s="241" t="str">
        <f t="shared" si="70"/>
        <v/>
      </c>
      <c r="AL573" s="3"/>
      <c r="AM573" s="3"/>
    </row>
    <row r="574" spans="1:39" s="300" customFormat="1" ht="15.75" customHeight="1" x14ac:dyDescent="0.25">
      <c r="A574" s="79">
        <v>2702</v>
      </c>
      <c r="B574" s="80"/>
      <c r="C574" s="80"/>
      <c r="D574" s="80"/>
      <c r="E574" s="80"/>
      <c r="F574" s="80"/>
      <c r="G574" s="80"/>
      <c r="H574" s="80"/>
      <c r="I574" s="80"/>
      <c r="J574" s="277"/>
      <c r="K574" s="116"/>
      <c r="L574" s="235"/>
      <c r="M574" s="134"/>
      <c r="N574" s="236"/>
      <c r="O574" s="90" t="str">
        <f>IF(F574=0,"",F574/E573)</f>
        <v/>
      </c>
      <c r="P574" s="91"/>
      <c r="Q574" s="241" t="str">
        <f t="shared" si="69"/>
        <v/>
      </c>
      <c r="R574" s="241" t="str">
        <f t="shared" si="70"/>
        <v/>
      </c>
      <c r="AL574" s="3"/>
      <c r="AM574" s="3"/>
    </row>
    <row r="575" spans="1:39" s="300" customFormat="1" ht="15.75" customHeight="1" x14ac:dyDescent="0.25">
      <c r="A575" s="79">
        <v>2801</v>
      </c>
      <c r="B575" s="80"/>
      <c r="C575" s="80"/>
      <c r="D575" s="80"/>
      <c r="E575" s="80"/>
      <c r="F575" s="80"/>
      <c r="G575" s="80"/>
      <c r="H575" s="80"/>
      <c r="I575" s="80"/>
      <c r="J575" s="277"/>
      <c r="K575" s="116"/>
      <c r="L575" s="235"/>
      <c r="M575" s="134"/>
      <c r="N575" s="236"/>
      <c r="O575" s="90" t="str">
        <f>IF(G575=0,"",G575/F574)</f>
        <v/>
      </c>
      <c r="P575" s="91"/>
      <c r="Q575" s="241" t="str">
        <f t="shared" si="69"/>
        <v/>
      </c>
      <c r="R575" s="241" t="str">
        <f t="shared" si="70"/>
        <v/>
      </c>
      <c r="AL575" s="3"/>
      <c r="AM575" s="3"/>
    </row>
    <row r="576" spans="1:39" s="300" customFormat="1" ht="15.75" customHeight="1" x14ac:dyDescent="0.25">
      <c r="A576" s="79">
        <v>2802</v>
      </c>
      <c r="B576" s="80"/>
      <c r="C576" s="80"/>
      <c r="D576" s="80"/>
      <c r="E576" s="80"/>
      <c r="F576" s="80"/>
      <c r="G576" s="80"/>
      <c r="H576" s="80"/>
      <c r="I576" s="80"/>
      <c r="J576" s="277"/>
      <c r="K576" s="116"/>
      <c r="L576" s="235"/>
      <c r="M576" s="134"/>
      <c r="N576" s="236"/>
      <c r="O576" s="90" t="str">
        <f>IF(H576=0,"",H576/G575)</f>
        <v/>
      </c>
      <c r="P576" s="91"/>
      <c r="Q576" s="241" t="str">
        <f t="shared" si="69"/>
        <v/>
      </c>
      <c r="R576" s="241" t="str">
        <f t="shared" si="70"/>
        <v/>
      </c>
      <c r="AL576" s="3"/>
      <c r="AM576" s="3"/>
    </row>
    <row r="577" spans="1:39" s="300" customFormat="1" ht="15.75" customHeight="1" x14ac:dyDescent="0.25">
      <c r="A577" s="79">
        <v>2901</v>
      </c>
      <c r="B577" s="80"/>
      <c r="C577" s="80"/>
      <c r="D577" s="80"/>
      <c r="E577" s="80"/>
      <c r="F577" s="80"/>
      <c r="G577" s="80"/>
      <c r="H577" s="80"/>
      <c r="I577" s="80"/>
      <c r="J577" s="277"/>
      <c r="K577" s="116"/>
      <c r="L577" s="235"/>
      <c r="M577" s="134"/>
      <c r="N577" s="236"/>
      <c r="O577" s="90" t="str">
        <f>IF(I577=0,"",I577/H576)</f>
        <v/>
      </c>
      <c r="P577" s="91"/>
      <c r="Q577" s="241" t="str">
        <f t="shared" si="69"/>
        <v/>
      </c>
      <c r="R577" s="241" t="str">
        <f t="shared" si="70"/>
        <v/>
      </c>
      <c r="AL577" s="3"/>
      <c r="AM577" s="3"/>
    </row>
    <row r="578" spans="1:39" s="300" customFormat="1" ht="15.75" customHeight="1" x14ac:dyDescent="0.25">
      <c r="A578" s="79">
        <v>2902</v>
      </c>
      <c r="B578" s="80"/>
      <c r="C578" s="80"/>
      <c r="D578" s="80"/>
      <c r="E578" s="80"/>
      <c r="F578" s="80"/>
      <c r="G578" s="80"/>
      <c r="H578" s="80"/>
      <c r="I578" s="80"/>
      <c r="J578" s="277"/>
      <c r="K578" s="116"/>
      <c r="L578" s="235"/>
      <c r="M578" s="134" t="s">
        <v>28</v>
      </c>
      <c r="N578" s="134" t="s">
        <v>28</v>
      </c>
      <c r="O578" s="246"/>
      <c r="P578" s="91"/>
      <c r="Q578" s="247"/>
      <c r="R578" s="246"/>
      <c r="AL578" s="3"/>
      <c r="AM578" s="3"/>
    </row>
    <row r="579" spans="1:39" s="300" customFormat="1" ht="15.75" customHeight="1" x14ac:dyDescent="0.25">
      <c r="A579" s="79">
        <v>3001</v>
      </c>
      <c r="B579" s="80"/>
      <c r="C579" s="80"/>
      <c r="D579" s="80"/>
      <c r="E579" s="80"/>
      <c r="F579" s="80"/>
      <c r="G579" s="80"/>
      <c r="H579" s="80"/>
      <c r="I579" s="80"/>
      <c r="J579" s="277"/>
      <c r="K579" s="116"/>
      <c r="L579" s="235"/>
      <c r="M579" s="134"/>
      <c r="N579" s="134"/>
      <c r="O579" s="246"/>
      <c r="P579" s="91"/>
      <c r="Q579" s="247"/>
      <c r="R579" s="246"/>
      <c r="AL579" s="3"/>
      <c r="AM579" s="3"/>
    </row>
    <row r="580" spans="1:39" s="300" customFormat="1" ht="15.75" customHeight="1" x14ac:dyDescent="0.25">
      <c r="A580" s="79">
        <v>3002</v>
      </c>
      <c r="B580" s="80"/>
      <c r="C580" s="80"/>
      <c r="D580" s="80"/>
      <c r="E580" s="80"/>
      <c r="F580" s="80"/>
      <c r="G580" s="80"/>
      <c r="H580" s="80"/>
      <c r="I580" s="80"/>
      <c r="J580" s="277"/>
      <c r="K580" s="116"/>
      <c r="L580" s="235"/>
      <c r="M580" s="134"/>
      <c r="N580" s="134"/>
      <c r="O580" s="246"/>
      <c r="P580" s="96"/>
      <c r="Q580" s="247"/>
      <c r="R580" s="246"/>
      <c r="AL580" s="3"/>
      <c r="AM580" s="3"/>
    </row>
    <row r="581" spans="1:39" s="300" customFormat="1" ht="15.75" customHeight="1" x14ac:dyDescent="0.25">
      <c r="A581" s="79">
        <v>3101</v>
      </c>
      <c r="B581" s="80"/>
      <c r="C581" s="80"/>
      <c r="D581" s="80"/>
      <c r="E581" s="80"/>
      <c r="F581" s="80"/>
      <c r="G581" s="80"/>
      <c r="H581" s="80"/>
      <c r="I581" s="80"/>
      <c r="J581" s="277"/>
      <c r="K581" s="116"/>
      <c r="L581" s="235"/>
      <c r="M581" s="134"/>
      <c r="N581" s="237"/>
      <c r="O581" s="246"/>
      <c r="P581" s="96"/>
      <c r="Q581" s="247"/>
      <c r="R581" s="246"/>
      <c r="AL581" s="3"/>
      <c r="AM581" s="3"/>
    </row>
    <row r="582" spans="1:39" s="300" customFormat="1" ht="15.75" customHeight="1" x14ac:dyDescent="0.25">
      <c r="A582" s="79">
        <v>3102</v>
      </c>
      <c r="B582" s="80"/>
      <c r="C582" s="80"/>
      <c r="D582" s="80"/>
      <c r="E582" s="80"/>
      <c r="F582" s="80"/>
      <c r="G582" s="80"/>
      <c r="H582" s="80"/>
      <c r="I582" s="80"/>
      <c r="J582" s="277"/>
      <c r="K582" s="116"/>
      <c r="L582" s="235"/>
      <c r="M582" s="134"/>
      <c r="N582" s="237"/>
      <c r="O582" s="246"/>
      <c r="P582" s="96"/>
      <c r="Q582" s="247"/>
      <c r="R582" s="246"/>
      <c r="AL582" s="3"/>
      <c r="AM582" s="3"/>
    </row>
    <row r="583" spans="1:39" s="300" customFormat="1" ht="15.75" customHeight="1" x14ac:dyDescent="0.25">
      <c r="A583" s="79">
        <v>3201</v>
      </c>
      <c r="B583" s="80"/>
      <c r="C583" s="80"/>
      <c r="D583" s="80"/>
      <c r="E583" s="80"/>
      <c r="F583" s="80"/>
      <c r="G583" s="80"/>
      <c r="H583" s="80"/>
      <c r="I583" s="80"/>
      <c r="J583" s="277"/>
      <c r="K583" s="116"/>
      <c r="L583" s="235"/>
      <c r="M583" s="134"/>
      <c r="N583" s="237"/>
      <c r="O583" s="248"/>
      <c r="P583" s="251"/>
      <c r="Q583" s="249"/>
      <c r="R583" s="250"/>
      <c r="AL583" s="3"/>
      <c r="AM583" s="3"/>
    </row>
    <row r="584" spans="1:39" s="300" customFormat="1" ht="15.75" customHeight="1" x14ac:dyDescent="0.25">
      <c r="A584" s="79">
        <v>3202</v>
      </c>
      <c r="B584" s="80"/>
      <c r="C584" s="80"/>
      <c r="D584" s="80"/>
      <c r="E584" s="80"/>
      <c r="F584" s="80"/>
      <c r="G584" s="80"/>
      <c r="H584" s="80"/>
      <c r="I584" s="80"/>
      <c r="J584" s="277"/>
      <c r="K584" s="116"/>
      <c r="L584" s="235"/>
      <c r="M584" s="134"/>
      <c r="N584" s="237"/>
      <c r="O584" s="228" t="s">
        <v>80</v>
      </c>
      <c r="P584" s="102"/>
      <c r="Q584" s="103" t="str">
        <f>IF(SUM(K573:K580)=0,"",SUM(K573:K580))</f>
        <v/>
      </c>
      <c r="R584" s="230" t="s">
        <v>10</v>
      </c>
      <c r="AL584" s="3"/>
      <c r="AM584" s="3"/>
    </row>
    <row r="585" spans="1:39" s="300" customFormat="1" ht="15.75" customHeight="1" x14ac:dyDescent="0.25">
      <c r="A585" s="79">
        <v>3301</v>
      </c>
      <c r="B585" s="80"/>
      <c r="C585" s="80"/>
      <c r="D585" s="80"/>
      <c r="E585" s="80"/>
      <c r="F585" s="80"/>
      <c r="G585" s="80"/>
      <c r="H585" s="80"/>
      <c r="I585" s="80"/>
      <c r="J585" s="277"/>
      <c r="K585" s="116"/>
      <c r="L585" s="235"/>
      <c r="M585" s="134"/>
      <c r="N585" s="237"/>
      <c r="O585" s="229" t="s">
        <v>81</v>
      </c>
      <c r="P585" s="104" t="str">
        <f>IF(P584/B570=0,"",P584/B570)</f>
        <v/>
      </c>
      <c r="Q585" s="105" t="e">
        <f>IF(P584/Q584=0,"",P584/Q584)</f>
        <v>#VALUE!</v>
      </c>
      <c r="R585" s="231" t="s">
        <v>82</v>
      </c>
      <c r="AL585" s="3"/>
      <c r="AM585" s="3"/>
    </row>
    <row r="586" spans="1:39" s="300" customFormat="1" ht="15.75" customHeight="1" x14ac:dyDescent="0.25">
      <c r="A586" s="79">
        <v>3302</v>
      </c>
      <c r="B586" s="80"/>
      <c r="C586" s="80"/>
      <c r="D586" s="80"/>
      <c r="E586" s="80"/>
      <c r="F586" s="80"/>
      <c r="G586" s="80"/>
      <c r="H586" s="80"/>
      <c r="I586" s="80"/>
      <c r="J586" s="278"/>
      <c r="K586" s="116"/>
      <c r="L586" s="238"/>
      <c r="M586" s="239"/>
      <c r="N586" s="240"/>
      <c r="O586" s="109"/>
      <c r="P586" s="110"/>
      <c r="Q586" s="110"/>
      <c r="R586" s="111"/>
      <c r="AL586" s="3"/>
      <c r="AM586" s="3"/>
    </row>
    <row r="587" spans="1:39" s="300" customFormat="1" ht="18" x14ac:dyDescent="0.25">
      <c r="A587" s="33"/>
      <c r="B587" s="327" t="s">
        <v>108</v>
      </c>
      <c r="C587" s="327"/>
      <c r="D587" s="327"/>
      <c r="E587" s="327"/>
      <c r="F587" s="327"/>
      <c r="G587" s="327"/>
      <c r="H587" s="327"/>
      <c r="I587" s="327"/>
      <c r="J587" s="327"/>
      <c r="K587" s="112">
        <f>SUM(K577:K583)</f>
        <v>0</v>
      </c>
      <c r="L587" s="113">
        <f>(K577/B570)</f>
        <v>0</v>
      </c>
      <c r="M587" s="113" t="str">
        <f>IF(K587=0,"",K587/B570)</f>
        <v/>
      </c>
      <c r="N587" s="113" t="e">
        <f>M587-L587</f>
        <v>#VALUE!</v>
      </c>
      <c r="O587" s="5"/>
      <c r="P587" s="25"/>
      <c r="Q587" s="24"/>
      <c r="R587" s="5"/>
      <c r="AL587" s="3"/>
      <c r="AM587" s="3"/>
    </row>
    <row r="588" spans="1:39" ht="12.75" customHeight="1" x14ac:dyDescent="0.2">
      <c r="L588" s="5"/>
      <c r="M588" s="5"/>
      <c r="O588" s="5"/>
      <c r="P588" s="6"/>
      <c r="Q588" s="6"/>
      <c r="R588" s="5"/>
      <c r="AL588" s="3"/>
      <c r="AM588" s="3"/>
    </row>
    <row r="589" spans="1:39" ht="12.75" customHeight="1" x14ac:dyDescent="0.2">
      <c r="L589" s="5"/>
      <c r="M589" s="5"/>
      <c r="O589" s="5"/>
      <c r="P589" s="6"/>
      <c r="Q589" s="6"/>
      <c r="R589" s="5"/>
      <c r="AL589" s="3"/>
      <c r="AM589" s="3"/>
    </row>
    <row r="590" spans="1:39" ht="12.75" customHeight="1" x14ac:dyDescent="0.2">
      <c r="L590" s="5"/>
      <c r="M590" s="5"/>
      <c r="O590" s="5"/>
      <c r="P590" s="6"/>
      <c r="Q590" s="6"/>
      <c r="R590" s="5"/>
      <c r="AL590" s="3"/>
      <c r="AM590" s="3"/>
    </row>
    <row r="591" spans="1:39" ht="12.75" customHeight="1" x14ac:dyDescent="0.2">
      <c r="L591" s="5"/>
      <c r="M591" s="5"/>
      <c r="O591" s="5"/>
      <c r="P591" s="6"/>
      <c r="Q591" s="6"/>
      <c r="R591" s="5"/>
      <c r="AL591" s="3"/>
      <c r="AM591" s="3"/>
    </row>
    <row r="592" spans="1:39" ht="12.75" customHeight="1" x14ac:dyDescent="0.2">
      <c r="L592" s="5"/>
      <c r="M592" s="5"/>
      <c r="O592" s="5"/>
      <c r="P592" s="6"/>
      <c r="Q592" s="6"/>
      <c r="R592" s="5"/>
      <c r="AL592" s="3"/>
      <c r="AM592" s="3"/>
    </row>
    <row r="593" spans="12:39" ht="12.75" customHeight="1" x14ac:dyDescent="0.2">
      <c r="L593" s="5"/>
      <c r="M593" s="5"/>
      <c r="O593" s="5"/>
      <c r="P593" s="6"/>
      <c r="Q593" s="6"/>
      <c r="R593" s="5"/>
      <c r="AL593" s="3"/>
      <c r="AM593" s="3"/>
    </row>
    <row r="594" spans="12:39" ht="12.75" customHeight="1" x14ac:dyDescent="0.2">
      <c r="L594" s="5"/>
      <c r="M594" s="5"/>
      <c r="O594" s="5"/>
      <c r="P594" s="6"/>
      <c r="Q594" s="6"/>
      <c r="R594" s="5"/>
      <c r="AL594" s="3"/>
      <c r="AM594" s="3"/>
    </row>
    <row r="595" spans="12:39" ht="12.75" customHeight="1" x14ac:dyDescent="0.2">
      <c r="L595" s="5"/>
      <c r="M595" s="5"/>
      <c r="O595" s="5"/>
      <c r="P595" s="6"/>
      <c r="Q595" s="6"/>
      <c r="R595" s="5"/>
      <c r="AL595" s="3"/>
      <c r="AM595" s="3"/>
    </row>
    <row r="596" spans="12:39" ht="12.75" customHeight="1" x14ac:dyDescent="0.2">
      <c r="L596" s="5"/>
      <c r="M596" s="5"/>
      <c r="O596" s="5"/>
      <c r="P596" s="6"/>
      <c r="Q596" s="6"/>
      <c r="R596" s="5"/>
      <c r="AL596" s="3"/>
      <c r="AM596" s="3"/>
    </row>
    <row r="597" spans="12:39" ht="12.75" customHeight="1" x14ac:dyDescent="0.2">
      <c r="L597" s="5"/>
      <c r="M597" s="5"/>
      <c r="O597" s="5"/>
      <c r="P597" s="6"/>
      <c r="Q597" s="6"/>
      <c r="R597" s="5"/>
      <c r="AL597" s="3"/>
      <c r="AM597" s="3"/>
    </row>
    <row r="598" spans="12:39" ht="12.75" customHeight="1" x14ac:dyDescent="0.2">
      <c r="L598" s="5"/>
      <c r="M598" s="5"/>
      <c r="O598" s="5"/>
      <c r="P598" s="6"/>
      <c r="Q598" s="6"/>
      <c r="R598" s="5"/>
      <c r="AL598" s="3"/>
      <c r="AM598" s="3"/>
    </row>
    <row r="599" spans="12:39" ht="12.75" customHeight="1" x14ac:dyDescent="0.2">
      <c r="L599" s="5"/>
      <c r="M599" s="5"/>
      <c r="O599" s="5"/>
      <c r="P599" s="6"/>
      <c r="Q599" s="6"/>
      <c r="R599" s="5"/>
      <c r="AL599" s="3"/>
      <c r="AM599" s="3"/>
    </row>
    <row r="600" spans="12:39" ht="12.75" customHeight="1" x14ac:dyDescent="0.2">
      <c r="L600" s="5"/>
      <c r="M600" s="5"/>
      <c r="O600" s="5"/>
      <c r="P600" s="6"/>
      <c r="Q600" s="6"/>
      <c r="R600" s="5"/>
      <c r="AL600" s="3"/>
      <c r="AM600" s="3"/>
    </row>
    <row r="601" spans="12:39" ht="12.75" customHeight="1" x14ac:dyDescent="0.2">
      <c r="L601" s="5"/>
      <c r="M601" s="5"/>
      <c r="O601" s="5"/>
      <c r="P601" s="6"/>
      <c r="Q601" s="6"/>
      <c r="R601" s="5"/>
      <c r="AL601" s="3"/>
      <c r="AM601" s="3"/>
    </row>
    <row r="602" spans="12:39" ht="12.75" customHeight="1" x14ac:dyDescent="0.2">
      <c r="L602" s="5"/>
      <c r="M602" s="5"/>
      <c r="O602" s="5"/>
      <c r="P602" s="6"/>
      <c r="Q602" s="6"/>
      <c r="R602" s="5"/>
      <c r="AL602" s="3"/>
      <c r="AM602" s="3"/>
    </row>
    <row r="603" spans="12:39" ht="12.75" customHeight="1" x14ac:dyDescent="0.2">
      <c r="L603" s="5"/>
      <c r="M603" s="5"/>
      <c r="O603" s="5"/>
      <c r="P603" s="6"/>
      <c r="Q603" s="6"/>
      <c r="R603" s="5"/>
      <c r="AL603" s="3"/>
      <c r="AM603" s="3"/>
    </row>
    <row r="604" spans="12:39" ht="12.75" customHeight="1" x14ac:dyDescent="0.2">
      <c r="L604" s="5"/>
      <c r="M604" s="5"/>
      <c r="O604" s="5"/>
      <c r="P604" s="6"/>
      <c r="Q604" s="6"/>
      <c r="R604" s="5"/>
      <c r="AL604" s="3"/>
      <c r="AM604" s="3"/>
    </row>
    <row r="605" spans="12:39" ht="12.75" customHeight="1" x14ac:dyDescent="0.2">
      <c r="L605" s="5"/>
      <c r="M605" s="5"/>
      <c r="O605" s="5"/>
      <c r="P605" s="6"/>
      <c r="Q605" s="6"/>
      <c r="R605" s="5"/>
      <c r="AL605" s="3"/>
      <c r="AM605" s="3"/>
    </row>
    <row r="606" spans="12:39" ht="12.75" customHeight="1" x14ac:dyDescent="0.2">
      <c r="L606" s="5"/>
      <c r="M606" s="5"/>
      <c r="O606" s="5"/>
      <c r="P606" s="6"/>
      <c r="Q606" s="6"/>
      <c r="R606" s="5"/>
      <c r="AL606" s="3"/>
      <c r="AM606" s="3"/>
    </row>
    <row r="607" spans="12:39" ht="12.75" customHeight="1" x14ac:dyDescent="0.2">
      <c r="L607" s="5"/>
      <c r="M607" s="5"/>
      <c r="O607" s="5"/>
      <c r="P607" s="6"/>
      <c r="Q607" s="6"/>
      <c r="R607" s="5"/>
      <c r="AL607" s="3"/>
      <c r="AM607" s="3"/>
    </row>
    <row r="608" spans="12:39" ht="12.75" customHeight="1" x14ac:dyDescent="0.2">
      <c r="L608" s="5"/>
      <c r="M608" s="5"/>
      <c r="O608" s="5"/>
      <c r="P608" s="6"/>
      <c r="Q608" s="6"/>
      <c r="R608" s="5"/>
      <c r="AL608" s="3"/>
      <c r="AM608" s="3"/>
    </row>
    <row r="609" spans="12:39" ht="12.75" customHeight="1" x14ac:dyDescent="0.2">
      <c r="L609" s="5"/>
      <c r="M609" s="5"/>
      <c r="O609" s="5"/>
      <c r="P609" s="6"/>
      <c r="Q609" s="6"/>
      <c r="R609" s="5"/>
      <c r="AL609" s="3"/>
      <c r="AM609" s="3"/>
    </row>
    <row r="610" spans="12:39" ht="12.75" customHeight="1" x14ac:dyDescent="0.2">
      <c r="L610" s="5"/>
      <c r="M610" s="5"/>
      <c r="O610" s="5"/>
      <c r="P610" s="6"/>
      <c r="Q610" s="6"/>
      <c r="R610" s="5"/>
      <c r="AL610" s="3"/>
      <c r="AM610" s="3"/>
    </row>
    <row r="611" spans="12:39" ht="12.75" customHeight="1" x14ac:dyDescent="0.2">
      <c r="L611" s="5"/>
      <c r="M611" s="5"/>
      <c r="O611" s="5"/>
      <c r="P611" s="6"/>
      <c r="Q611" s="6"/>
      <c r="R611" s="5"/>
      <c r="AL611" s="3"/>
      <c r="AM611" s="3"/>
    </row>
    <row r="612" spans="12:39" ht="12.75" customHeight="1" x14ac:dyDescent="0.2">
      <c r="L612" s="5"/>
      <c r="M612" s="5"/>
      <c r="O612" s="5"/>
      <c r="P612" s="6"/>
      <c r="Q612" s="6"/>
      <c r="R612" s="5"/>
      <c r="AL612" s="3"/>
      <c r="AM612" s="3"/>
    </row>
    <row r="613" spans="12:39" ht="12.75" customHeight="1" x14ac:dyDescent="0.2">
      <c r="L613" s="5"/>
      <c r="M613" s="5"/>
      <c r="O613" s="5"/>
      <c r="P613" s="6"/>
      <c r="Q613" s="6"/>
      <c r="R613" s="5"/>
      <c r="AL613" s="3"/>
      <c r="AM613" s="3"/>
    </row>
    <row r="614" spans="12:39" ht="12.75" customHeight="1" x14ac:dyDescent="0.2">
      <c r="L614" s="5"/>
      <c r="M614" s="5"/>
      <c r="O614" s="5"/>
      <c r="P614" s="6"/>
      <c r="Q614" s="6"/>
      <c r="R614" s="5"/>
      <c r="AL614" s="3"/>
      <c r="AM614" s="3"/>
    </row>
    <row r="615" spans="12:39" ht="12.75" customHeight="1" x14ac:dyDescent="0.2">
      <c r="L615" s="5"/>
      <c r="M615" s="5"/>
      <c r="O615" s="5"/>
      <c r="P615" s="6"/>
      <c r="Q615" s="6"/>
      <c r="R615" s="5"/>
      <c r="AL615" s="3"/>
      <c r="AM615" s="3"/>
    </row>
    <row r="616" spans="12:39" ht="12.75" customHeight="1" x14ac:dyDescent="0.2">
      <c r="L616" s="5"/>
      <c r="M616" s="5"/>
      <c r="O616" s="5"/>
      <c r="P616" s="6"/>
      <c r="Q616" s="6"/>
      <c r="R616" s="5"/>
      <c r="AL616" s="3"/>
      <c r="AM616" s="3"/>
    </row>
    <row r="617" spans="12:39" ht="12.75" customHeight="1" x14ac:dyDescent="0.2">
      <c r="L617" s="5"/>
      <c r="M617" s="5"/>
      <c r="O617" s="5"/>
      <c r="P617" s="6"/>
      <c r="Q617" s="6"/>
      <c r="R617" s="5"/>
      <c r="AL617" s="3"/>
      <c r="AM617" s="3"/>
    </row>
    <row r="618" spans="12:39" ht="12.75" customHeight="1" x14ac:dyDescent="0.2">
      <c r="L618" s="5"/>
      <c r="M618" s="5"/>
      <c r="O618" s="5"/>
      <c r="P618" s="6"/>
      <c r="Q618" s="6"/>
      <c r="R618" s="5"/>
      <c r="AL618" s="3"/>
      <c r="AM618" s="3"/>
    </row>
    <row r="619" spans="12:39" ht="12.75" customHeight="1" x14ac:dyDescent="0.2">
      <c r="L619" s="5"/>
      <c r="M619" s="5"/>
      <c r="O619" s="5"/>
      <c r="P619" s="6"/>
      <c r="Q619" s="6"/>
      <c r="R619" s="5"/>
      <c r="AL619" s="3"/>
      <c r="AM619" s="3"/>
    </row>
    <row r="620" spans="12:39" ht="12.75" customHeight="1" x14ac:dyDescent="0.2">
      <c r="L620" s="5"/>
      <c r="M620" s="5"/>
      <c r="O620" s="5"/>
      <c r="P620" s="6"/>
      <c r="Q620" s="6"/>
      <c r="R620" s="5"/>
      <c r="AL620" s="3"/>
      <c r="AM620" s="3"/>
    </row>
    <row r="621" spans="12:39" ht="12.75" customHeight="1" x14ac:dyDescent="0.2">
      <c r="L621" s="5"/>
      <c r="M621" s="5"/>
      <c r="O621" s="5"/>
      <c r="P621" s="6"/>
      <c r="Q621" s="6"/>
      <c r="R621" s="5"/>
      <c r="AL621" s="3"/>
      <c r="AM621" s="3"/>
    </row>
    <row r="622" spans="12:39" ht="12.75" customHeight="1" x14ac:dyDescent="0.2">
      <c r="L622" s="5"/>
      <c r="M622" s="5"/>
      <c r="O622" s="5"/>
      <c r="P622" s="6"/>
      <c r="Q622" s="6"/>
      <c r="R622" s="5"/>
      <c r="AL622" s="3"/>
      <c r="AM622" s="3"/>
    </row>
    <row r="623" spans="12:39" ht="12.75" customHeight="1" x14ac:dyDescent="0.2">
      <c r="L623" s="5"/>
      <c r="M623" s="5"/>
      <c r="O623" s="5"/>
      <c r="P623" s="6"/>
      <c r="Q623" s="6"/>
      <c r="R623" s="5"/>
      <c r="AL623" s="3"/>
      <c r="AM623" s="3"/>
    </row>
    <row r="624" spans="12:39" ht="12.75" customHeight="1" x14ac:dyDescent="0.2">
      <c r="L624" s="5"/>
      <c r="M624" s="5"/>
      <c r="O624" s="5"/>
      <c r="P624" s="6"/>
      <c r="Q624" s="6"/>
      <c r="R624" s="5"/>
      <c r="AL624" s="3"/>
      <c r="AM624" s="3"/>
    </row>
    <row r="625" spans="12:39" ht="12.75" customHeight="1" x14ac:dyDescent="0.2">
      <c r="L625" s="5"/>
      <c r="M625" s="5"/>
      <c r="O625" s="5"/>
      <c r="P625" s="6"/>
      <c r="Q625" s="6"/>
      <c r="R625" s="5"/>
      <c r="AL625" s="3"/>
      <c r="AM625" s="3"/>
    </row>
    <row r="626" spans="12:39" ht="12.75" customHeight="1" x14ac:dyDescent="0.2">
      <c r="L626" s="5"/>
      <c r="M626" s="5"/>
      <c r="O626" s="5"/>
      <c r="P626" s="6"/>
      <c r="Q626" s="6"/>
      <c r="R626" s="5"/>
      <c r="AL626" s="3"/>
      <c r="AM626" s="3"/>
    </row>
    <row r="627" spans="12:39" ht="12.75" customHeight="1" x14ac:dyDescent="0.2">
      <c r="L627" s="5"/>
      <c r="M627" s="5"/>
      <c r="O627" s="5"/>
      <c r="P627" s="6"/>
      <c r="Q627" s="6"/>
      <c r="R627" s="5"/>
      <c r="AL627" s="3"/>
      <c r="AM627" s="3"/>
    </row>
    <row r="628" spans="12:39" ht="12.75" customHeight="1" x14ac:dyDescent="0.2">
      <c r="L628" s="5"/>
      <c r="M628" s="5"/>
      <c r="O628" s="5"/>
      <c r="P628" s="6"/>
      <c r="Q628" s="6"/>
      <c r="R628" s="5"/>
      <c r="AL628" s="3"/>
      <c r="AM628" s="3"/>
    </row>
    <row r="629" spans="12:39" ht="12.75" customHeight="1" x14ac:dyDescent="0.2">
      <c r="L629" s="5"/>
      <c r="M629" s="5"/>
      <c r="O629" s="5"/>
      <c r="P629" s="6"/>
      <c r="Q629" s="6"/>
      <c r="R629" s="5"/>
      <c r="AL629" s="3"/>
      <c r="AM629" s="3"/>
    </row>
    <row r="630" spans="12:39" ht="12.75" customHeight="1" x14ac:dyDescent="0.2">
      <c r="L630" s="5"/>
      <c r="M630" s="5"/>
      <c r="O630" s="5"/>
      <c r="P630" s="6"/>
      <c r="Q630" s="6"/>
      <c r="R630" s="5"/>
      <c r="AL630" s="3"/>
      <c r="AM630" s="3"/>
    </row>
    <row r="631" spans="12:39" ht="12.75" customHeight="1" x14ac:dyDescent="0.2">
      <c r="L631" s="5"/>
      <c r="M631" s="5"/>
      <c r="O631" s="5"/>
      <c r="P631" s="6"/>
      <c r="Q631" s="6"/>
      <c r="R631" s="5"/>
      <c r="AL631" s="3"/>
      <c r="AM631" s="3"/>
    </row>
    <row r="632" spans="12:39" ht="12.75" customHeight="1" x14ac:dyDescent="0.2">
      <c r="L632" s="5"/>
      <c r="M632" s="5"/>
      <c r="O632" s="5"/>
      <c r="P632" s="6"/>
      <c r="Q632" s="6"/>
      <c r="R632" s="5"/>
      <c r="AL632" s="3"/>
      <c r="AM632" s="3"/>
    </row>
    <row r="633" spans="12:39" ht="12.75" customHeight="1" x14ac:dyDescent="0.2">
      <c r="L633" s="5"/>
      <c r="M633" s="5"/>
      <c r="O633" s="5"/>
      <c r="P633" s="6"/>
      <c r="Q633" s="6"/>
      <c r="R633" s="5"/>
      <c r="AL633" s="3"/>
      <c r="AM633" s="3"/>
    </row>
    <row r="634" spans="12:39" ht="12.75" customHeight="1" x14ac:dyDescent="0.2">
      <c r="L634" s="5"/>
      <c r="M634" s="5"/>
      <c r="O634" s="5"/>
      <c r="P634" s="6"/>
      <c r="Q634" s="6"/>
      <c r="R634" s="5"/>
      <c r="AL634" s="3"/>
      <c r="AM634" s="3"/>
    </row>
    <row r="635" spans="12:39" ht="12.75" customHeight="1" x14ac:dyDescent="0.2">
      <c r="L635" s="5"/>
      <c r="M635" s="5"/>
      <c r="O635" s="5"/>
      <c r="P635" s="6"/>
      <c r="Q635" s="6"/>
      <c r="R635" s="5"/>
      <c r="AL635" s="3"/>
      <c r="AM635" s="3"/>
    </row>
    <row r="636" spans="12:39" ht="12.75" customHeight="1" x14ac:dyDescent="0.2">
      <c r="L636" s="5"/>
      <c r="M636" s="5"/>
      <c r="O636" s="5"/>
      <c r="P636" s="6"/>
      <c r="Q636" s="6"/>
      <c r="R636" s="5"/>
      <c r="AL636" s="3"/>
      <c r="AM636" s="3"/>
    </row>
    <row r="637" spans="12:39" ht="12.75" customHeight="1" x14ac:dyDescent="0.2">
      <c r="L637" s="5"/>
      <c r="M637" s="5"/>
      <c r="O637" s="5"/>
      <c r="P637" s="6"/>
      <c r="Q637" s="6"/>
      <c r="R637" s="5"/>
      <c r="AL637" s="3"/>
      <c r="AM637" s="3"/>
    </row>
    <row r="638" spans="12:39" ht="12.75" customHeight="1" x14ac:dyDescent="0.2">
      <c r="L638" s="5"/>
      <c r="M638" s="5"/>
      <c r="O638" s="5"/>
      <c r="P638" s="6"/>
      <c r="Q638" s="6"/>
      <c r="R638" s="5"/>
      <c r="AL638" s="3"/>
      <c r="AM638" s="3"/>
    </row>
    <row r="639" spans="12:39" ht="12.75" customHeight="1" x14ac:dyDescent="0.2">
      <c r="L639" s="5"/>
      <c r="M639" s="5"/>
      <c r="O639" s="5"/>
      <c r="P639" s="6"/>
      <c r="Q639" s="6"/>
      <c r="R639" s="5"/>
      <c r="AL639" s="3"/>
      <c r="AM639" s="3"/>
    </row>
    <row r="640" spans="12:39" ht="12.75" customHeight="1" x14ac:dyDescent="0.2">
      <c r="L640" s="5"/>
      <c r="M640" s="5"/>
      <c r="O640" s="5"/>
      <c r="P640" s="6"/>
      <c r="Q640" s="6"/>
      <c r="R640" s="5"/>
      <c r="AL640" s="3"/>
      <c r="AM640" s="3"/>
    </row>
    <row r="641" spans="12:39" ht="12.75" customHeight="1" x14ac:dyDescent="0.2">
      <c r="L641" s="5"/>
      <c r="M641" s="5"/>
      <c r="O641" s="5"/>
      <c r="P641" s="6"/>
      <c r="Q641" s="6"/>
      <c r="R641" s="5"/>
      <c r="AL641" s="3"/>
      <c r="AM641" s="3"/>
    </row>
    <row r="642" spans="12:39" ht="12.75" customHeight="1" x14ac:dyDescent="0.2">
      <c r="L642" s="5"/>
      <c r="M642" s="5"/>
      <c r="O642" s="5"/>
      <c r="P642" s="6"/>
      <c r="Q642" s="6"/>
      <c r="R642" s="5"/>
      <c r="AL642" s="3"/>
      <c r="AM642" s="3"/>
    </row>
    <row r="643" spans="12:39" ht="12.75" customHeight="1" x14ac:dyDescent="0.2">
      <c r="L643" s="5"/>
      <c r="M643" s="5"/>
      <c r="O643" s="5"/>
      <c r="P643" s="6"/>
      <c r="Q643" s="6"/>
      <c r="R643" s="5"/>
      <c r="AL643" s="3"/>
      <c r="AM643" s="3"/>
    </row>
    <row r="644" spans="12:39" ht="12.75" customHeight="1" x14ac:dyDescent="0.2">
      <c r="L644" s="5"/>
      <c r="M644" s="5"/>
      <c r="O644" s="5"/>
      <c r="P644" s="6"/>
      <c r="Q644" s="6"/>
      <c r="R644" s="5"/>
      <c r="AL644" s="3"/>
      <c r="AM644" s="3"/>
    </row>
    <row r="645" spans="12:39" ht="12.75" customHeight="1" x14ac:dyDescent="0.2">
      <c r="L645" s="5"/>
      <c r="M645" s="5"/>
      <c r="O645" s="5"/>
      <c r="P645" s="6"/>
      <c r="Q645" s="6"/>
      <c r="R645" s="5"/>
      <c r="AL645" s="3"/>
      <c r="AM645" s="3"/>
    </row>
    <row r="646" spans="12:39" ht="12.75" customHeight="1" x14ac:dyDescent="0.2">
      <c r="L646" s="5"/>
      <c r="M646" s="5"/>
      <c r="O646" s="5"/>
      <c r="P646" s="6"/>
      <c r="Q646" s="6"/>
      <c r="R646" s="5"/>
      <c r="AL646" s="3"/>
      <c r="AM646" s="3"/>
    </row>
    <row r="647" spans="12:39" ht="12.75" customHeight="1" x14ac:dyDescent="0.2">
      <c r="L647" s="5"/>
      <c r="M647" s="5"/>
      <c r="O647" s="5"/>
      <c r="P647" s="6"/>
      <c r="Q647" s="6"/>
      <c r="R647" s="5"/>
      <c r="AL647" s="3"/>
      <c r="AM647" s="3"/>
    </row>
    <row r="648" spans="12:39" ht="12.75" customHeight="1" x14ac:dyDescent="0.2">
      <c r="L648" s="5"/>
      <c r="M648" s="5"/>
      <c r="O648" s="5"/>
      <c r="P648" s="6"/>
      <c r="Q648" s="6"/>
      <c r="R648" s="5"/>
      <c r="AL648" s="3"/>
      <c r="AM648" s="3"/>
    </row>
    <row r="649" spans="12:39" ht="12.75" customHeight="1" x14ac:dyDescent="0.2">
      <c r="L649" s="5"/>
      <c r="M649" s="5"/>
      <c r="O649" s="5"/>
      <c r="P649" s="6"/>
      <c r="Q649" s="6"/>
      <c r="R649" s="5"/>
      <c r="AL649" s="3"/>
      <c r="AM649" s="3"/>
    </row>
    <row r="650" spans="12:39" ht="12.75" customHeight="1" x14ac:dyDescent="0.2">
      <c r="L650" s="5"/>
      <c r="M650" s="5"/>
      <c r="O650" s="5"/>
      <c r="P650" s="6"/>
      <c r="Q650" s="6"/>
      <c r="R650" s="5"/>
      <c r="AL650" s="3"/>
      <c r="AM650" s="3"/>
    </row>
    <row r="651" spans="12:39" ht="12.75" customHeight="1" x14ac:dyDescent="0.2">
      <c r="L651" s="5"/>
      <c r="M651" s="5"/>
      <c r="O651" s="5"/>
      <c r="P651" s="6"/>
      <c r="Q651" s="6"/>
      <c r="R651" s="5"/>
      <c r="AL651" s="3"/>
      <c r="AM651" s="3"/>
    </row>
    <row r="652" spans="12:39" ht="12.75" customHeight="1" x14ac:dyDescent="0.2">
      <c r="L652" s="5"/>
      <c r="M652" s="5"/>
      <c r="O652" s="5"/>
      <c r="P652" s="6"/>
      <c r="Q652" s="6"/>
      <c r="R652" s="5"/>
      <c r="AL652" s="3"/>
      <c r="AM652" s="3"/>
    </row>
    <row r="653" spans="12:39" ht="12.75" customHeight="1" x14ac:dyDescent="0.2">
      <c r="L653" s="5"/>
      <c r="M653" s="5"/>
      <c r="O653" s="5"/>
      <c r="P653" s="6"/>
      <c r="Q653" s="6"/>
      <c r="R653" s="5"/>
      <c r="AL653" s="3"/>
      <c r="AM653" s="3"/>
    </row>
    <row r="654" spans="12:39" ht="12.75" customHeight="1" x14ac:dyDescent="0.2">
      <c r="L654" s="5"/>
      <c r="M654" s="5"/>
      <c r="O654" s="5"/>
      <c r="P654" s="6"/>
      <c r="Q654" s="6"/>
      <c r="R654" s="5"/>
      <c r="AL654" s="3"/>
      <c r="AM654" s="3"/>
    </row>
    <row r="655" spans="12:39" ht="12.75" customHeight="1" x14ac:dyDescent="0.2">
      <c r="L655" s="5"/>
      <c r="M655" s="5"/>
      <c r="O655" s="5"/>
      <c r="P655" s="6"/>
      <c r="Q655" s="6"/>
      <c r="R655" s="5"/>
      <c r="AL655" s="3"/>
      <c r="AM655" s="3"/>
    </row>
    <row r="656" spans="12:39" ht="12.75" customHeight="1" x14ac:dyDescent="0.2">
      <c r="L656" s="5"/>
      <c r="M656" s="5"/>
      <c r="O656" s="5"/>
      <c r="P656" s="6"/>
      <c r="Q656" s="6"/>
      <c r="R656" s="5"/>
      <c r="AL656" s="3"/>
      <c r="AM656" s="3"/>
    </row>
    <row r="657" spans="12:39" ht="12.75" customHeight="1" x14ac:dyDescent="0.2">
      <c r="L657" s="5"/>
      <c r="M657" s="5"/>
      <c r="O657" s="5"/>
      <c r="P657" s="6"/>
      <c r="Q657" s="6"/>
      <c r="R657" s="5"/>
      <c r="AL657" s="3"/>
      <c r="AM657" s="3"/>
    </row>
    <row r="658" spans="12:39" ht="12.75" customHeight="1" x14ac:dyDescent="0.2">
      <c r="L658" s="5"/>
      <c r="M658" s="5"/>
      <c r="O658" s="5"/>
      <c r="P658" s="6"/>
      <c r="Q658" s="6"/>
      <c r="R658" s="5"/>
      <c r="AL658" s="3"/>
      <c r="AM658" s="3"/>
    </row>
    <row r="659" spans="12:39" ht="12.75" customHeight="1" x14ac:dyDescent="0.2">
      <c r="L659" s="5"/>
      <c r="M659" s="5"/>
      <c r="O659" s="5"/>
      <c r="P659" s="6"/>
      <c r="Q659" s="6"/>
      <c r="R659" s="5"/>
      <c r="AL659" s="3"/>
      <c r="AM659" s="3"/>
    </row>
    <row r="660" spans="12:39" ht="12.75" customHeight="1" x14ac:dyDescent="0.2">
      <c r="L660" s="5"/>
      <c r="M660" s="5"/>
      <c r="O660" s="5"/>
      <c r="P660" s="6"/>
      <c r="Q660" s="6"/>
      <c r="R660" s="5"/>
      <c r="AL660" s="3"/>
      <c r="AM660" s="3"/>
    </row>
    <row r="661" spans="12:39" ht="12.75" customHeight="1" x14ac:dyDescent="0.2">
      <c r="L661" s="5"/>
      <c r="M661" s="5"/>
      <c r="O661" s="5"/>
      <c r="P661" s="6"/>
      <c r="Q661" s="6"/>
      <c r="R661" s="5"/>
      <c r="AL661" s="3"/>
      <c r="AM661" s="3"/>
    </row>
    <row r="662" spans="12:39" ht="12.75" customHeight="1" x14ac:dyDescent="0.2">
      <c r="L662" s="5"/>
      <c r="M662" s="5"/>
      <c r="O662" s="5"/>
      <c r="P662" s="6"/>
      <c r="Q662" s="6"/>
      <c r="R662" s="5"/>
      <c r="AL662" s="3"/>
      <c r="AM662" s="3"/>
    </row>
    <row r="663" spans="12:39" ht="12.75" customHeight="1" x14ac:dyDescent="0.2">
      <c r="L663" s="5"/>
      <c r="M663" s="5"/>
      <c r="O663" s="5"/>
      <c r="P663" s="6"/>
      <c r="Q663" s="6"/>
      <c r="R663" s="5"/>
      <c r="AL663" s="3"/>
      <c r="AM663" s="3"/>
    </row>
    <row r="664" spans="12:39" ht="12.75" customHeight="1" x14ac:dyDescent="0.2">
      <c r="L664" s="5"/>
      <c r="M664" s="5"/>
      <c r="O664" s="5"/>
      <c r="P664" s="6"/>
      <c r="Q664" s="6"/>
      <c r="R664" s="5"/>
      <c r="AL664" s="3"/>
      <c r="AM664" s="3"/>
    </row>
    <row r="665" spans="12:39" ht="12.75" customHeight="1" x14ac:dyDescent="0.2">
      <c r="L665" s="5"/>
      <c r="M665" s="5"/>
      <c r="O665" s="5"/>
      <c r="P665" s="6"/>
      <c r="Q665" s="6"/>
      <c r="R665" s="5"/>
      <c r="AL665" s="3"/>
      <c r="AM665" s="3"/>
    </row>
    <row r="666" spans="12:39" ht="12.75" customHeight="1" x14ac:dyDescent="0.2">
      <c r="L666" s="5"/>
      <c r="M666" s="5"/>
      <c r="O666" s="5"/>
      <c r="P666" s="6"/>
      <c r="Q666" s="6"/>
      <c r="R666" s="5"/>
      <c r="AL666" s="3"/>
      <c r="AM666" s="3"/>
    </row>
    <row r="667" spans="12:39" ht="12.75" customHeight="1" x14ac:dyDescent="0.2">
      <c r="L667" s="5"/>
      <c r="M667" s="5"/>
      <c r="O667" s="5"/>
      <c r="P667" s="6"/>
      <c r="Q667" s="6"/>
      <c r="R667" s="5"/>
      <c r="AL667" s="3"/>
      <c r="AM667" s="3"/>
    </row>
    <row r="668" spans="12:39" ht="12.75" customHeight="1" x14ac:dyDescent="0.2">
      <c r="L668" s="5"/>
      <c r="M668" s="5"/>
      <c r="O668" s="5"/>
      <c r="P668" s="6"/>
      <c r="Q668" s="6"/>
      <c r="R668" s="5"/>
      <c r="AL668" s="3"/>
      <c r="AM668" s="3"/>
    </row>
    <row r="669" spans="12:39" ht="12.75" customHeight="1" x14ac:dyDescent="0.2">
      <c r="L669" s="5"/>
      <c r="M669" s="5"/>
      <c r="O669" s="5"/>
      <c r="P669" s="6"/>
      <c r="Q669" s="6"/>
      <c r="R669" s="5"/>
      <c r="AL669" s="3"/>
      <c r="AM669" s="3"/>
    </row>
    <row r="670" spans="12:39" ht="12.75" customHeight="1" x14ac:dyDescent="0.2">
      <c r="L670" s="5"/>
      <c r="M670" s="5"/>
      <c r="O670" s="5"/>
      <c r="P670" s="6"/>
      <c r="Q670" s="6"/>
      <c r="R670" s="5"/>
      <c r="AL670" s="3"/>
      <c r="AM670" s="3"/>
    </row>
    <row r="671" spans="12:39" ht="12.75" customHeight="1" x14ac:dyDescent="0.2">
      <c r="L671" s="5"/>
      <c r="M671" s="5"/>
      <c r="O671" s="5"/>
      <c r="P671" s="6"/>
      <c r="Q671" s="6"/>
      <c r="R671" s="5"/>
      <c r="AL671" s="3"/>
      <c r="AM671" s="3"/>
    </row>
    <row r="672" spans="12:39" ht="12.75" customHeight="1" x14ac:dyDescent="0.2">
      <c r="L672" s="5"/>
      <c r="M672" s="5"/>
      <c r="O672" s="5"/>
      <c r="P672" s="6"/>
      <c r="Q672" s="6"/>
      <c r="R672" s="5"/>
      <c r="AL672" s="3"/>
      <c r="AM672" s="3"/>
    </row>
    <row r="673" spans="12:39" ht="12.75" customHeight="1" x14ac:dyDescent="0.2">
      <c r="L673" s="5"/>
      <c r="M673" s="5"/>
      <c r="O673" s="5"/>
      <c r="P673" s="6"/>
      <c r="Q673" s="6"/>
      <c r="R673" s="5"/>
      <c r="AL673" s="3"/>
      <c r="AM673" s="3"/>
    </row>
    <row r="674" spans="12:39" ht="12.75" customHeight="1" x14ac:dyDescent="0.2">
      <c r="L674" s="5"/>
      <c r="M674" s="5"/>
      <c r="O674" s="5"/>
      <c r="P674" s="6"/>
      <c r="Q674" s="6"/>
      <c r="R674" s="5"/>
      <c r="AL674" s="3"/>
      <c r="AM674" s="3"/>
    </row>
    <row r="675" spans="12:39" ht="12.75" customHeight="1" x14ac:dyDescent="0.2">
      <c r="L675" s="5"/>
      <c r="M675" s="5"/>
      <c r="O675" s="5"/>
      <c r="P675" s="6"/>
      <c r="Q675" s="6"/>
      <c r="R675" s="5"/>
      <c r="AL675" s="3"/>
      <c r="AM675" s="3"/>
    </row>
    <row r="676" spans="12:39" ht="12.75" customHeight="1" x14ac:dyDescent="0.2">
      <c r="L676" s="5"/>
      <c r="M676" s="5"/>
      <c r="O676" s="5"/>
      <c r="P676" s="6"/>
      <c r="Q676" s="6"/>
      <c r="R676" s="5"/>
      <c r="AL676" s="3"/>
      <c r="AM676" s="3"/>
    </row>
    <row r="677" spans="12:39" ht="12.75" customHeight="1" x14ac:dyDescent="0.2">
      <c r="L677" s="5"/>
      <c r="M677" s="5"/>
      <c r="O677" s="5"/>
      <c r="P677" s="6"/>
      <c r="Q677" s="6"/>
      <c r="R677" s="5"/>
      <c r="AL677" s="3"/>
      <c r="AM677" s="3"/>
    </row>
    <row r="678" spans="12:39" ht="12.75" customHeight="1" x14ac:dyDescent="0.2">
      <c r="L678" s="5"/>
      <c r="M678" s="5"/>
      <c r="O678" s="5"/>
      <c r="P678" s="6"/>
      <c r="Q678" s="6"/>
      <c r="R678" s="5"/>
      <c r="AL678" s="3"/>
      <c r="AM678" s="3"/>
    </row>
    <row r="679" spans="12:39" ht="12.75" customHeight="1" x14ac:dyDescent="0.2">
      <c r="L679" s="5"/>
      <c r="M679" s="5"/>
      <c r="O679" s="5"/>
      <c r="P679" s="6"/>
      <c r="Q679" s="6"/>
      <c r="R679" s="5"/>
      <c r="AL679" s="3"/>
      <c r="AM679" s="3"/>
    </row>
    <row r="680" spans="12:39" ht="12.75" customHeight="1" x14ac:dyDescent="0.2">
      <c r="L680" s="5"/>
      <c r="M680" s="5"/>
      <c r="O680" s="5"/>
      <c r="P680" s="6"/>
      <c r="Q680" s="6"/>
      <c r="R680" s="5"/>
      <c r="AL680" s="3"/>
      <c r="AM680" s="3"/>
    </row>
    <row r="681" spans="12:39" ht="12.75" customHeight="1" x14ac:dyDescent="0.2">
      <c r="L681" s="5"/>
      <c r="M681" s="5"/>
      <c r="O681" s="5"/>
      <c r="P681" s="6"/>
      <c r="Q681" s="6"/>
      <c r="R681" s="5"/>
      <c r="AL681" s="3"/>
      <c r="AM681" s="3"/>
    </row>
    <row r="682" spans="12:39" ht="12.75" customHeight="1" x14ac:dyDescent="0.2">
      <c r="L682" s="5"/>
      <c r="M682" s="5"/>
      <c r="O682" s="5"/>
      <c r="P682" s="6"/>
      <c r="Q682" s="6"/>
      <c r="R682" s="5"/>
      <c r="AL682" s="3"/>
      <c r="AM682" s="3"/>
    </row>
    <row r="683" spans="12:39" ht="12.75" customHeight="1" x14ac:dyDescent="0.2">
      <c r="L683" s="5"/>
      <c r="M683" s="5"/>
      <c r="O683" s="5"/>
      <c r="P683" s="6"/>
      <c r="Q683" s="6"/>
      <c r="R683" s="5"/>
      <c r="AL683" s="3"/>
      <c r="AM683" s="3"/>
    </row>
    <row r="684" spans="12:39" ht="12.75" customHeight="1" x14ac:dyDescent="0.2">
      <c r="L684" s="5"/>
      <c r="M684" s="5"/>
      <c r="O684" s="5"/>
      <c r="P684" s="6"/>
      <c r="Q684" s="6"/>
      <c r="R684" s="5"/>
      <c r="AL684" s="3"/>
      <c r="AM684" s="3"/>
    </row>
    <row r="685" spans="12:39" ht="12.75" customHeight="1" x14ac:dyDescent="0.2">
      <c r="L685" s="5"/>
      <c r="M685" s="5"/>
      <c r="O685" s="5"/>
      <c r="P685" s="6"/>
      <c r="Q685" s="6"/>
      <c r="R685" s="5"/>
      <c r="AL685" s="3"/>
      <c r="AM685" s="3"/>
    </row>
    <row r="686" spans="12:39" ht="12.75" customHeight="1" x14ac:dyDescent="0.2">
      <c r="L686" s="5"/>
      <c r="M686" s="5"/>
      <c r="O686" s="5"/>
      <c r="P686" s="6"/>
      <c r="Q686" s="6"/>
      <c r="R686" s="5"/>
      <c r="AL686" s="3"/>
      <c r="AM686" s="3"/>
    </row>
    <row r="687" spans="12:39" ht="12.75" customHeight="1" x14ac:dyDescent="0.2">
      <c r="L687" s="5"/>
      <c r="M687" s="5"/>
      <c r="O687" s="5"/>
      <c r="P687" s="6"/>
      <c r="Q687" s="6"/>
      <c r="R687" s="5"/>
      <c r="AL687" s="3"/>
      <c r="AM687" s="3"/>
    </row>
    <row r="688" spans="12:39" ht="12.75" customHeight="1" x14ac:dyDescent="0.2">
      <c r="L688" s="5"/>
      <c r="M688" s="5"/>
      <c r="O688" s="5"/>
      <c r="P688" s="6"/>
      <c r="Q688" s="6"/>
      <c r="R688" s="5"/>
      <c r="AL688" s="3"/>
      <c r="AM688" s="3"/>
    </row>
    <row r="689" spans="12:39" ht="12.75" customHeight="1" x14ac:dyDescent="0.2">
      <c r="L689" s="5"/>
      <c r="M689" s="5"/>
      <c r="O689" s="5"/>
      <c r="P689" s="6"/>
      <c r="Q689" s="6"/>
      <c r="R689" s="5"/>
      <c r="AL689" s="3"/>
      <c r="AM689" s="3"/>
    </row>
    <row r="690" spans="12:39" ht="12.75" customHeight="1" x14ac:dyDescent="0.2">
      <c r="L690" s="5"/>
      <c r="M690" s="5"/>
      <c r="O690" s="5"/>
      <c r="P690" s="6"/>
      <c r="Q690" s="6"/>
      <c r="R690" s="5"/>
      <c r="AL690" s="3"/>
      <c r="AM690" s="3"/>
    </row>
    <row r="691" spans="12:39" ht="12.75" customHeight="1" x14ac:dyDescent="0.2">
      <c r="L691" s="5"/>
      <c r="M691" s="5"/>
      <c r="O691" s="5"/>
      <c r="P691" s="6"/>
      <c r="Q691" s="6"/>
      <c r="R691" s="5"/>
      <c r="AL691" s="3"/>
      <c r="AM691" s="3"/>
    </row>
    <row r="692" spans="12:39" ht="12.75" customHeight="1" x14ac:dyDescent="0.2">
      <c r="L692" s="5"/>
      <c r="M692" s="5"/>
      <c r="O692" s="5"/>
      <c r="P692" s="6"/>
      <c r="Q692" s="6"/>
      <c r="R692" s="5"/>
      <c r="AL692" s="3"/>
      <c r="AM692" s="3"/>
    </row>
    <row r="693" spans="12:39" ht="12.75" customHeight="1" x14ac:dyDescent="0.2">
      <c r="L693" s="5"/>
      <c r="M693" s="5"/>
      <c r="O693" s="5"/>
      <c r="P693" s="6"/>
      <c r="Q693" s="6"/>
      <c r="R693" s="5"/>
      <c r="AL693" s="3"/>
      <c r="AM693" s="3"/>
    </row>
    <row r="694" spans="12:39" ht="12.75" customHeight="1" x14ac:dyDescent="0.2">
      <c r="L694" s="5"/>
      <c r="M694" s="5"/>
      <c r="O694" s="5"/>
      <c r="P694" s="6"/>
      <c r="Q694" s="6"/>
      <c r="R694" s="5"/>
      <c r="AL694" s="3"/>
      <c r="AM694" s="3"/>
    </row>
    <row r="695" spans="12:39" ht="12.75" customHeight="1" x14ac:dyDescent="0.2">
      <c r="L695" s="5"/>
      <c r="M695" s="5"/>
      <c r="O695" s="5"/>
      <c r="P695" s="6"/>
      <c r="Q695" s="6"/>
      <c r="R695" s="5"/>
      <c r="AL695" s="3"/>
      <c r="AM695" s="3"/>
    </row>
    <row r="696" spans="12:39" ht="12.75" customHeight="1" x14ac:dyDescent="0.2">
      <c r="L696" s="5"/>
      <c r="M696" s="5"/>
      <c r="O696" s="5"/>
      <c r="P696" s="6"/>
      <c r="Q696" s="6"/>
      <c r="R696" s="5"/>
      <c r="AL696" s="3"/>
      <c r="AM696" s="3"/>
    </row>
    <row r="697" spans="12:39" ht="12.75" customHeight="1" x14ac:dyDescent="0.2">
      <c r="L697" s="5"/>
      <c r="M697" s="5"/>
      <c r="O697" s="5"/>
      <c r="P697" s="6"/>
      <c r="Q697" s="6"/>
      <c r="R697" s="5"/>
      <c r="AL697" s="3"/>
      <c r="AM697" s="3"/>
    </row>
    <row r="698" spans="12:39" ht="12.75" customHeight="1" x14ac:dyDescent="0.2">
      <c r="L698" s="5"/>
      <c r="M698" s="5"/>
      <c r="O698" s="5"/>
      <c r="P698" s="6"/>
      <c r="Q698" s="6"/>
      <c r="R698" s="5"/>
      <c r="AL698" s="3"/>
      <c r="AM698" s="3"/>
    </row>
    <row r="699" spans="12:39" ht="12.75" customHeight="1" x14ac:dyDescent="0.2">
      <c r="L699" s="5"/>
      <c r="M699" s="5"/>
      <c r="O699" s="5"/>
      <c r="P699" s="6"/>
      <c r="Q699" s="6"/>
      <c r="R699" s="5"/>
      <c r="AL699" s="3"/>
      <c r="AM699" s="3"/>
    </row>
    <row r="700" spans="12:39" ht="12.75" customHeight="1" x14ac:dyDescent="0.2">
      <c r="L700" s="5"/>
      <c r="M700" s="5"/>
      <c r="O700" s="5"/>
      <c r="P700" s="6"/>
      <c r="Q700" s="6"/>
      <c r="R700" s="5"/>
      <c r="AL700" s="3"/>
      <c r="AM700" s="3"/>
    </row>
    <row r="701" spans="12:39" ht="12.75" customHeight="1" x14ac:dyDescent="0.2">
      <c r="L701" s="5"/>
      <c r="M701" s="5"/>
      <c r="O701" s="5"/>
      <c r="P701" s="6"/>
      <c r="Q701" s="6"/>
      <c r="R701" s="5"/>
      <c r="AL701" s="3"/>
      <c r="AM701" s="3"/>
    </row>
    <row r="702" spans="12:39" ht="12.75" customHeight="1" x14ac:dyDescent="0.2">
      <c r="L702" s="5"/>
      <c r="M702" s="5"/>
      <c r="O702" s="5"/>
      <c r="P702" s="6"/>
      <c r="Q702" s="6"/>
      <c r="R702" s="5"/>
      <c r="AL702" s="3"/>
      <c r="AM702" s="3"/>
    </row>
    <row r="703" spans="12:39" ht="12.75" customHeight="1" x14ac:dyDescent="0.2">
      <c r="L703" s="5"/>
      <c r="M703" s="5"/>
      <c r="O703" s="5"/>
      <c r="P703" s="6"/>
      <c r="Q703" s="6"/>
      <c r="R703" s="5"/>
      <c r="AL703" s="3"/>
      <c r="AM703" s="3"/>
    </row>
    <row r="704" spans="12:39" ht="12.75" customHeight="1" x14ac:dyDescent="0.2">
      <c r="L704" s="5"/>
      <c r="M704" s="5"/>
      <c r="O704" s="5"/>
      <c r="P704" s="6"/>
      <c r="Q704" s="6"/>
      <c r="R704" s="5"/>
      <c r="AL704" s="3"/>
      <c r="AM704" s="3"/>
    </row>
    <row r="705" spans="12:39" ht="12.75" customHeight="1" x14ac:dyDescent="0.2">
      <c r="L705" s="5"/>
      <c r="M705" s="5"/>
      <c r="O705" s="5"/>
      <c r="P705" s="6"/>
      <c r="Q705" s="6"/>
      <c r="R705" s="5"/>
      <c r="AL705" s="3"/>
      <c r="AM705" s="3"/>
    </row>
    <row r="706" spans="12:39" ht="12.75" customHeight="1" x14ac:dyDescent="0.2">
      <c r="L706" s="5"/>
      <c r="M706" s="5"/>
      <c r="O706" s="5"/>
      <c r="P706" s="6"/>
      <c r="Q706" s="6"/>
      <c r="R706" s="5"/>
      <c r="AL706" s="3"/>
      <c r="AM706" s="3"/>
    </row>
    <row r="707" spans="12:39" ht="12.75" customHeight="1" x14ac:dyDescent="0.2">
      <c r="L707" s="5"/>
      <c r="M707" s="5"/>
      <c r="O707" s="5"/>
      <c r="P707" s="6"/>
      <c r="Q707" s="6"/>
      <c r="R707" s="5"/>
      <c r="AL707" s="3"/>
      <c r="AM707" s="3"/>
    </row>
    <row r="708" spans="12:39" ht="12.75" customHeight="1" x14ac:dyDescent="0.2">
      <c r="L708" s="5"/>
      <c r="M708" s="5"/>
      <c r="O708" s="5"/>
      <c r="P708" s="6"/>
      <c r="Q708" s="6"/>
      <c r="R708" s="5"/>
      <c r="AL708" s="3"/>
      <c r="AM708" s="3"/>
    </row>
    <row r="709" spans="12:39" ht="12.75" customHeight="1" x14ac:dyDescent="0.2">
      <c r="L709" s="5"/>
      <c r="M709" s="5"/>
      <c r="O709" s="5"/>
      <c r="P709" s="6"/>
      <c r="Q709" s="6"/>
      <c r="R709" s="5"/>
      <c r="AL709" s="3"/>
      <c r="AM709" s="3"/>
    </row>
    <row r="710" spans="12:39" ht="12.75" customHeight="1" x14ac:dyDescent="0.2">
      <c r="L710" s="5"/>
      <c r="M710" s="5"/>
      <c r="O710" s="5"/>
      <c r="P710" s="6"/>
      <c r="Q710" s="6"/>
      <c r="R710" s="5"/>
      <c r="AL710" s="3"/>
      <c r="AM710" s="3"/>
    </row>
    <row r="711" spans="12:39" ht="12.75" customHeight="1" x14ac:dyDescent="0.2">
      <c r="L711" s="5"/>
      <c r="M711" s="5"/>
      <c r="O711" s="5"/>
      <c r="P711" s="6"/>
      <c r="Q711" s="6"/>
      <c r="R711" s="5"/>
      <c r="AL711" s="3"/>
      <c r="AM711" s="3"/>
    </row>
    <row r="712" spans="12:39" ht="12.75" customHeight="1" x14ac:dyDescent="0.2">
      <c r="L712" s="5"/>
      <c r="M712" s="5"/>
      <c r="O712" s="5"/>
      <c r="P712" s="6"/>
      <c r="Q712" s="6"/>
      <c r="R712" s="5"/>
      <c r="AL712" s="3"/>
      <c r="AM712" s="3"/>
    </row>
    <row r="713" spans="12:39" ht="12.75" customHeight="1" x14ac:dyDescent="0.2">
      <c r="L713" s="5"/>
      <c r="M713" s="5"/>
      <c r="O713" s="5"/>
      <c r="P713" s="6"/>
      <c r="Q713" s="6"/>
      <c r="R713" s="5"/>
      <c r="AL713" s="3"/>
      <c r="AM713" s="3"/>
    </row>
    <row r="714" spans="12:39" ht="12.75" customHeight="1" x14ac:dyDescent="0.2">
      <c r="L714" s="5"/>
      <c r="M714" s="5"/>
      <c r="O714" s="5"/>
      <c r="P714" s="6"/>
      <c r="Q714" s="6"/>
      <c r="R714" s="5"/>
      <c r="AL714" s="3"/>
      <c r="AM714" s="3"/>
    </row>
    <row r="715" spans="12:39" ht="12.75" customHeight="1" x14ac:dyDescent="0.2">
      <c r="L715" s="5"/>
      <c r="M715" s="5"/>
      <c r="O715" s="5"/>
      <c r="P715" s="6"/>
      <c r="Q715" s="6"/>
      <c r="R715" s="5"/>
      <c r="AL715" s="3"/>
      <c r="AM715" s="3"/>
    </row>
    <row r="716" spans="12:39" ht="12.75" customHeight="1" x14ac:dyDescent="0.2">
      <c r="L716" s="5"/>
      <c r="M716" s="5"/>
      <c r="O716" s="5"/>
      <c r="P716" s="6"/>
      <c r="Q716" s="6"/>
      <c r="R716" s="5"/>
      <c r="AL716" s="3"/>
      <c r="AM716" s="3"/>
    </row>
    <row r="717" spans="12:39" ht="12.75" customHeight="1" x14ac:dyDescent="0.2">
      <c r="L717" s="5"/>
      <c r="M717" s="5"/>
      <c r="O717" s="5"/>
      <c r="P717" s="6"/>
      <c r="Q717" s="6"/>
      <c r="R717" s="5"/>
      <c r="AL717" s="3"/>
      <c r="AM717" s="3"/>
    </row>
    <row r="718" spans="12:39" ht="12.75" customHeight="1" x14ac:dyDescent="0.2">
      <c r="L718" s="5"/>
      <c r="M718" s="5"/>
      <c r="O718" s="5"/>
      <c r="P718" s="6"/>
      <c r="Q718" s="6"/>
      <c r="R718" s="5"/>
      <c r="AL718" s="3"/>
      <c r="AM718" s="3"/>
    </row>
    <row r="719" spans="12:39" ht="12.75" customHeight="1" x14ac:dyDescent="0.2">
      <c r="L719" s="5"/>
      <c r="M719" s="5"/>
      <c r="O719" s="5"/>
      <c r="P719" s="6"/>
      <c r="Q719" s="6"/>
      <c r="R719" s="5"/>
      <c r="AL719" s="3"/>
      <c r="AM719" s="3"/>
    </row>
    <row r="720" spans="12:39" ht="12.75" customHeight="1" x14ac:dyDescent="0.2">
      <c r="L720" s="5"/>
      <c r="M720" s="5"/>
      <c r="O720" s="5"/>
      <c r="P720" s="6"/>
      <c r="Q720" s="6"/>
      <c r="R720" s="5"/>
      <c r="AL720" s="3"/>
      <c r="AM720" s="3"/>
    </row>
    <row r="721" spans="12:39" ht="12.75" customHeight="1" x14ac:dyDescent="0.2">
      <c r="L721" s="5"/>
      <c r="M721" s="5"/>
      <c r="O721" s="5"/>
      <c r="P721" s="6"/>
      <c r="Q721" s="6"/>
      <c r="R721" s="5"/>
      <c r="AL721" s="3"/>
      <c r="AM721" s="3"/>
    </row>
    <row r="722" spans="12:39" ht="12.75" customHeight="1" x14ac:dyDescent="0.2">
      <c r="L722" s="5"/>
      <c r="M722" s="5"/>
      <c r="O722" s="5"/>
      <c r="P722" s="6"/>
      <c r="Q722" s="6"/>
      <c r="R722" s="5"/>
      <c r="AL722" s="3"/>
      <c r="AM722" s="3"/>
    </row>
    <row r="723" spans="12:39" ht="12.75" customHeight="1" x14ac:dyDescent="0.2">
      <c r="L723" s="5"/>
      <c r="M723" s="5"/>
      <c r="O723" s="5"/>
      <c r="P723" s="6"/>
      <c r="Q723" s="6"/>
      <c r="R723" s="5"/>
      <c r="AL723" s="3"/>
      <c r="AM723" s="3"/>
    </row>
    <row r="724" spans="12:39" ht="12.75" customHeight="1" x14ac:dyDescent="0.2">
      <c r="L724" s="5"/>
      <c r="M724" s="5"/>
      <c r="O724" s="5"/>
      <c r="P724" s="6"/>
      <c r="Q724" s="6"/>
      <c r="R724" s="5"/>
      <c r="AL724" s="3"/>
      <c r="AM724" s="3"/>
    </row>
    <row r="725" spans="12:39" ht="12.75" customHeight="1" x14ac:dyDescent="0.2">
      <c r="L725" s="5"/>
      <c r="M725" s="5"/>
      <c r="O725" s="5"/>
      <c r="P725" s="6"/>
      <c r="Q725" s="6"/>
      <c r="R725" s="5"/>
      <c r="AL725" s="3"/>
      <c r="AM725" s="3"/>
    </row>
    <row r="726" spans="12:39" ht="12.75" customHeight="1" x14ac:dyDescent="0.2">
      <c r="L726" s="5"/>
      <c r="M726" s="5"/>
      <c r="O726" s="5"/>
      <c r="P726" s="6"/>
      <c r="Q726" s="6"/>
      <c r="R726" s="5"/>
      <c r="AL726" s="3"/>
      <c r="AM726" s="3"/>
    </row>
    <row r="727" spans="12:39" ht="12.75" customHeight="1" x14ac:dyDescent="0.2">
      <c r="L727" s="5"/>
      <c r="M727" s="5"/>
      <c r="O727" s="5"/>
      <c r="P727" s="6"/>
      <c r="Q727" s="6"/>
      <c r="R727" s="5"/>
      <c r="AL727" s="3"/>
      <c r="AM727" s="3"/>
    </row>
    <row r="728" spans="12:39" ht="12.75" customHeight="1" x14ac:dyDescent="0.2">
      <c r="L728" s="5"/>
      <c r="M728" s="5"/>
      <c r="O728" s="5"/>
      <c r="P728" s="6"/>
      <c r="Q728" s="6"/>
      <c r="R728" s="5"/>
      <c r="AL728" s="3"/>
      <c r="AM728" s="3"/>
    </row>
    <row r="729" spans="12:39" ht="12.75" customHeight="1" x14ac:dyDescent="0.2">
      <c r="L729" s="5"/>
      <c r="M729" s="5"/>
      <c r="O729" s="5"/>
      <c r="P729" s="6"/>
      <c r="Q729" s="6"/>
      <c r="R729" s="5"/>
      <c r="AL729" s="3"/>
      <c r="AM729" s="3"/>
    </row>
    <row r="730" spans="12:39" ht="12.75" customHeight="1" x14ac:dyDescent="0.2">
      <c r="L730" s="5"/>
      <c r="M730" s="5"/>
      <c r="O730" s="5"/>
      <c r="P730" s="6"/>
      <c r="Q730" s="6"/>
      <c r="R730" s="5"/>
      <c r="AL730" s="3"/>
      <c r="AM730" s="3"/>
    </row>
    <row r="731" spans="12:39" ht="12.75" customHeight="1" x14ac:dyDescent="0.2">
      <c r="L731" s="5"/>
      <c r="M731" s="5"/>
      <c r="O731" s="5"/>
      <c r="P731" s="6"/>
      <c r="Q731" s="6"/>
      <c r="R731" s="5"/>
      <c r="AL731" s="3"/>
      <c r="AM731" s="3"/>
    </row>
    <row r="732" spans="12:39" ht="12.75" customHeight="1" x14ac:dyDescent="0.2">
      <c r="L732" s="5"/>
      <c r="M732" s="5"/>
      <c r="O732" s="5"/>
      <c r="P732" s="6"/>
      <c r="Q732" s="6"/>
      <c r="R732" s="5"/>
      <c r="AL732" s="3"/>
      <c r="AM732" s="3"/>
    </row>
    <row r="733" spans="12:39" ht="12.75" customHeight="1" x14ac:dyDescent="0.2">
      <c r="L733" s="5"/>
      <c r="M733" s="5"/>
      <c r="O733" s="5"/>
      <c r="P733" s="6"/>
      <c r="Q733" s="6"/>
      <c r="R733" s="5"/>
      <c r="AL733" s="3"/>
      <c r="AM733" s="3"/>
    </row>
    <row r="734" spans="12:39" ht="12.75" customHeight="1" x14ac:dyDescent="0.2">
      <c r="L734" s="5"/>
      <c r="M734" s="5"/>
      <c r="O734" s="5"/>
      <c r="P734" s="6"/>
      <c r="Q734" s="6"/>
      <c r="R734" s="5"/>
      <c r="AL734" s="3"/>
      <c r="AM734" s="3"/>
    </row>
    <row r="735" spans="12:39" ht="12.75" customHeight="1" x14ac:dyDescent="0.2">
      <c r="L735" s="5"/>
      <c r="M735" s="5"/>
      <c r="O735" s="5"/>
      <c r="P735" s="6"/>
      <c r="Q735" s="6"/>
      <c r="R735" s="5"/>
      <c r="AL735" s="3"/>
      <c r="AM735" s="3"/>
    </row>
    <row r="736" spans="12:39" ht="12.75" customHeight="1" x14ac:dyDescent="0.2">
      <c r="L736" s="5"/>
      <c r="M736" s="5"/>
      <c r="O736" s="5"/>
      <c r="P736" s="6"/>
      <c r="Q736" s="6"/>
      <c r="R736" s="5"/>
      <c r="AL736" s="3"/>
      <c r="AM736" s="3"/>
    </row>
    <row r="737" spans="12:39" ht="12.75" customHeight="1" x14ac:dyDescent="0.2">
      <c r="L737" s="5"/>
      <c r="M737" s="5"/>
      <c r="O737" s="5"/>
      <c r="P737" s="6"/>
      <c r="Q737" s="6"/>
      <c r="R737" s="5"/>
      <c r="AL737" s="3"/>
      <c r="AM737" s="3"/>
    </row>
    <row r="738" spans="12:39" ht="12.75" customHeight="1" x14ac:dyDescent="0.2">
      <c r="L738" s="5"/>
      <c r="M738" s="5"/>
      <c r="O738" s="5"/>
      <c r="P738" s="6"/>
      <c r="Q738" s="6"/>
      <c r="R738" s="5"/>
      <c r="AL738" s="3"/>
      <c r="AM738" s="3"/>
    </row>
    <row r="739" spans="12:39" ht="12.75" customHeight="1" x14ac:dyDescent="0.2">
      <c r="L739" s="5"/>
      <c r="M739" s="5"/>
      <c r="O739" s="5"/>
      <c r="P739" s="6"/>
      <c r="Q739" s="6"/>
      <c r="R739" s="5"/>
      <c r="AL739" s="3"/>
      <c r="AM739" s="3"/>
    </row>
    <row r="740" spans="12:39" ht="12.75" customHeight="1" x14ac:dyDescent="0.2">
      <c r="L740" s="5"/>
      <c r="M740" s="5"/>
      <c r="O740" s="5"/>
      <c r="P740" s="6"/>
      <c r="Q740" s="6"/>
      <c r="R740" s="5"/>
      <c r="AL740" s="3"/>
      <c r="AM740" s="3"/>
    </row>
    <row r="741" spans="12:39" ht="12.75" customHeight="1" x14ac:dyDescent="0.2">
      <c r="L741" s="5"/>
      <c r="M741" s="5"/>
      <c r="O741" s="5"/>
      <c r="P741" s="6"/>
      <c r="Q741" s="6"/>
      <c r="R741" s="5"/>
      <c r="AL741" s="3"/>
      <c r="AM741" s="3"/>
    </row>
    <row r="742" spans="12:39" ht="12.75" customHeight="1" x14ac:dyDescent="0.2">
      <c r="L742" s="5"/>
      <c r="M742" s="5"/>
      <c r="O742" s="5"/>
      <c r="P742" s="6"/>
      <c r="Q742" s="6"/>
      <c r="R742" s="5"/>
      <c r="AL742" s="3"/>
      <c r="AM742" s="3"/>
    </row>
    <row r="743" spans="12:39" ht="12.75" customHeight="1" x14ac:dyDescent="0.2">
      <c r="L743" s="5"/>
      <c r="M743" s="5"/>
      <c r="O743" s="5"/>
      <c r="P743" s="6"/>
      <c r="Q743" s="6"/>
      <c r="R743" s="5"/>
      <c r="AL743" s="3"/>
      <c r="AM743" s="3"/>
    </row>
    <row r="744" spans="12:39" ht="12.75" customHeight="1" x14ac:dyDescent="0.2">
      <c r="L744" s="5"/>
      <c r="M744" s="5"/>
      <c r="O744" s="5"/>
      <c r="P744" s="6"/>
      <c r="Q744" s="6"/>
      <c r="R744" s="5"/>
      <c r="AL744" s="3"/>
      <c r="AM744" s="3"/>
    </row>
    <row r="745" spans="12:39" ht="12.75" customHeight="1" x14ac:dyDescent="0.2">
      <c r="L745" s="5"/>
      <c r="M745" s="5"/>
      <c r="O745" s="5"/>
      <c r="P745" s="6"/>
      <c r="Q745" s="6"/>
      <c r="R745" s="5"/>
      <c r="AL745" s="3"/>
      <c r="AM745" s="3"/>
    </row>
    <row r="746" spans="12:39" ht="12.75" customHeight="1" x14ac:dyDescent="0.2">
      <c r="L746" s="5"/>
      <c r="M746" s="5"/>
      <c r="O746" s="5"/>
      <c r="P746" s="6"/>
      <c r="Q746" s="6"/>
      <c r="R746" s="5"/>
      <c r="AL746" s="3"/>
      <c r="AM746" s="3"/>
    </row>
    <row r="747" spans="12:39" ht="12.75" customHeight="1" x14ac:dyDescent="0.2">
      <c r="L747" s="5"/>
      <c r="M747" s="5"/>
      <c r="O747" s="5"/>
      <c r="P747" s="6"/>
      <c r="Q747" s="6"/>
      <c r="R747" s="5"/>
      <c r="AL747" s="3"/>
      <c r="AM747" s="3"/>
    </row>
    <row r="748" spans="12:39" ht="12.75" customHeight="1" x14ac:dyDescent="0.2">
      <c r="L748" s="5"/>
      <c r="M748" s="5"/>
      <c r="O748" s="5"/>
      <c r="P748" s="6"/>
      <c r="Q748" s="6"/>
      <c r="R748" s="5"/>
      <c r="AL748" s="3"/>
      <c r="AM748" s="3"/>
    </row>
    <row r="749" spans="12:39" ht="12.75" customHeight="1" x14ac:dyDescent="0.2">
      <c r="L749" s="5"/>
      <c r="M749" s="5"/>
      <c r="O749" s="5"/>
      <c r="P749" s="6"/>
      <c r="Q749" s="6"/>
      <c r="R749" s="5"/>
      <c r="AL749" s="3"/>
      <c r="AM749" s="3"/>
    </row>
    <row r="750" spans="12:39" ht="12.75" customHeight="1" x14ac:dyDescent="0.2">
      <c r="L750" s="5"/>
      <c r="M750" s="5"/>
      <c r="O750" s="5"/>
      <c r="P750" s="6"/>
      <c r="Q750" s="6"/>
      <c r="R750" s="5"/>
      <c r="AL750" s="3"/>
      <c r="AM750" s="3"/>
    </row>
    <row r="751" spans="12:39" ht="12.75" customHeight="1" x14ac:dyDescent="0.2">
      <c r="L751" s="5"/>
      <c r="M751" s="5"/>
      <c r="O751" s="5"/>
      <c r="P751" s="6"/>
      <c r="Q751" s="6"/>
      <c r="R751" s="5"/>
      <c r="AL751" s="3"/>
      <c r="AM751" s="3"/>
    </row>
    <row r="752" spans="12:39" ht="12.75" customHeight="1" x14ac:dyDescent="0.2">
      <c r="L752" s="5"/>
      <c r="M752" s="5"/>
      <c r="O752" s="5"/>
      <c r="P752" s="6"/>
      <c r="Q752" s="6"/>
      <c r="R752" s="5"/>
      <c r="AL752" s="3"/>
      <c r="AM752" s="3"/>
    </row>
    <row r="753" spans="12:39" ht="12.75" customHeight="1" x14ac:dyDescent="0.2">
      <c r="L753" s="5"/>
      <c r="M753" s="5"/>
      <c r="O753" s="5"/>
      <c r="P753" s="6"/>
      <c r="Q753" s="6"/>
      <c r="R753" s="5"/>
      <c r="AL753" s="3"/>
      <c r="AM753" s="3"/>
    </row>
    <row r="754" spans="12:39" ht="12.75" customHeight="1" x14ac:dyDescent="0.2">
      <c r="L754" s="5"/>
      <c r="M754" s="5"/>
      <c r="O754" s="5"/>
      <c r="P754" s="6"/>
      <c r="Q754" s="6"/>
      <c r="R754" s="5"/>
      <c r="AL754" s="3"/>
      <c r="AM754" s="3"/>
    </row>
    <row r="755" spans="12:39" ht="12.75" customHeight="1" x14ac:dyDescent="0.2">
      <c r="L755" s="5"/>
      <c r="M755" s="5"/>
      <c r="O755" s="5"/>
      <c r="P755" s="6"/>
      <c r="Q755" s="6"/>
      <c r="R755" s="5"/>
      <c r="AL755" s="3"/>
      <c r="AM755" s="3"/>
    </row>
    <row r="756" spans="12:39" ht="12.75" customHeight="1" x14ac:dyDescent="0.2">
      <c r="L756" s="5"/>
      <c r="M756" s="5"/>
      <c r="O756" s="5"/>
      <c r="P756" s="6"/>
      <c r="Q756" s="6"/>
      <c r="R756" s="5"/>
      <c r="AL756" s="3"/>
      <c r="AM756" s="3"/>
    </row>
    <row r="757" spans="12:39" ht="12.75" customHeight="1" x14ac:dyDescent="0.2">
      <c r="L757" s="5"/>
      <c r="M757" s="5"/>
      <c r="O757" s="5"/>
      <c r="P757" s="6"/>
      <c r="Q757" s="6"/>
      <c r="R757" s="5"/>
      <c r="AL757" s="3"/>
      <c r="AM757" s="3"/>
    </row>
    <row r="758" spans="12:39" ht="12.75" customHeight="1" x14ac:dyDescent="0.2">
      <c r="L758" s="5"/>
      <c r="M758" s="5"/>
      <c r="O758" s="5"/>
      <c r="P758" s="6"/>
      <c r="Q758" s="6"/>
      <c r="R758" s="5"/>
      <c r="AL758" s="3"/>
      <c r="AM758" s="3"/>
    </row>
    <row r="759" spans="12:39" ht="12.75" customHeight="1" x14ac:dyDescent="0.2">
      <c r="L759" s="5"/>
      <c r="M759" s="5"/>
      <c r="O759" s="5"/>
      <c r="P759" s="6"/>
      <c r="Q759" s="6"/>
      <c r="R759" s="5"/>
      <c r="AL759" s="3"/>
      <c r="AM759" s="3"/>
    </row>
    <row r="760" spans="12:39" ht="12.75" customHeight="1" x14ac:dyDescent="0.2">
      <c r="L760" s="5"/>
      <c r="M760" s="5"/>
      <c r="O760" s="5"/>
      <c r="P760" s="6"/>
      <c r="Q760" s="6"/>
      <c r="R760" s="5"/>
      <c r="AL760" s="3"/>
      <c r="AM760" s="3"/>
    </row>
    <row r="761" spans="12:39" ht="12.75" customHeight="1" x14ac:dyDescent="0.2">
      <c r="L761" s="5"/>
      <c r="M761" s="5"/>
      <c r="O761" s="5"/>
      <c r="P761" s="6"/>
      <c r="Q761" s="6"/>
      <c r="R761" s="5"/>
      <c r="AL761" s="3"/>
      <c r="AM761" s="3"/>
    </row>
    <row r="762" spans="12:39" ht="12.75" customHeight="1" x14ac:dyDescent="0.2">
      <c r="L762" s="5"/>
      <c r="M762" s="5"/>
      <c r="O762" s="5"/>
      <c r="P762" s="6"/>
      <c r="Q762" s="6"/>
      <c r="R762" s="5"/>
      <c r="AL762" s="3"/>
      <c r="AM762" s="3"/>
    </row>
    <row r="763" spans="12:39" ht="12.75" customHeight="1" x14ac:dyDescent="0.2">
      <c r="L763" s="5"/>
      <c r="M763" s="5"/>
      <c r="O763" s="5"/>
      <c r="P763" s="6"/>
      <c r="Q763" s="6"/>
      <c r="R763" s="5"/>
      <c r="AL763" s="3"/>
      <c r="AM763" s="3"/>
    </row>
    <row r="764" spans="12:39" ht="12.75" customHeight="1" x14ac:dyDescent="0.2">
      <c r="L764" s="5"/>
      <c r="M764" s="5"/>
      <c r="O764" s="5"/>
      <c r="P764" s="6"/>
      <c r="Q764" s="6"/>
      <c r="R764" s="5"/>
      <c r="AL764" s="3"/>
      <c r="AM764" s="3"/>
    </row>
    <row r="765" spans="12:39" ht="12.75" customHeight="1" x14ac:dyDescent="0.2">
      <c r="L765" s="5"/>
      <c r="M765" s="5"/>
      <c r="O765" s="5"/>
      <c r="P765" s="6"/>
      <c r="Q765" s="6"/>
      <c r="R765" s="5"/>
      <c r="AL765" s="3"/>
      <c r="AM765" s="3"/>
    </row>
    <row r="766" spans="12:39" ht="12.75" customHeight="1" x14ac:dyDescent="0.2">
      <c r="L766" s="5"/>
      <c r="M766" s="5"/>
      <c r="O766" s="5"/>
      <c r="P766" s="6"/>
      <c r="Q766" s="6"/>
      <c r="R766" s="5"/>
      <c r="AL766" s="3"/>
      <c r="AM766" s="3"/>
    </row>
    <row r="767" spans="12:39" ht="12.75" customHeight="1" x14ac:dyDescent="0.2">
      <c r="L767" s="5"/>
      <c r="M767" s="5"/>
      <c r="O767" s="5"/>
      <c r="P767" s="6"/>
      <c r="Q767" s="6"/>
      <c r="R767" s="5"/>
      <c r="AL767" s="3"/>
      <c r="AM767" s="3"/>
    </row>
    <row r="768" spans="12:39" ht="12.75" customHeight="1" x14ac:dyDescent="0.2">
      <c r="L768" s="5"/>
      <c r="M768" s="5"/>
      <c r="O768" s="5"/>
      <c r="P768" s="6"/>
      <c r="Q768" s="6"/>
      <c r="R768" s="5"/>
      <c r="AL768" s="3"/>
      <c r="AM768" s="3"/>
    </row>
    <row r="769" spans="12:39" ht="12.75" customHeight="1" x14ac:dyDescent="0.2">
      <c r="L769" s="5"/>
      <c r="M769" s="5"/>
      <c r="O769" s="5"/>
      <c r="P769" s="6"/>
      <c r="Q769" s="6"/>
      <c r="R769" s="5"/>
      <c r="AL769" s="3"/>
      <c r="AM769" s="3"/>
    </row>
    <row r="770" spans="12:39" ht="12.75" customHeight="1" x14ac:dyDescent="0.2">
      <c r="L770" s="5"/>
      <c r="M770" s="5"/>
      <c r="O770" s="5"/>
      <c r="P770" s="6"/>
      <c r="Q770" s="6"/>
      <c r="R770" s="5"/>
      <c r="AL770" s="3"/>
      <c r="AM770" s="3"/>
    </row>
    <row r="771" spans="12:39" ht="12.75" customHeight="1" x14ac:dyDescent="0.2">
      <c r="L771" s="5"/>
      <c r="M771" s="5"/>
      <c r="O771" s="5"/>
      <c r="P771" s="6"/>
      <c r="Q771" s="6"/>
      <c r="R771" s="5"/>
      <c r="AL771" s="3"/>
      <c r="AM771" s="3"/>
    </row>
    <row r="772" spans="12:39" ht="12.75" customHeight="1" x14ac:dyDescent="0.2">
      <c r="L772" s="5"/>
      <c r="M772" s="5"/>
      <c r="O772" s="5"/>
      <c r="P772" s="6"/>
      <c r="Q772" s="6"/>
      <c r="R772" s="5"/>
      <c r="AL772" s="3"/>
      <c r="AM772" s="3"/>
    </row>
    <row r="773" spans="12:39" ht="12.75" customHeight="1" x14ac:dyDescent="0.2">
      <c r="L773" s="5"/>
      <c r="M773" s="5"/>
      <c r="O773" s="5"/>
      <c r="P773" s="6"/>
      <c r="Q773" s="6"/>
      <c r="R773" s="5"/>
      <c r="AL773" s="3"/>
      <c r="AM773" s="3"/>
    </row>
    <row r="774" spans="12:39" ht="12.75" customHeight="1" x14ac:dyDescent="0.2">
      <c r="L774" s="5"/>
      <c r="M774" s="5"/>
      <c r="O774" s="5"/>
      <c r="P774" s="6"/>
      <c r="Q774" s="6"/>
      <c r="R774" s="5"/>
      <c r="AL774" s="3"/>
      <c r="AM774" s="3"/>
    </row>
    <row r="775" spans="12:39" ht="12.75" customHeight="1" x14ac:dyDescent="0.2">
      <c r="L775" s="5"/>
      <c r="M775" s="5"/>
      <c r="O775" s="5"/>
      <c r="P775" s="6"/>
      <c r="Q775" s="6"/>
      <c r="R775" s="5"/>
      <c r="AL775" s="3"/>
      <c r="AM775" s="3"/>
    </row>
    <row r="776" spans="12:39" ht="12.75" customHeight="1" x14ac:dyDescent="0.2">
      <c r="L776" s="5"/>
      <c r="M776" s="5"/>
      <c r="O776" s="5"/>
      <c r="P776" s="6"/>
      <c r="Q776" s="6"/>
      <c r="R776" s="5"/>
      <c r="AL776" s="3"/>
      <c r="AM776" s="3"/>
    </row>
    <row r="777" spans="12:39" ht="12.75" customHeight="1" x14ac:dyDescent="0.2">
      <c r="L777" s="5"/>
      <c r="M777" s="5"/>
      <c r="O777" s="5"/>
      <c r="P777" s="6"/>
      <c r="Q777" s="6"/>
      <c r="R777" s="5"/>
      <c r="AL777" s="3"/>
      <c r="AM777" s="3"/>
    </row>
    <row r="778" spans="12:39" ht="12.75" customHeight="1" x14ac:dyDescent="0.2">
      <c r="L778" s="5"/>
      <c r="M778" s="5"/>
      <c r="O778" s="5"/>
      <c r="P778" s="6"/>
      <c r="Q778" s="6"/>
      <c r="R778" s="5"/>
      <c r="AL778" s="3"/>
      <c r="AM778" s="3"/>
    </row>
    <row r="779" spans="12:39" ht="12.75" customHeight="1" x14ac:dyDescent="0.2">
      <c r="L779" s="5"/>
      <c r="M779" s="5"/>
      <c r="O779" s="5"/>
      <c r="P779" s="6"/>
      <c r="Q779" s="6"/>
      <c r="R779" s="5"/>
      <c r="AL779" s="3"/>
      <c r="AM779" s="3"/>
    </row>
    <row r="780" spans="12:39" ht="12.75" customHeight="1" x14ac:dyDescent="0.2">
      <c r="L780" s="5"/>
      <c r="M780" s="5"/>
      <c r="O780" s="5"/>
      <c r="P780" s="6"/>
      <c r="Q780" s="6"/>
      <c r="R780" s="5"/>
      <c r="AL780" s="3"/>
      <c r="AM780" s="3"/>
    </row>
    <row r="781" spans="12:39" ht="12.75" customHeight="1" x14ac:dyDescent="0.2">
      <c r="L781" s="5"/>
      <c r="M781" s="5"/>
      <c r="O781" s="5"/>
      <c r="P781" s="6"/>
      <c r="Q781" s="6"/>
      <c r="R781" s="5"/>
      <c r="AL781" s="3"/>
      <c r="AM781" s="3"/>
    </row>
    <row r="782" spans="12:39" ht="12.75" customHeight="1" x14ac:dyDescent="0.2">
      <c r="L782" s="5"/>
      <c r="M782" s="5"/>
      <c r="O782" s="5"/>
      <c r="P782" s="6"/>
      <c r="Q782" s="6"/>
      <c r="R782" s="5"/>
      <c r="AL782" s="3"/>
      <c r="AM782" s="3"/>
    </row>
    <row r="783" spans="12:39" ht="12.75" customHeight="1" x14ac:dyDescent="0.2">
      <c r="L783" s="5"/>
      <c r="M783" s="5"/>
      <c r="O783" s="5"/>
      <c r="P783" s="6"/>
      <c r="Q783" s="6"/>
      <c r="R783" s="5"/>
      <c r="AL783" s="3"/>
      <c r="AM783" s="3"/>
    </row>
    <row r="784" spans="12:39" ht="12.75" customHeight="1" x14ac:dyDescent="0.2">
      <c r="L784" s="5"/>
      <c r="M784" s="5"/>
      <c r="O784" s="5"/>
      <c r="P784" s="6"/>
      <c r="Q784" s="6"/>
      <c r="R784" s="5"/>
      <c r="AL784" s="3"/>
      <c r="AM784" s="3"/>
    </row>
    <row r="785" spans="12:39" ht="12.75" customHeight="1" x14ac:dyDescent="0.2">
      <c r="L785" s="5"/>
      <c r="M785" s="5"/>
      <c r="O785" s="5"/>
      <c r="P785" s="6"/>
      <c r="Q785" s="6"/>
      <c r="R785" s="5"/>
      <c r="AL785" s="3"/>
      <c r="AM785" s="3"/>
    </row>
    <row r="786" spans="12:39" ht="12.75" customHeight="1" x14ac:dyDescent="0.2">
      <c r="L786" s="5"/>
      <c r="M786" s="5"/>
      <c r="O786" s="5"/>
      <c r="P786" s="6"/>
      <c r="Q786" s="6"/>
      <c r="R786" s="5"/>
      <c r="AL786" s="3"/>
      <c r="AM786" s="3"/>
    </row>
    <row r="787" spans="12:39" ht="12.75" customHeight="1" x14ac:dyDescent="0.2">
      <c r="L787" s="5"/>
      <c r="M787" s="5"/>
      <c r="O787" s="5"/>
      <c r="P787" s="6"/>
      <c r="Q787" s="6"/>
      <c r="R787" s="5"/>
      <c r="AL787" s="3"/>
      <c r="AM787" s="3"/>
    </row>
    <row r="788" spans="12:39" ht="12.75" customHeight="1" x14ac:dyDescent="0.2">
      <c r="L788" s="5"/>
      <c r="M788" s="5"/>
      <c r="O788" s="5"/>
      <c r="P788" s="6"/>
      <c r="Q788" s="6"/>
      <c r="R788" s="5"/>
      <c r="AL788" s="3"/>
      <c r="AM788" s="3"/>
    </row>
    <row r="789" spans="12:39" ht="12.75" customHeight="1" x14ac:dyDescent="0.2">
      <c r="L789" s="5"/>
      <c r="M789" s="5"/>
      <c r="O789" s="5"/>
      <c r="P789" s="6"/>
      <c r="Q789" s="6"/>
      <c r="R789" s="5"/>
      <c r="AL789" s="3"/>
      <c r="AM789" s="3"/>
    </row>
    <row r="790" spans="12:39" ht="12.75" customHeight="1" x14ac:dyDescent="0.2">
      <c r="L790" s="5"/>
      <c r="M790" s="5"/>
      <c r="O790" s="5"/>
      <c r="P790" s="6"/>
      <c r="Q790" s="6"/>
      <c r="R790" s="5"/>
      <c r="AL790" s="3"/>
      <c r="AM790" s="3"/>
    </row>
    <row r="791" spans="12:39" ht="12.75" customHeight="1" x14ac:dyDescent="0.2">
      <c r="L791" s="5"/>
      <c r="M791" s="5"/>
      <c r="O791" s="5"/>
      <c r="P791" s="6"/>
      <c r="Q791" s="6"/>
      <c r="R791" s="5"/>
      <c r="AL791" s="3"/>
      <c r="AM791" s="3"/>
    </row>
    <row r="792" spans="12:39" ht="12.75" customHeight="1" x14ac:dyDescent="0.2">
      <c r="L792" s="5"/>
      <c r="M792" s="5"/>
      <c r="O792" s="5"/>
      <c r="P792" s="6"/>
      <c r="Q792" s="6"/>
      <c r="R792" s="5"/>
      <c r="AL792" s="3"/>
      <c r="AM792" s="3"/>
    </row>
    <row r="793" spans="12:39" ht="12.75" customHeight="1" x14ac:dyDescent="0.2">
      <c r="L793" s="5"/>
      <c r="M793" s="5"/>
      <c r="O793" s="5"/>
      <c r="P793" s="6"/>
      <c r="Q793" s="6"/>
      <c r="R793" s="5"/>
      <c r="AL793" s="3"/>
      <c r="AM793" s="3"/>
    </row>
    <row r="794" spans="12:39" ht="12.75" customHeight="1" x14ac:dyDescent="0.2">
      <c r="L794" s="5"/>
      <c r="M794" s="5"/>
      <c r="O794" s="5"/>
      <c r="P794" s="6"/>
      <c r="Q794" s="6"/>
      <c r="R794" s="5"/>
      <c r="AL794" s="3"/>
      <c r="AM794" s="3"/>
    </row>
    <row r="795" spans="12:39" ht="12.75" customHeight="1" x14ac:dyDescent="0.2">
      <c r="L795" s="5"/>
      <c r="M795" s="5"/>
      <c r="O795" s="5"/>
      <c r="P795" s="6"/>
      <c r="Q795" s="6"/>
      <c r="R795" s="5"/>
      <c r="AL795" s="3"/>
      <c r="AM795" s="3"/>
    </row>
    <row r="796" spans="12:39" ht="12.75" customHeight="1" x14ac:dyDescent="0.2">
      <c r="L796" s="5"/>
      <c r="M796" s="5"/>
      <c r="O796" s="5"/>
      <c r="P796" s="6"/>
      <c r="Q796" s="6"/>
      <c r="R796" s="5"/>
      <c r="AL796" s="3"/>
      <c r="AM796" s="3"/>
    </row>
    <row r="797" spans="12:39" ht="12.75" customHeight="1" x14ac:dyDescent="0.2">
      <c r="L797" s="5"/>
      <c r="M797" s="5"/>
      <c r="O797" s="5"/>
      <c r="P797" s="6"/>
      <c r="Q797" s="6"/>
      <c r="R797" s="5"/>
      <c r="AL797" s="3"/>
      <c r="AM797" s="3"/>
    </row>
    <row r="798" spans="12:39" ht="12.75" customHeight="1" x14ac:dyDescent="0.2">
      <c r="L798" s="5"/>
      <c r="M798" s="5"/>
      <c r="O798" s="5"/>
      <c r="P798" s="6"/>
      <c r="Q798" s="6"/>
      <c r="R798" s="5"/>
      <c r="AL798" s="3"/>
      <c r="AM798" s="3"/>
    </row>
    <row r="799" spans="12:39" ht="12.75" customHeight="1" x14ac:dyDescent="0.2">
      <c r="L799" s="5"/>
      <c r="M799" s="5"/>
      <c r="O799" s="5"/>
      <c r="P799" s="6"/>
      <c r="Q799" s="6"/>
      <c r="R799" s="5"/>
      <c r="AL799" s="3"/>
      <c r="AM799" s="3"/>
    </row>
    <row r="800" spans="12:39" ht="12.75" customHeight="1" x14ac:dyDescent="0.2">
      <c r="L800" s="5"/>
      <c r="M800" s="5"/>
      <c r="O800" s="5"/>
      <c r="P800" s="6"/>
      <c r="Q800" s="6"/>
      <c r="R800" s="5"/>
      <c r="AL800" s="3"/>
      <c r="AM800" s="3"/>
    </row>
    <row r="801" spans="12:39" ht="12.75" customHeight="1" x14ac:dyDescent="0.2">
      <c r="L801" s="5"/>
      <c r="M801" s="5"/>
      <c r="O801" s="5"/>
      <c r="P801" s="6"/>
      <c r="Q801" s="6"/>
      <c r="R801" s="5"/>
      <c r="AL801" s="3"/>
      <c r="AM801" s="3"/>
    </row>
    <row r="802" spans="12:39" ht="12.75" customHeight="1" x14ac:dyDescent="0.2">
      <c r="L802" s="5"/>
      <c r="M802" s="5"/>
      <c r="O802" s="5"/>
      <c r="P802" s="6"/>
      <c r="Q802" s="6"/>
      <c r="R802" s="5"/>
      <c r="AL802" s="3"/>
      <c r="AM802" s="3"/>
    </row>
    <row r="803" spans="12:39" ht="12.75" customHeight="1" x14ac:dyDescent="0.2">
      <c r="L803" s="5"/>
      <c r="M803" s="5"/>
      <c r="O803" s="5"/>
      <c r="P803" s="6"/>
      <c r="Q803" s="6"/>
      <c r="R803" s="5"/>
      <c r="AL803" s="3"/>
      <c r="AM803" s="3"/>
    </row>
    <row r="804" spans="12:39" ht="12.75" customHeight="1" x14ac:dyDescent="0.2">
      <c r="L804" s="5"/>
      <c r="M804" s="5"/>
      <c r="O804" s="5"/>
      <c r="P804" s="6"/>
      <c r="Q804" s="6"/>
      <c r="R804" s="5"/>
      <c r="AL804" s="3"/>
      <c r="AM804" s="3"/>
    </row>
    <row r="805" spans="12:39" ht="12.75" customHeight="1" x14ac:dyDescent="0.2">
      <c r="L805" s="5"/>
      <c r="M805" s="5"/>
      <c r="O805" s="5"/>
      <c r="P805" s="6"/>
      <c r="Q805" s="6"/>
      <c r="R805" s="5"/>
      <c r="AL805" s="3"/>
      <c r="AM805" s="3"/>
    </row>
    <row r="806" spans="12:39" ht="12.75" customHeight="1" x14ac:dyDescent="0.2">
      <c r="L806" s="5"/>
      <c r="M806" s="5"/>
      <c r="O806" s="5"/>
      <c r="P806" s="6"/>
      <c r="Q806" s="6"/>
      <c r="R806" s="5"/>
      <c r="AL806" s="3"/>
      <c r="AM806" s="3"/>
    </row>
    <row r="807" spans="12:39" ht="12.75" customHeight="1" x14ac:dyDescent="0.2">
      <c r="L807" s="5"/>
      <c r="M807" s="5"/>
      <c r="O807" s="5"/>
      <c r="P807" s="6"/>
      <c r="Q807" s="6"/>
      <c r="R807" s="5"/>
      <c r="AL807" s="3"/>
      <c r="AM807" s="3"/>
    </row>
    <row r="808" spans="12:39" ht="12.75" customHeight="1" x14ac:dyDescent="0.2">
      <c r="L808" s="5"/>
      <c r="M808" s="5"/>
      <c r="O808" s="5"/>
      <c r="P808" s="6"/>
      <c r="Q808" s="6"/>
      <c r="R808" s="5"/>
      <c r="AL808" s="3"/>
      <c r="AM808" s="3"/>
    </row>
    <row r="809" spans="12:39" ht="12.75" customHeight="1" x14ac:dyDescent="0.2">
      <c r="L809" s="5"/>
      <c r="M809" s="5"/>
      <c r="O809" s="5"/>
      <c r="P809" s="6"/>
      <c r="Q809" s="6"/>
      <c r="R809" s="5"/>
      <c r="AL809" s="3"/>
      <c r="AM809" s="3"/>
    </row>
    <row r="810" spans="12:39" ht="12.75" customHeight="1" x14ac:dyDescent="0.2">
      <c r="L810" s="5"/>
      <c r="M810" s="5"/>
      <c r="O810" s="5"/>
      <c r="P810" s="6"/>
      <c r="Q810" s="6"/>
      <c r="R810" s="5"/>
      <c r="AL810" s="3"/>
      <c r="AM810" s="3"/>
    </row>
    <row r="811" spans="12:39" ht="12.75" customHeight="1" x14ac:dyDescent="0.2">
      <c r="L811" s="5"/>
      <c r="M811" s="5"/>
      <c r="O811" s="5"/>
      <c r="P811" s="6"/>
      <c r="Q811" s="6"/>
      <c r="R811" s="5"/>
      <c r="AL811" s="3"/>
      <c r="AM811" s="3"/>
    </row>
    <row r="812" spans="12:39" ht="12.75" customHeight="1" x14ac:dyDescent="0.2">
      <c r="L812" s="5"/>
      <c r="M812" s="5"/>
      <c r="O812" s="5"/>
      <c r="P812" s="6"/>
      <c r="Q812" s="6"/>
      <c r="R812" s="5"/>
      <c r="AL812" s="3"/>
      <c r="AM812" s="3"/>
    </row>
    <row r="813" spans="12:39" ht="12.75" customHeight="1" x14ac:dyDescent="0.2">
      <c r="L813" s="5"/>
      <c r="M813" s="5"/>
      <c r="O813" s="5"/>
      <c r="P813" s="6"/>
      <c r="Q813" s="6"/>
      <c r="R813" s="5"/>
      <c r="AL813" s="3"/>
      <c r="AM813" s="3"/>
    </row>
    <row r="814" spans="12:39" ht="12.75" customHeight="1" x14ac:dyDescent="0.2">
      <c r="L814" s="5"/>
      <c r="M814" s="5"/>
      <c r="O814" s="5"/>
      <c r="P814" s="6"/>
      <c r="Q814" s="6"/>
      <c r="R814" s="5"/>
      <c r="AL814" s="3"/>
      <c r="AM814" s="3"/>
    </row>
    <row r="815" spans="12:39" ht="12.75" customHeight="1" x14ac:dyDescent="0.2">
      <c r="L815" s="5"/>
      <c r="M815" s="5"/>
      <c r="O815" s="5"/>
      <c r="P815" s="6"/>
      <c r="Q815" s="6"/>
      <c r="R815" s="5"/>
      <c r="AL815" s="3"/>
      <c r="AM815" s="3"/>
    </row>
    <row r="816" spans="12:39" ht="12.75" customHeight="1" x14ac:dyDescent="0.2">
      <c r="L816" s="5"/>
      <c r="M816" s="5"/>
      <c r="O816" s="5"/>
      <c r="P816" s="6"/>
      <c r="Q816" s="6"/>
      <c r="R816" s="5"/>
      <c r="AL816" s="3"/>
      <c r="AM816" s="3"/>
    </row>
    <row r="817" spans="12:39" ht="12.75" customHeight="1" x14ac:dyDescent="0.2">
      <c r="L817" s="5"/>
      <c r="M817" s="5"/>
      <c r="O817" s="5"/>
      <c r="P817" s="6"/>
      <c r="Q817" s="6"/>
      <c r="R817" s="5"/>
      <c r="AL817" s="3"/>
      <c r="AM817" s="3"/>
    </row>
    <row r="818" spans="12:39" ht="12.75" customHeight="1" x14ac:dyDescent="0.2">
      <c r="L818" s="5"/>
      <c r="M818" s="5"/>
      <c r="O818" s="5"/>
      <c r="P818" s="6"/>
      <c r="Q818" s="6"/>
      <c r="R818" s="5"/>
      <c r="AL818" s="3"/>
      <c r="AM818" s="3"/>
    </row>
    <row r="819" spans="12:39" ht="12.75" customHeight="1" x14ac:dyDescent="0.2">
      <c r="L819" s="5"/>
      <c r="M819" s="5"/>
      <c r="O819" s="5"/>
      <c r="P819" s="6"/>
      <c r="Q819" s="6"/>
      <c r="R819" s="5"/>
      <c r="AL819" s="3"/>
      <c r="AM819" s="3"/>
    </row>
    <row r="820" spans="12:39" ht="12.75" customHeight="1" x14ac:dyDescent="0.2">
      <c r="L820" s="5"/>
      <c r="M820" s="5"/>
      <c r="O820" s="5"/>
      <c r="P820" s="6"/>
      <c r="Q820" s="6"/>
      <c r="R820" s="5"/>
      <c r="AL820" s="3"/>
      <c r="AM820" s="3"/>
    </row>
    <row r="821" spans="12:39" ht="12.75" customHeight="1" x14ac:dyDescent="0.2">
      <c r="L821" s="5"/>
      <c r="M821" s="5"/>
      <c r="O821" s="5"/>
      <c r="P821" s="6"/>
      <c r="Q821" s="6"/>
      <c r="R821" s="5"/>
      <c r="AL821" s="3"/>
      <c r="AM821" s="3"/>
    </row>
    <row r="822" spans="12:39" ht="12.75" customHeight="1" x14ac:dyDescent="0.2">
      <c r="L822" s="5"/>
      <c r="M822" s="5"/>
      <c r="O822" s="5"/>
      <c r="P822" s="6"/>
      <c r="Q822" s="6"/>
      <c r="R822" s="5"/>
      <c r="AL822" s="3"/>
      <c r="AM822" s="3"/>
    </row>
    <row r="823" spans="12:39" ht="12.75" customHeight="1" x14ac:dyDescent="0.2">
      <c r="L823" s="5"/>
      <c r="M823" s="5"/>
      <c r="O823" s="5"/>
      <c r="P823" s="6"/>
      <c r="Q823" s="6"/>
      <c r="R823" s="5"/>
      <c r="AL823" s="3"/>
      <c r="AM823" s="3"/>
    </row>
    <row r="824" spans="12:39" ht="12.75" customHeight="1" x14ac:dyDescent="0.2">
      <c r="L824" s="5"/>
      <c r="M824" s="5"/>
      <c r="O824" s="5"/>
      <c r="P824" s="6"/>
      <c r="Q824" s="6"/>
      <c r="R824" s="5"/>
      <c r="AL824" s="3"/>
      <c r="AM824" s="3"/>
    </row>
    <row r="825" spans="12:39" ht="12.75" customHeight="1" x14ac:dyDescent="0.2">
      <c r="L825" s="5"/>
      <c r="M825" s="5"/>
      <c r="O825" s="5"/>
      <c r="P825" s="6"/>
      <c r="Q825" s="6"/>
      <c r="R825" s="5"/>
      <c r="AL825" s="3"/>
      <c r="AM825" s="3"/>
    </row>
    <row r="826" spans="12:39" ht="12.75" customHeight="1" x14ac:dyDescent="0.2">
      <c r="L826" s="5"/>
      <c r="M826" s="5"/>
      <c r="O826" s="5"/>
      <c r="P826" s="6"/>
      <c r="Q826" s="6"/>
      <c r="R826" s="5"/>
      <c r="AL826" s="3"/>
      <c r="AM826" s="3"/>
    </row>
    <row r="827" spans="12:39" ht="12.75" customHeight="1" x14ac:dyDescent="0.2">
      <c r="L827" s="5"/>
      <c r="M827" s="5"/>
      <c r="O827" s="5"/>
      <c r="P827" s="6"/>
      <c r="Q827" s="6"/>
      <c r="R827" s="5"/>
      <c r="AL827" s="3"/>
      <c r="AM827" s="3"/>
    </row>
    <row r="828" spans="12:39" ht="12.75" customHeight="1" x14ac:dyDescent="0.2">
      <c r="L828" s="5"/>
      <c r="M828" s="5"/>
      <c r="O828" s="5"/>
      <c r="P828" s="6"/>
      <c r="Q828" s="6"/>
      <c r="R828" s="5"/>
      <c r="AL828" s="3"/>
      <c r="AM828" s="3"/>
    </row>
    <row r="829" spans="12:39" ht="12.75" customHeight="1" x14ac:dyDescent="0.2">
      <c r="L829" s="5"/>
      <c r="M829" s="5"/>
      <c r="O829" s="5"/>
      <c r="P829" s="6"/>
      <c r="Q829" s="6"/>
      <c r="R829" s="5"/>
      <c r="AL829" s="3"/>
      <c r="AM829" s="3"/>
    </row>
    <row r="830" spans="12:39" ht="12.75" customHeight="1" x14ac:dyDescent="0.2">
      <c r="L830" s="5"/>
      <c r="M830" s="5"/>
      <c r="O830" s="5"/>
      <c r="P830" s="6"/>
      <c r="Q830" s="6"/>
      <c r="R830" s="5"/>
      <c r="AL830" s="3"/>
      <c r="AM830" s="3"/>
    </row>
    <row r="831" spans="12:39" ht="12.75" customHeight="1" x14ac:dyDescent="0.2">
      <c r="L831" s="5"/>
      <c r="M831" s="5"/>
      <c r="O831" s="5"/>
      <c r="P831" s="6"/>
      <c r="Q831" s="6"/>
      <c r="R831" s="5"/>
      <c r="AL831" s="3"/>
      <c r="AM831" s="3"/>
    </row>
    <row r="832" spans="12:39" ht="12.75" customHeight="1" x14ac:dyDescent="0.2">
      <c r="L832" s="5"/>
      <c r="M832" s="5"/>
      <c r="O832" s="5"/>
      <c r="P832" s="6"/>
      <c r="Q832" s="6"/>
      <c r="R832" s="5"/>
      <c r="AL832" s="3"/>
      <c r="AM832" s="3"/>
    </row>
    <row r="833" spans="12:39" ht="12.75" customHeight="1" x14ac:dyDescent="0.2">
      <c r="L833" s="5"/>
      <c r="M833" s="5"/>
      <c r="O833" s="5"/>
      <c r="P833" s="6"/>
      <c r="Q833" s="6"/>
      <c r="R833" s="5"/>
      <c r="AL833" s="3"/>
      <c r="AM833" s="3"/>
    </row>
    <row r="834" spans="12:39" ht="12.75" customHeight="1" x14ac:dyDescent="0.2">
      <c r="L834" s="5"/>
      <c r="M834" s="5"/>
      <c r="O834" s="5"/>
      <c r="P834" s="6"/>
      <c r="Q834" s="6"/>
      <c r="R834" s="5"/>
      <c r="AL834" s="3"/>
      <c r="AM834" s="3"/>
    </row>
    <row r="835" spans="12:39" ht="12.75" customHeight="1" x14ac:dyDescent="0.2">
      <c r="L835" s="5"/>
      <c r="M835" s="5"/>
      <c r="O835" s="5"/>
      <c r="P835" s="6"/>
      <c r="Q835" s="6"/>
      <c r="R835" s="5"/>
      <c r="AL835" s="3"/>
      <c r="AM835" s="3"/>
    </row>
    <row r="836" spans="12:39" ht="12.75" customHeight="1" x14ac:dyDescent="0.2">
      <c r="L836" s="5"/>
      <c r="M836" s="5"/>
      <c r="O836" s="5"/>
      <c r="P836" s="6"/>
      <c r="Q836" s="6"/>
      <c r="R836" s="5"/>
      <c r="AL836" s="3"/>
      <c r="AM836" s="3"/>
    </row>
    <row r="837" spans="12:39" ht="12.75" customHeight="1" x14ac:dyDescent="0.2">
      <c r="L837" s="5"/>
      <c r="M837" s="5"/>
      <c r="O837" s="5"/>
      <c r="P837" s="6"/>
      <c r="Q837" s="6"/>
      <c r="R837" s="5"/>
      <c r="AL837" s="3"/>
      <c r="AM837" s="3"/>
    </row>
    <row r="838" spans="12:39" ht="12.75" customHeight="1" x14ac:dyDescent="0.2">
      <c r="L838" s="5"/>
      <c r="M838" s="5"/>
      <c r="O838" s="5"/>
      <c r="P838" s="6"/>
      <c r="Q838" s="6"/>
      <c r="R838" s="5"/>
      <c r="AL838" s="3"/>
      <c r="AM838" s="3"/>
    </row>
    <row r="839" spans="12:39" ht="12.75" customHeight="1" x14ac:dyDescent="0.2">
      <c r="L839" s="5"/>
      <c r="M839" s="5"/>
      <c r="O839" s="5"/>
      <c r="P839" s="6"/>
      <c r="Q839" s="6"/>
      <c r="R839" s="5"/>
      <c r="AL839" s="3"/>
      <c r="AM839" s="3"/>
    </row>
    <row r="840" spans="12:39" ht="12.75" customHeight="1" x14ac:dyDescent="0.2">
      <c r="L840" s="5"/>
      <c r="M840" s="5"/>
      <c r="O840" s="5"/>
      <c r="P840" s="6"/>
      <c r="Q840" s="6"/>
      <c r="R840" s="5"/>
      <c r="AL840" s="3"/>
      <c r="AM840" s="3"/>
    </row>
    <row r="841" spans="12:39" ht="12.75" customHeight="1" x14ac:dyDescent="0.2">
      <c r="L841" s="5"/>
      <c r="M841" s="5"/>
      <c r="O841" s="5"/>
      <c r="P841" s="6"/>
      <c r="Q841" s="6"/>
      <c r="R841" s="5"/>
      <c r="AL841" s="3"/>
      <c r="AM841" s="3"/>
    </row>
    <row r="842" spans="12:39" ht="12.75" customHeight="1" x14ac:dyDescent="0.2">
      <c r="L842" s="5"/>
      <c r="M842" s="5"/>
      <c r="O842" s="5"/>
      <c r="P842" s="6"/>
      <c r="Q842" s="6"/>
      <c r="R842" s="5"/>
      <c r="AL842" s="3"/>
      <c r="AM842" s="3"/>
    </row>
    <row r="843" spans="12:39" ht="12.75" customHeight="1" x14ac:dyDescent="0.2">
      <c r="L843" s="5"/>
      <c r="M843" s="5"/>
      <c r="O843" s="5"/>
      <c r="P843" s="6"/>
      <c r="Q843" s="6"/>
      <c r="R843" s="5"/>
      <c r="AL843" s="3"/>
      <c r="AM843" s="3"/>
    </row>
    <row r="844" spans="12:39" ht="12.75" customHeight="1" x14ac:dyDescent="0.2">
      <c r="L844" s="5"/>
      <c r="M844" s="5"/>
      <c r="O844" s="5"/>
      <c r="P844" s="6"/>
      <c r="Q844" s="6"/>
      <c r="R844" s="5"/>
      <c r="AL844" s="3"/>
      <c r="AM844" s="3"/>
    </row>
    <row r="845" spans="12:39" ht="12.75" customHeight="1" x14ac:dyDescent="0.2">
      <c r="L845" s="5"/>
      <c r="M845" s="5"/>
      <c r="O845" s="5"/>
      <c r="P845" s="6"/>
      <c r="Q845" s="6"/>
      <c r="R845" s="5"/>
      <c r="AL845" s="3"/>
      <c r="AM845" s="3"/>
    </row>
    <row r="846" spans="12:39" ht="12.75" customHeight="1" x14ac:dyDescent="0.2">
      <c r="L846" s="5"/>
      <c r="M846" s="5"/>
      <c r="O846" s="5"/>
      <c r="P846" s="6"/>
      <c r="Q846" s="6"/>
      <c r="R846" s="5"/>
      <c r="AL846" s="3"/>
      <c r="AM846" s="3"/>
    </row>
    <row r="847" spans="12:39" ht="12.75" customHeight="1" x14ac:dyDescent="0.2">
      <c r="L847" s="5"/>
      <c r="M847" s="5"/>
      <c r="O847" s="5"/>
      <c r="P847" s="6"/>
      <c r="Q847" s="6"/>
      <c r="R847" s="5"/>
      <c r="AL847" s="3"/>
      <c r="AM847" s="3"/>
    </row>
    <row r="848" spans="12:39" ht="12.75" customHeight="1" x14ac:dyDescent="0.2">
      <c r="L848" s="5"/>
      <c r="M848" s="5"/>
      <c r="O848" s="5"/>
      <c r="P848" s="6"/>
      <c r="Q848" s="6"/>
      <c r="R848" s="5"/>
      <c r="AL848" s="3"/>
      <c r="AM848" s="3"/>
    </row>
    <row r="849" spans="12:39" ht="12.75" customHeight="1" x14ac:dyDescent="0.2">
      <c r="L849" s="5"/>
      <c r="M849" s="5"/>
      <c r="O849" s="5"/>
      <c r="P849" s="6"/>
      <c r="Q849" s="6"/>
      <c r="R849" s="5"/>
      <c r="AL849" s="3"/>
      <c r="AM849" s="3"/>
    </row>
    <row r="850" spans="12:39" ht="12.75" customHeight="1" x14ac:dyDescent="0.2">
      <c r="L850" s="5"/>
      <c r="M850" s="5"/>
      <c r="O850" s="5"/>
      <c r="P850" s="6"/>
      <c r="Q850" s="6"/>
      <c r="R850" s="5"/>
      <c r="AL850" s="3"/>
      <c r="AM850" s="3"/>
    </row>
    <row r="851" spans="12:39" ht="12.75" customHeight="1" x14ac:dyDescent="0.2">
      <c r="L851" s="5"/>
      <c r="M851" s="5"/>
      <c r="O851" s="5"/>
      <c r="P851" s="6"/>
      <c r="Q851" s="6"/>
      <c r="R851" s="5"/>
      <c r="AL851" s="3"/>
      <c r="AM851" s="3"/>
    </row>
    <row r="852" spans="12:39" ht="12.75" customHeight="1" x14ac:dyDescent="0.2">
      <c r="L852" s="5"/>
      <c r="M852" s="5"/>
      <c r="O852" s="5"/>
      <c r="P852" s="6"/>
      <c r="Q852" s="6"/>
      <c r="R852" s="5"/>
      <c r="AL852" s="3"/>
      <c r="AM852" s="3"/>
    </row>
    <row r="853" spans="12:39" ht="12.75" customHeight="1" x14ac:dyDescent="0.2">
      <c r="L853" s="5"/>
      <c r="M853" s="5"/>
      <c r="O853" s="5"/>
      <c r="P853" s="6"/>
      <c r="Q853" s="6"/>
      <c r="R853" s="5"/>
      <c r="AL853" s="3"/>
      <c r="AM853" s="3"/>
    </row>
    <row r="854" spans="12:39" ht="12.75" customHeight="1" x14ac:dyDescent="0.2">
      <c r="L854" s="5"/>
      <c r="M854" s="5"/>
      <c r="O854" s="5"/>
      <c r="P854" s="6"/>
      <c r="Q854" s="6"/>
      <c r="R854" s="5"/>
      <c r="AL854" s="3"/>
      <c r="AM854" s="3"/>
    </row>
    <row r="855" spans="12:39" ht="12.75" customHeight="1" x14ac:dyDescent="0.2">
      <c r="L855" s="5"/>
      <c r="M855" s="5"/>
      <c r="O855" s="5"/>
      <c r="P855" s="6"/>
      <c r="Q855" s="6"/>
      <c r="R855" s="5"/>
      <c r="AL855" s="3"/>
      <c r="AM855" s="3"/>
    </row>
    <row r="856" spans="12:39" ht="12.75" customHeight="1" x14ac:dyDescent="0.2">
      <c r="L856" s="5"/>
      <c r="M856" s="5"/>
      <c r="O856" s="5"/>
      <c r="P856" s="6"/>
      <c r="Q856" s="6"/>
      <c r="R856" s="5"/>
      <c r="AL856" s="3"/>
      <c r="AM856" s="3"/>
    </row>
    <row r="857" spans="12:39" ht="12.75" customHeight="1" x14ac:dyDescent="0.2">
      <c r="L857" s="5"/>
      <c r="M857" s="5"/>
      <c r="O857" s="5"/>
      <c r="P857" s="6"/>
      <c r="Q857" s="6"/>
      <c r="R857" s="5"/>
      <c r="AL857" s="3"/>
      <c r="AM857" s="3"/>
    </row>
    <row r="858" spans="12:39" ht="12.75" customHeight="1" x14ac:dyDescent="0.2">
      <c r="L858" s="5"/>
      <c r="M858" s="5"/>
      <c r="O858" s="5"/>
      <c r="P858" s="6"/>
      <c r="Q858" s="6"/>
      <c r="R858" s="5"/>
      <c r="AL858" s="3"/>
      <c r="AM858" s="3"/>
    </row>
    <row r="859" spans="12:39" ht="12.75" customHeight="1" x14ac:dyDescent="0.2">
      <c r="L859" s="5"/>
      <c r="M859" s="5"/>
      <c r="O859" s="5"/>
      <c r="P859" s="6"/>
      <c r="Q859" s="6"/>
      <c r="R859" s="5"/>
      <c r="AL859" s="3"/>
      <c r="AM859" s="3"/>
    </row>
    <row r="860" spans="12:39" ht="12.75" customHeight="1" x14ac:dyDescent="0.2">
      <c r="L860" s="5"/>
      <c r="M860" s="5"/>
      <c r="O860" s="5"/>
      <c r="P860" s="6"/>
      <c r="Q860" s="6"/>
      <c r="R860" s="5"/>
      <c r="AL860" s="3"/>
      <c r="AM860" s="3"/>
    </row>
    <row r="861" spans="12:39" ht="12.75" customHeight="1" x14ac:dyDescent="0.2">
      <c r="L861" s="5"/>
      <c r="M861" s="5"/>
      <c r="O861" s="5"/>
      <c r="P861" s="6"/>
      <c r="Q861" s="6"/>
      <c r="R861" s="5"/>
      <c r="AL861" s="3"/>
      <c r="AM861" s="3"/>
    </row>
    <row r="862" spans="12:39" ht="12.75" customHeight="1" x14ac:dyDescent="0.2">
      <c r="L862" s="5"/>
      <c r="M862" s="5"/>
      <c r="O862" s="5"/>
      <c r="P862" s="6"/>
      <c r="Q862" s="6"/>
      <c r="R862" s="5"/>
      <c r="AL862" s="3"/>
      <c r="AM862" s="3"/>
    </row>
    <row r="863" spans="12:39" ht="12.75" customHeight="1" x14ac:dyDescent="0.2">
      <c r="L863" s="5"/>
      <c r="M863" s="5"/>
      <c r="O863" s="5"/>
      <c r="P863" s="6"/>
      <c r="Q863" s="6"/>
      <c r="R863" s="5"/>
      <c r="AL863" s="3"/>
      <c r="AM863" s="3"/>
    </row>
    <row r="864" spans="12:39" ht="12.75" customHeight="1" x14ac:dyDescent="0.2">
      <c r="L864" s="5"/>
      <c r="M864" s="5"/>
      <c r="O864" s="5"/>
      <c r="P864" s="6"/>
      <c r="Q864" s="6"/>
      <c r="R864" s="5"/>
      <c r="AL864" s="3"/>
      <c r="AM864" s="3"/>
    </row>
    <row r="865" spans="12:39" ht="12.75" customHeight="1" x14ac:dyDescent="0.2">
      <c r="L865" s="5"/>
      <c r="M865" s="5"/>
      <c r="O865" s="5"/>
      <c r="P865" s="6"/>
      <c r="Q865" s="6"/>
      <c r="R865" s="5"/>
      <c r="AL865" s="3"/>
      <c r="AM865" s="3"/>
    </row>
    <row r="866" spans="12:39" ht="12.75" customHeight="1" x14ac:dyDescent="0.2">
      <c r="L866" s="5"/>
      <c r="M866" s="5"/>
      <c r="O866" s="5"/>
      <c r="P866" s="6"/>
      <c r="Q866" s="6"/>
      <c r="R866" s="5"/>
      <c r="AL866" s="3"/>
      <c r="AM866" s="3"/>
    </row>
    <row r="867" spans="12:39" ht="12.75" customHeight="1" x14ac:dyDescent="0.2">
      <c r="L867" s="5"/>
      <c r="M867" s="5"/>
      <c r="O867" s="5"/>
      <c r="P867" s="6"/>
      <c r="Q867" s="6"/>
      <c r="R867" s="5"/>
      <c r="AL867" s="3"/>
      <c r="AM867" s="3"/>
    </row>
    <row r="868" spans="12:39" ht="12.75" customHeight="1" x14ac:dyDescent="0.2">
      <c r="L868" s="5"/>
      <c r="M868" s="5"/>
      <c r="O868" s="5"/>
      <c r="P868" s="6"/>
      <c r="Q868" s="6"/>
      <c r="R868" s="5"/>
      <c r="AL868" s="3"/>
      <c r="AM868" s="3"/>
    </row>
    <row r="869" spans="12:39" ht="12.75" customHeight="1" x14ac:dyDescent="0.2">
      <c r="L869" s="5"/>
      <c r="M869" s="5"/>
      <c r="O869" s="5"/>
      <c r="P869" s="6"/>
      <c r="Q869" s="6"/>
      <c r="R869" s="5"/>
      <c r="AL869" s="3"/>
      <c r="AM869" s="3"/>
    </row>
    <row r="870" spans="12:39" ht="12.75" customHeight="1" x14ac:dyDescent="0.2">
      <c r="L870" s="5"/>
      <c r="M870" s="5"/>
      <c r="O870" s="5"/>
      <c r="P870" s="6"/>
      <c r="Q870" s="6"/>
      <c r="R870" s="5"/>
      <c r="AL870" s="3"/>
      <c r="AM870" s="3"/>
    </row>
    <row r="871" spans="12:39" ht="12.75" customHeight="1" x14ac:dyDescent="0.2">
      <c r="L871" s="5"/>
      <c r="M871" s="5"/>
      <c r="O871" s="5"/>
      <c r="P871" s="6"/>
      <c r="Q871" s="6"/>
      <c r="R871" s="5"/>
      <c r="AL871" s="3"/>
      <c r="AM871" s="3"/>
    </row>
    <row r="872" spans="12:39" ht="12.75" customHeight="1" x14ac:dyDescent="0.2">
      <c r="L872" s="5"/>
      <c r="M872" s="5"/>
      <c r="O872" s="5"/>
      <c r="P872" s="6"/>
      <c r="Q872" s="6"/>
      <c r="R872" s="5"/>
      <c r="AL872" s="3"/>
      <c r="AM872" s="3"/>
    </row>
    <row r="873" spans="12:39" ht="12.75" customHeight="1" x14ac:dyDescent="0.2">
      <c r="L873" s="5"/>
      <c r="M873" s="5"/>
      <c r="O873" s="5"/>
      <c r="P873" s="6"/>
      <c r="Q873" s="6"/>
      <c r="R873" s="5"/>
      <c r="AL873" s="3"/>
      <c r="AM873" s="3"/>
    </row>
    <row r="874" spans="12:39" ht="12.75" customHeight="1" x14ac:dyDescent="0.2">
      <c r="L874" s="5"/>
      <c r="M874" s="5"/>
      <c r="O874" s="5"/>
      <c r="P874" s="6"/>
      <c r="Q874" s="6"/>
      <c r="R874" s="5"/>
      <c r="AL874" s="3"/>
      <c r="AM874" s="3"/>
    </row>
    <row r="875" spans="12:39" ht="12.75" customHeight="1" x14ac:dyDescent="0.2">
      <c r="L875" s="5"/>
      <c r="M875" s="5"/>
      <c r="O875" s="5"/>
      <c r="P875" s="6"/>
      <c r="Q875" s="6"/>
      <c r="R875" s="5"/>
      <c r="AL875" s="3"/>
      <c r="AM875" s="3"/>
    </row>
    <row r="876" spans="12:39" ht="12.75" customHeight="1" x14ac:dyDescent="0.2">
      <c r="L876" s="5"/>
      <c r="M876" s="5"/>
      <c r="O876" s="5"/>
      <c r="P876" s="6"/>
      <c r="Q876" s="6"/>
      <c r="R876" s="5"/>
      <c r="AL876" s="3"/>
      <c r="AM876" s="3"/>
    </row>
    <row r="877" spans="12:39" ht="12.75" customHeight="1" x14ac:dyDescent="0.2">
      <c r="L877" s="5"/>
      <c r="M877" s="5"/>
      <c r="O877" s="5"/>
      <c r="P877" s="6"/>
      <c r="Q877" s="6"/>
      <c r="R877" s="5"/>
      <c r="AL877" s="3"/>
      <c r="AM877" s="3"/>
    </row>
    <row r="878" spans="12:39" ht="12.75" customHeight="1" x14ac:dyDescent="0.2">
      <c r="L878" s="5"/>
      <c r="M878" s="5"/>
      <c r="O878" s="5"/>
      <c r="P878" s="6"/>
      <c r="Q878" s="6"/>
      <c r="R878" s="5"/>
      <c r="AL878" s="3"/>
      <c r="AM878" s="3"/>
    </row>
    <row r="879" spans="12:39" ht="12.75" customHeight="1" x14ac:dyDescent="0.2">
      <c r="L879" s="5"/>
      <c r="M879" s="5"/>
      <c r="O879" s="5"/>
      <c r="P879" s="6"/>
      <c r="Q879" s="6"/>
      <c r="R879" s="5"/>
      <c r="AL879" s="3"/>
      <c r="AM879" s="3"/>
    </row>
    <row r="880" spans="12:39" ht="12.75" customHeight="1" x14ac:dyDescent="0.2">
      <c r="L880" s="5"/>
      <c r="M880" s="5"/>
      <c r="O880" s="5"/>
      <c r="P880" s="6"/>
      <c r="Q880" s="6"/>
      <c r="R880" s="5"/>
      <c r="AL880" s="3"/>
      <c r="AM880" s="3"/>
    </row>
    <row r="881" spans="12:39" ht="12.75" customHeight="1" x14ac:dyDescent="0.2">
      <c r="L881" s="5"/>
      <c r="M881" s="5"/>
      <c r="O881" s="5"/>
      <c r="P881" s="6"/>
      <c r="Q881" s="6"/>
      <c r="R881" s="5"/>
      <c r="AL881" s="3"/>
      <c r="AM881" s="3"/>
    </row>
    <row r="882" spans="12:39" ht="12.75" customHeight="1" x14ac:dyDescent="0.2">
      <c r="L882" s="5"/>
      <c r="M882" s="5"/>
      <c r="O882" s="5"/>
      <c r="P882" s="6"/>
      <c r="Q882" s="6"/>
      <c r="R882" s="5"/>
      <c r="AL882" s="3"/>
      <c r="AM882" s="3"/>
    </row>
    <row r="883" spans="12:39" ht="12.75" customHeight="1" x14ac:dyDescent="0.2">
      <c r="L883" s="5"/>
      <c r="M883" s="5"/>
      <c r="O883" s="5"/>
      <c r="P883" s="6"/>
      <c r="Q883" s="6"/>
      <c r="R883" s="5"/>
      <c r="AL883" s="3"/>
      <c r="AM883" s="3"/>
    </row>
    <row r="884" spans="12:39" ht="12.75" customHeight="1" x14ac:dyDescent="0.2">
      <c r="L884" s="5"/>
      <c r="M884" s="5"/>
      <c r="O884" s="5"/>
      <c r="P884" s="6"/>
      <c r="Q884" s="6"/>
      <c r="R884" s="5"/>
      <c r="AL884" s="3"/>
      <c r="AM884" s="3"/>
    </row>
    <row r="885" spans="12:39" ht="12.75" customHeight="1" x14ac:dyDescent="0.2">
      <c r="L885" s="5"/>
      <c r="M885" s="5"/>
      <c r="O885" s="5"/>
      <c r="P885" s="6"/>
      <c r="Q885" s="6"/>
      <c r="R885" s="5"/>
      <c r="AL885" s="3"/>
      <c r="AM885" s="3"/>
    </row>
    <row r="886" spans="12:39" ht="12.75" customHeight="1" x14ac:dyDescent="0.2">
      <c r="L886" s="5"/>
      <c r="M886" s="5"/>
      <c r="O886" s="5"/>
      <c r="P886" s="6"/>
      <c r="Q886" s="6"/>
      <c r="R886" s="5"/>
      <c r="AL886" s="3"/>
      <c r="AM886" s="3"/>
    </row>
    <row r="887" spans="12:39" ht="12.75" customHeight="1" x14ac:dyDescent="0.2">
      <c r="L887" s="5"/>
      <c r="M887" s="5"/>
      <c r="O887" s="5"/>
      <c r="P887" s="6"/>
      <c r="Q887" s="6"/>
      <c r="R887" s="5"/>
      <c r="AL887" s="3"/>
      <c r="AM887" s="3"/>
    </row>
    <row r="888" spans="12:39" ht="12.75" customHeight="1" x14ac:dyDescent="0.2">
      <c r="L888" s="5"/>
      <c r="M888" s="5"/>
      <c r="O888" s="5"/>
      <c r="P888" s="6"/>
      <c r="Q888" s="6"/>
      <c r="R888" s="5"/>
      <c r="AL888" s="3"/>
      <c r="AM888" s="3"/>
    </row>
    <row r="889" spans="12:39" ht="12.75" customHeight="1" x14ac:dyDescent="0.2">
      <c r="L889" s="5"/>
      <c r="M889" s="5"/>
      <c r="O889" s="5"/>
      <c r="P889" s="6"/>
      <c r="Q889" s="6"/>
      <c r="R889" s="5"/>
      <c r="AL889" s="3"/>
      <c r="AM889" s="3"/>
    </row>
    <row r="890" spans="12:39" ht="12.75" customHeight="1" x14ac:dyDescent="0.2">
      <c r="L890" s="5"/>
      <c r="M890" s="5"/>
      <c r="O890" s="5"/>
      <c r="P890" s="6"/>
      <c r="Q890" s="6"/>
      <c r="R890" s="5"/>
      <c r="AL890" s="3"/>
      <c r="AM890" s="3"/>
    </row>
    <row r="891" spans="12:39" ht="12.75" customHeight="1" x14ac:dyDescent="0.2">
      <c r="L891" s="5"/>
      <c r="M891" s="5"/>
      <c r="O891" s="5"/>
      <c r="P891" s="6"/>
      <c r="Q891" s="6"/>
      <c r="R891" s="5"/>
      <c r="AL891" s="3"/>
      <c r="AM891" s="3"/>
    </row>
    <row r="892" spans="12:39" ht="12.75" customHeight="1" x14ac:dyDescent="0.2">
      <c r="L892" s="5"/>
      <c r="M892" s="5"/>
      <c r="O892" s="5"/>
      <c r="P892" s="6"/>
      <c r="Q892" s="6"/>
      <c r="R892" s="5"/>
      <c r="AL892" s="3"/>
      <c r="AM892" s="3"/>
    </row>
    <row r="893" spans="12:39" ht="12.75" customHeight="1" x14ac:dyDescent="0.2">
      <c r="L893" s="5"/>
      <c r="M893" s="5"/>
      <c r="O893" s="5"/>
      <c r="P893" s="6"/>
      <c r="Q893" s="6"/>
      <c r="R893" s="5"/>
      <c r="AL893" s="3"/>
      <c r="AM893" s="3"/>
    </row>
    <row r="894" spans="12:39" ht="12.75" customHeight="1" x14ac:dyDescent="0.2">
      <c r="L894" s="5"/>
      <c r="M894" s="5"/>
      <c r="O894" s="5"/>
      <c r="P894" s="6"/>
      <c r="Q894" s="6"/>
      <c r="R894" s="5"/>
      <c r="AL894" s="3"/>
      <c r="AM894" s="3"/>
    </row>
    <row r="895" spans="12:39" ht="12.75" customHeight="1" x14ac:dyDescent="0.2">
      <c r="L895" s="5"/>
      <c r="M895" s="5"/>
      <c r="O895" s="5"/>
      <c r="P895" s="6"/>
      <c r="Q895" s="6"/>
      <c r="R895" s="5"/>
      <c r="AL895" s="3"/>
      <c r="AM895" s="3"/>
    </row>
    <row r="896" spans="12:39" ht="12.75" customHeight="1" x14ac:dyDescent="0.2">
      <c r="L896" s="5"/>
      <c r="M896" s="5"/>
      <c r="O896" s="5"/>
      <c r="P896" s="6"/>
      <c r="Q896" s="6"/>
      <c r="R896" s="5"/>
      <c r="AL896" s="3"/>
      <c r="AM896" s="3"/>
    </row>
    <row r="897" spans="12:39" ht="12.75" customHeight="1" x14ac:dyDescent="0.2">
      <c r="L897" s="5"/>
      <c r="M897" s="5"/>
      <c r="O897" s="5"/>
      <c r="P897" s="6"/>
      <c r="Q897" s="6"/>
      <c r="R897" s="5"/>
      <c r="AL897" s="3"/>
      <c r="AM897" s="3"/>
    </row>
    <row r="898" spans="12:39" ht="12.75" customHeight="1" x14ac:dyDescent="0.2">
      <c r="L898" s="5"/>
      <c r="M898" s="5"/>
      <c r="O898" s="5"/>
      <c r="P898" s="6"/>
      <c r="Q898" s="6"/>
      <c r="R898" s="5"/>
      <c r="AL898" s="3"/>
      <c r="AM898" s="3"/>
    </row>
    <row r="899" spans="12:39" ht="12.75" customHeight="1" x14ac:dyDescent="0.2">
      <c r="L899" s="5"/>
      <c r="M899" s="5"/>
      <c r="O899" s="5"/>
      <c r="P899" s="6"/>
      <c r="Q899" s="6"/>
      <c r="R899" s="5"/>
      <c r="AL899" s="3"/>
      <c r="AM899" s="3"/>
    </row>
    <row r="900" spans="12:39" ht="12.75" customHeight="1" x14ac:dyDescent="0.2">
      <c r="L900" s="5"/>
      <c r="M900" s="5"/>
      <c r="O900" s="5"/>
      <c r="P900" s="6"/>
      <c r="Q900" s="6"/>
      <c r="R900" s="5"/>
      <c r="AL900" s="3"/>
      <c r="AM900" s="3"/>
    </row>
    <row r="901" spans="12:39" ht="12.75" customHeight="1" x14ac:dyDescent="0.2">
      <c r="L901" s="5"/>
      <c r="M901" s="5"/>
      <c r="O901" s="5"/>
      <c r="P901" s="6"/>
      <c r="Q901" s="6"/>
      <c r="R901" s="5"/>
      <c r="AL901" s="3"/>
      <c r="AM901" s="3"/>
    </row>
    <row r="902" spans="12:39" ht="12.75" customHeight="1" x14ac:dyDescent="0.2">
      <c r="L902" s="5"/>
      <c r="M902" s="5"/>
      <c r="O902" s="5"/>
      <c r="P902" s="6"/>
      <c r="Q902" s="6"/>
      <c r="R902" s="5"/>
      <c r="AL902" s="3"/>
      <c r="AM902" s="3"/>
    </row>
    <row r="903" spans="12:39" ht="12.75" customHeight="1" x14ac:dyDescent="0.2">
      <c r="L903" s="5"/>
      <c r="M903" s="5"/>
      <c r="O903" s="5"/>
      <c r="P903" s="6"/>
      <c r="Q903" s="6"/>
      <c r="R903" s="5"/>
      <c r="AL903" s="3"/>
      <c r="AM903" s="3"/>
    </row>
    <row r="904" spans="12:39" ht="12.75" customHeight="1" x14ac:dyDescent="0.2">
      <c r="L904" s="5"/>
      <c r="M904" s="5"/>
      <c r="O904" s="5"/>
      <c r="P904" s="6"/>
      <c r="Q904" s="6"/>
      <c r="R904" s="5"/>
      <c r="AL904" s="3"/>
      <c r="AM904" s="3"/>
    </row>
    <row r="905" spans="12:39" ht="12.75" customHeight="1" x14ac:dyDescent="0.2">
      <c r="L905" s="5"/>
      <c r="M905" s="5"/>
      <c r="O905" s="5"/>
      <c r="P905" s="6"/>
      <c r="Q905" s="6"/>
      <c r="R905" s="5"/>
      <c r="AL905" s="3"/>
      <c r="AM905" s="3"/>
    </row>
    <row r="906" spans="12:39" ht="12.75" customHeight="1" x14ac:dyDescent="0.2">
      <c r="L906" s="5"/>
      <c r="M906" s="5"/>
      <c r="O906" s="5"/>
      <c r="P906" s="6"/>
      <c r="Q906" s="6"/>
      <c r="R906" s="5"/>
      <c r="AL906" s="3"/>
      <c r="AM906" s="3"/>
    </row>
    <row r="907" spans="12:39" ht="12.75" customHeight="1" x14ac:dyDescent="0.2">
      <c r="L907" s="5"/>
      <c r="M907" s="5"/>
      <c r="O907" s="5"/>
      <c r="P907" s="6"/>
      <c r="Q907" s="6"/>
      <c r="R907" s="5"/>
      <c r="AL907" s="3"/>
      <c r="AM907" s="3"/>
    </row>
    <row r="908" spans="12:39" ht="12.75" customHeight="1" x14ac:dyDescent="0.2">
      <c r="L908" s="5"/>
      <c r="M908" s="5"/>
      <c r="O908" s="5"/>
      <c r="P908" s="6"/>
      <c r="Q908" s="6"/>
      <c r="R908" s="5"/>
      <c r="AL908" s="3"/>
      <c r="AM908" s="3"/>
    </row>
    <row r="909" spans="12:39" ht="12.75" customHeight="1" x14ac:dyDescent="0.2">
      <c r="L909" s="5"/>
      <c r="M909" s="5"/>
      <c r="O909" s="5"/>
      <c r="P909" s="6"/>
      <c r="Q909" s="6"/>
      <c r="R909" s="5"/>
      <c r="AL909" s="3"/>
      <c r="AM909" s="3"/>
    </row>
    <row r="910" spans="12:39" ht="12.75" customHeight="1" x14ac:dyDescent="0.2">
      <c r="L910" s="5"/>
      <c r="M910" s="5"/>
      <c r="O910" s="5"/>
      <c r="P910" s="6"/>
      <c r="Q910" s="6"/>
      <c r="R910" s="5"/>
      <c r="AL910" s="3"/>
      <c r="AM910" s="3"/>
    </row>
    <row r="911" spans="12:39" ht="12.75" customHeight="1" x14ac:dyDescent="0.2">
      <c r="L911" s="5"/>
      <c r="M911" s="5"/>
      <c r="O911" s="5"/>
      <c r="P911" s="6"/>
      <c r="Q911" s="6"/>
      <c r="R911" s="5"/>
      <c r="AL911" s="3"/>
      <c r="AM911" s="3"/>
    </row>
    <row r="912" spans="12:39" ht="12.75" customHeight="1" x14ac:dyDescent="0.2">
      <c r="L912" s="5"/>
      <c r="M912" s="5"/>
      <c r="O912" s="5"/>
      <c r="P912" s="6"/>
      <c r="Q912" s="6"/>
      <c r="R912" s="5"/>
      <c r="AL912" s="3"/>
      <c r="AM912" s="3"/>
    </row>
    <row r="913" spans="12:39" ht="12.75" customHeight="1" x14ac:dyDescent="0.2">
      <c r="L913" s="5"/>
      <c r="M913" s="5"/>
      <c r="O913" s="5"/>
      <c r="P913" s="6"/>
      <c r="Q913" s="6"/>
      <c r="R913" s="5"/>
      <c r="AL913" s="3"/>
      <c r="AM913" s="3"/>
    </row>
    <row r="914" spans="12:39" ht="12.75" customHeight="1" x14ac:dyDescent="0.2">
      <c r="L914" s="5"/>
      <c r="M914" s="5"/>
      <c r="O914" s="5"/>
      <c r="P914" s="6"/>
      <c r="Q914" s="6"/>
      <c r="R914" s="5"/>
      <c r="AL914" s="3"/>
      <c r="AM914" s="3"/>
    </row>
    <row r="915" spans="12:39" ht="12.75" customHeight="1" x14ac:dyDescent="0.2">
      <c r="L915" s="5"/>
      <c r="M915" s="5"/>
      <c r="O915" s="5"/>
      <c r="P915" s="6"/>
      <c r="Q915" s="6"/>
      <c r="R915" s="5"/>
      <c r="AL915" s="3"/>
      <c r="AM915" s="3"/>
    </row>
    <row r="916" spans="12:39" ht="12.75" customHeight="1" x14ac:dyDescent="0.2">
      <c r="L916" s="5"/>
      <c r="M916" s="5"/>
      <c r="O916" s="5"/>
      <c r="P916" s="6"/>
      <c r="Q916" s="6"/>
      <c r="R916" s="5"/>
      <c r="AL916" s="3"/>
      <c r="AM916" s="3"/>
    </row>
    <row r="917" spans="12:39" ht="12.75" customHeight="1" x14ac:dyDescent="0.2">
      <c r="L917" s="5"/>
      <c r="M917" s="5"/>
      <c r="O917" s="5"/>
      <c r="P917" s="6"/>
      <c r="Q917" s="6"/>
      <c r="R917" s="5"/>
      <c r="AL917" s="3"/>
      <c r="AM917" s="3"/>
    </row>
    <row r="918" spans="12:39" ht="12.75" customHeight="1" x14ac:dyDescent="0.2">
      <c r="L918" s="5"/>
      <c r="M918" s="5"/>
      <c r="O918" s="5"/>
      <c r="P918" s="6"/>
      <c r="Q918" s="6"/>
      <c r="R918" s="5"/>
      <c r="AL918" s="3"/>
      <c r="AM918" s="3"/>
    </row>
    <row r="919" spans="12:39" ht="12.75" customHeight="1" x14ac:dyDescent="0.2">
      <c r="L919" s="5"/>
      <c r="M919" s="5"/>
      <c r="O919" s="5"/>
      <c r="P919" s="6"/>
      <c r="Q919" s="6"/>
      <c r="R919" s="5"/>
      <c r="AL919" s="3"/>
      <c r="AM919" s="3"/>
    </row>
    <row r="920" spans="12:39" ht="12.75" customHeight="1" x14ac:dyDescent="0.2">
      <c r="L920" s="5"/>
      <c r="M920" s="5"/>
      <c r="O920" s="5"/>
      <c r="P920" s="6"/>
      <c r="Q920" s="6"/>
      <c r="R920" s="5"/>
      <c r="AL920" s="3"/>
      <c r="AM920" s="3"/>
    </row>
    <row r="921" spans="12:39" ht="12.75" customHeight="1" x14ac:dyDescent="0.2">
      <c r="L921" s="5"/>
      <c r="M921" s="5"/>
      <c r="O921" s="5"/>
      <c r="P921" s="6"/>
      <c r="Q921" s="6"/>
      <c r="R921" s="5"/>
      <c r="AL921" s="3"/>
      <c r="AM921" s="3"/>
    </row>
    <row r="922" spans="12:39" ht="12.75" customHeight="1" x14ac:dyDescent="0.2">
      <c r="L922" s="5"/>
      <c r="M922" s="5"/>
      <c r="O922" s="5"/>
      <c r="P922" s="6"/>
      <c r="Q922" s="6"/>
      <c r="R922" s="5"/>
      <c r="AL922" s="3"/>
      <c r="AM922" s="3"/>
    </row>
    <row r="923" spans="12:39" ht="12.75" customHeight="1" x14ac:dyDescent="0.2">
      <c r="L923" s="5"/>
      <c r="M923" s="5"/>
      <c r="O923" s="5"/>
      <c r="P923" s="6"/>
      <c r="Q923" s="6"/>
      <c r="R923" s="5"/>
      <c r="AL923" s="3"/>
      <c r="AM923" s="3"/>
    </row>
    <row r="924" spans="12:39" ht="12.75" customHeight="1" x14ac:dyDescent="0.2">
      <c r="L924" s="5"/>
      <c r="M924" s="5"/>
      <c r="O924" s="5"/>
      <c r="P924" s="6"/>
      <c r="Q924" s="6"/>
      <c r="R924" s="5"/>
      <c r="AL924" s="3"/>
      <c r="AM924" s="3"/>
    </row>
    <row r="925" spans="12:39" ht="12.75" customHeight="1" x14ac:dyDescent="0.2">
      <c r="L925" s="5"/>
      <c r="M925" s="5"/>
      <c r="O925" s="5"/>
      <c r="P925" s="6"/>
      <c r="Q925" s="6"/>
      <c r="R925" s="5"/>
      <c r="AL925" s="3"/>
      <c r="AM925" s="3"/>
    </row>
    <row r="926" spans="12:39" ht="12.75" customHeight="1" x14ac:dyDescent="0.2">
      <c r="L926" s="5"/>
      <c r="M926" s="5"/>
      <c r="O926" s="5"/>
      <c r="P926" s="6"/>
      <c r="Q926" s="6"/>
      <c r="R926" s="5"/>
      <c r="AL926" s="3"/>
      <c r="AM926" s="3"/>
    </row>
    <row r="927" spans="12:39" ht="12.75" customHeight="1" x14ac:dyDescent="0.2">
      <c r="L927" s="5"/>
      <c r="M927" s="5"/>
      <c r="O927" s="5"/>
      <c r="P927" s="6"/>
      <c r="Q927" s="6"/>
      <c r="R927" s="5"/>
      <c r="AL927" s="3"/>
      <c r="AM927" s="3"/>
    </row>
    <row r="928" spans="12:39" ht="12.75" customHeight="1" x14ac:dyDescent="0.2">
      <c r="L928" s="5"/>
      <c r="M928" s="5"/>
      <c r="O928" s="5"/>
      <c r="P928" s="6"/>
      <c r="Q928" s="6"/>
      <c r="R928" s="5"/>
      <c r="AL928" s="3"/>
      <c r="AM928" s="3"/>
    </row>
    <row r="929" spans="12:39" ht="12.75" customHeight="1" x14ac:dyDescent="0.2">
      <c r="L929" s="5"/>
      <c r="M929" s="5"/>
      <c r="O929" s="5"/>
      <c r="P929" s="6"/>
      <c r="Q929" s="6"/>
      <c r="R929" s="5"/>
      <c r="AL929" s="3"/>
      <c r="AM929" s="3"/>
    </row>
    <row r="930" spans="12:39" ht="12.75" customHeight="1" x14ac:dyDescent="0.2">
      <c r="L930" s="5"/>
      <c r="M930" s="5"/>
      <c r="O930" s="5"/>
      <c r="P930" s="6"/>
      <c r="Q930" s="6"/>
      <c r="R930" s="5"/>
      <c r="AL930" s="3"/>
      <c r="AM930" s="3"/>
    </row>
    <row r="931" spans="12:39" ht="12.75" customHeight="1" x14ac:dyDescent="0.2">
      <c r="L931" s="5"/>
      <c r="M931" s="5"/>
      <c r="O931" s="5"/>
      <c r="P931" s="6"/>
      <c r="Q931" s="6"/>
      <c r="R931" s="5"/>
      <c r="AL931" s="3"/>
      <c r="AM931" s="3"/>
    </row>
    <row r="932" spans="12:39" ht="12.75" customHeight="1" x14ac:dyDescent="0.2">
      <c r="L932" s="5"/>
      <c r="M932" s="5"/>
      <c r="O932" s="5"/>
      <c r="P932" s="6"/>
      <c r="Q932" s="6"/>
      <c r="R932" s="5"/>
      <c r="AL932" s="3"/>
      <c r="AM932" s="3"/>
    </row>
    <row r="933" spans="12:39" ht="12.75" customHeight="1" x14ac:dyDescent="0.2">
      <c r="L933" s="5"/>
      <c r="M933" s="5"/>
      <c r="O933" s="5"/>
      <c r="P933" s="6"/>
      <c r="Q933" s="6"/>
      <c r="R933" s="5"/>
      <c r="AL933" s="3"/>
      <c r="AM933" s="3"/>
    </row>
    <row r="934" spans="12:39" ht="12.75" customHeight="1" x14ac:dyDescent="0.2">
      <c r="L934" s="5"/>
      <c r="M934" s="5"/>
      <c r="O934" s="5"/>
      <c r="P934" s="6"/>
      <c r="Q934" s="6"/>
      <c r="R934" s="5"/>
      <c r="AL934" s="3"/>
      <c r="AM934" s="3"/>
    </row>
    <row r="935" spans="12:39" ht="12.75" customHeight="1" x14ac:dyDescent="0.2">
      <c r="L935" s="5"/>
      <c r="M935" s="5"/>
      <c r="O935" s="5"/>
      <c r="P935" s="6"/>
      <c r="Q935" s="6"/>
      <c r="R935" s="5"/>
      <c r="AL935" s="3"/>
      <c r="AM935" s="3"/>
    </row>
    <row r="936" spans="12:39" ht="12.75" customHeight="1" x14ac:dyDescent="0.2">
      <c r="L936" s="5"/>
      <c r="M936" s="5"/>
      <c r="O936" s="5"/>
      <c r="P936" s="6"/>
      <c r="Q936" s="6"/>
      <c r="R936" s="5"/>
      <c r="AL936" s="3"/>
      <c r="AM936" s="3"/>
    </row>
    <row r="937" spans="12:39" ht="12.75" customHeight="1" x14ac:dyDescent="0.2">
      <c r="L937" s="5"/>
      <c r="M937" s="5"/>
      <c r="O937" s="5"/>
      <c r="P937" s="6"/>
      <c r="Q937" s="6"/>
      <c r="R937" s="5"/>
      <c r="AL937" s="3"/>
      <c r="AM937" s="3"/>
    </row>
    <row r="938" spans="12:39" ht="12.75" customHeight="1" x14ac:dyDescent="0.2">
      <c r="L938" s="5"/>
      <c r="M938" s="5"/>
      <c r="O938" s="5"/>
      <c r="P938" s="6"/>
      <c r="Q938" s="6"/>
      <c r="R938" s="5"/>
      <c r="AL938" s="3"/>
      <c r="AM938" s="3"/>
    </row>
    <row r="939" spans="12:39" ht="12.75" customHeight="1" x14ac:dyDescent="0.2">
      <c r="L939" s="5"/>
      <c r="M939" s="5"/>
      <c r="O939" s="5"/>
      <c r="P939" s="6"/>
      <c r="Q939" s="6"/>
      <c r="R939" s="5"/>
      <c r="AL939" s="3"/>
      <c r="AM939" s="3"/>
    </row>
    <row r="940" spans="12:39" ht="12.75" customHeight="1" x14ac:dyDescent="0.2">
      <c r="L940" s="5"/>
      <c r="M940" s="5"/>
      <c r="O940" s="5"/>
      <c r="P940" s="6"/>
      <c r="Q940" s="6"/>
      <c r="R940" s="5"/>
      <c r="AL940" s="3"/>
      <c r="AM940" s="3"/>
    </row>
    <row r="941" spans="12:39" ht="12.75" customHeight="1" x14ac:dyDescent="0.2">
      <c r="L941" s="5"/>
      <c r="M941" s="5"/>
      <c r="O941" s="5"/>
      <c r="P941" s="6"/>
      <c r="Q941" s="6"/>
      <c r="R941" s="5"/>
      <c r="AL941" s="3"/>
      <c r="AM941" s="3"/>
    </row>
    <row r="942" spans="12:39" ht="12.75" customHeight="1" x14ac:dyDescent="0.2">
      <c r="L942" s="5"/>
      <c r="M942" s="5"/>
      <c r="O942" s="5"/>
      <c r="P942" s="6"/>
      <c r="Q942" s="6"/>
      <c r="R942" s="5"/>
      <c r="AL942" s="3"/>
      <c r="AM942" s="3"/>
    </row>
    <row r="943" spans="12:39" ht="12.75" customHeight="1" x14ac:dyDescent="0.2">
      <c r="L943" s="5"/>
      <c r="M943" s="5"/>
      <c r="O943" s="5"/>
      <c r="P943" s="6"/>
      <c r="Q943" s="6"/>
      <c r="R943" s="5"/>
      <c r="AL943" s="3"/>
      <c r="AM943" s="3"/>
    </row>
    <row r="944" spans="12:39" ht="12.75" customHeight="1" x14ac:dyDescent="0.2">
      <c r="L944" s="5"/>
      <c r="M944" s="5"/>
      <c r="O944" s="5"/>
      <c r="P944" s="6"/>
      <c r="Q944" s="6"/>
      <c r="R944" s="5"/>
      <c r="AL944" s="3"/>
      <c r="AM944" s="3"/>
    </row>
    <row r="945" spans="12:39" ht="12.75" customHeight="1" x14ac:dyDescent="0.2">
      <c r="L945" s="5"/>
      <c r="M945" s="5"/>
      <c r="O945" s="5"/>
      <c r="P945" s="6"/>
      <c r="Q945" s="6"/>
      <c r="R945" s="5"/>
      <c r="AL945" s="3"/>
      <c r="AM945" s="3"/>
    </row>
    <row r="946" spans="12:39" ht="12.75" customHeight="1" x14ac:dyDescent="0.2">
      <c r="L946" s="5"/>
      <c r="M946" s="5"/>
      <c r="O946" s="5"/>
      <c r="P946" s="6"/>
      <c r="Q946" s="6"/>
      <c r="R946" s="5"/>
      <c r="AL946" s="3"/>
      <c r="AM946" s="3"/>
    </row>
    <row r="947" spans="12:39" ht="12.75" customHeight="1" x14ac:dyDescent="0.2">
      <c r="L947" s="5"/>
      <c r="M947" s="5"/>
      <c r="O947" s="5"/>
      <c r="P947" s="6"/>
      <c r="Q947" s="6"/>
      <c r="R947" s="5"/>
      <c r="AL947" s="3"/>
      <c r="AM947" s="3"/>
    </row>
    <row r="948" spans="12:39" ht="12.75" customHeight="1" x14ac:dyDescent="0.2">
      <c r="L948" s="5"/>
      <c r="M948" s="5"/>
      <c r="O948" s="5"/>
      <c r="P948" s="6"/>
      <c r="Q948" s="6"/>
      <c r="R948" s="5"/>
      <c r="AL948" s="3"/>
      <c r="AM948" s="3"/>
    </row>
    <row r="949" spans="12:39" ht="12.75" customHeight="1" x14ac:dyDescent="0.2">
      <c r="L949" s="5"/>
      <c r="M949" s="5"/>
      <c r="O949" s="5"/>
      <c r="P949" s="6"/>
      <c r="Q949" s="6"/>
      <c r="R949" s="5"/>
      <c r="AL949" s="3"/>
      <c r="AM949" s="3"/>
    </row>
    <row r="950" spans="12:39" ht="12.75" customHeight="1" x14ac:dyDescent="0.2">
      <c r="L950" s="5"/>
      <c r="M950" s="5"/>
      <c r="O950" s="5"/>
      <c r="P950" s="6"/>
      <c r="Q950" s="6"/>
      <c r="R950" s="5"/>
      <c r="AL950" s="3"/>
      <c r="AM950" s="3"/>
    </row>
    <row r="951" spans="12:39" ht="12.75" customHeight="1" x14ac:dyDescent="0.2">
      <c r="L951" s="5"/>
      <c r="M951" s="5"/>
      <c r="O951" s="5"/>
      <c r="P951" s="6"/>
      <c r="Q951" s="6"/>
      <c r="R951" s="5"/>
      <c r="AL951" s="3"/>
      <c r="AM951" s="3"/>
    </row>
    <row r="952" spans="12:39" ht="12.75" customHeight="1" x14ac:dyDescent="0.2">
      <c r="L952" s="5"/>
      <c r="M952" s="5"/>
      <c r="O952" s="5"/>
      <c r="P952" s="6"/>
      <c r="Q952" s="6"/>
      <c r="R952" s="5"/>
      <c r="AL952" s="3"/>
      <c r="AM952" s="3"/>
    </row>
    <row r="953" spans="12:39" ht="12.75" customHeight="1" x14ac:dyDescent="0.2">
      <c r="L953" s="5"/>
      <c r="M953" s="5"/>
      <c r="O953" s="5"/>
      <c r="P953" s="6"/>
      <c r="Q953" s="6"/>
      <c r="R953" s="5"/>
      <c r="AL953" s="3"/>
      <c r="AM953" s="3"/>
    </row>
    <row r="954" spans="12:39" ht="12.75" customHeight="1" x14ac:dyDescent="0.2">
      <c r="L954" s="5"/>
      <c r="M954" s="5"/>
      <c r="O954" s="5"/>
      <c r="P954" s="6"/>
      <c r="Q954" s="6"/>
      <c r="R954" s="5"/>
      <c r="AL954" s="3"/>
      <c r="AM954" s="3"/>
    </row>
    <row r="955" spans="12:39" ht="12.75" customHeight="1" x14ac:dyDescent="0.2">
      <c r="L955" s="5"/>
      <c r="M955" s="5"/>
      <c r="O955" s="5"/>
      <c r="P955" s="6"/>
      <c r="Q955" s="6"/>
      <c r="R955" s="5"/>
      <c r="AL955" s="3"/>
      <c r="AM955" s="3"/>
    </row>
    <row r="956" spans="12:39" ht="12.75" customHeight="1" x14ac:dyDescent="0.2">
      <c r="L956" s="5"/>
      <c r="M956" s="5"/>
      <c r="O956" s="5"/>
      <c r="P956" s="6"/>
      <c r="Q956" s="6"/>
      <c r="R956" s="5"/>
      <c r="AL956" s="3"/>
      <c r="AM956" s="3"/>
    </row>
    <row r="957" spans="12:39" ht="12.75" customHeight="1" x14ac:dyDescent="0.2">
      <c r="L957" s="5"/>
      <c r="M957" s="5"/>
      <c r="O957" s="5"/>
      <c r="P957" s="6"/>
      <c r="Q957" s="6"/>
      <c r="R957" s="5"/>
      <c r="AL957" s="3"/>
      <c r="AM957" s="3"/>
    </row>
    <row r="958" spans="12:39" ht="12.75" customHeight="1" x14ac:dyDescent="0.2">
      <c r="L958" s="5"/>
      <c r="M958" s="5"/>
      <c r="O958" s="5"/>
      <c r="P958" s="6"/>
      <c r="Q958" s="6"/>
      <c r="R958" s="5"/>
      <c r="AL958" s="3"/>
      <c r="AM958" s="3"/>
    </row>
    <row r="959" spans="12:39" ht="12.75" customHeight="1" x14ac:dyDescent="0.2">
      <c r="L959" s="5"/>
      <c r="M959" s="5"/>
      <c r="O959" s="5"/>
      <c r="P959" s="6"/>
      <c r="Q959" s="6"/>
      <c r="R959" s="5"/>
      <c r="AL959" s="3"/>
      <c r="AM959" s="3"/>
    </row>
    <row r="960" spans="12:39" ht="12.75" customHeight="1" x14ac:dyDescent="0.2">
      <c r="L960" s="5"/>
      <c r="M960" s="5"/>
      <c r="O960" s="5"/>
      <c r="P960" s="6"/>
      <c r="Q960" s="6"/>
      <c r="R960" s="5"/>
      <c r="AL960" s="3"/>
      <c r="AM960" s="3"/>
    </row>
    <row r="961" spans="12:39" ht="12.75" customHeight="1" x14ac:dyDescent="0.2">
      <c r="L961" s="5"/>
      <c r="M961" s="5"/>
      <c r="O961" s="5"/>
      <c r="P961" s="6"/>
      <c r="Q961" s="6"/>
      <c r="R961" s="5"/>
      <c r="AL961" s="3"/>
      <c r="AM961" s="3"/>
    </row>
    <row r="962" spans="12:39" ht="12.75" customHeight="1" x14ac:dyDescent="0.2">
      <c r="L962" s="5"/>
      <c r="M962" s="5"/>
      <c r="O962" s="5"/>
      <c r="P962" s="6"/>
      <c r="Q962" s="6"/>
      <c r="R962" s="5"/>
      <c r="AL962" s="3"/>
      <c r="AM962" s="3"/>
    </row>
    <row r="963" spans="12:39" ht="12.75" customHeight="1" x14ac:dyDescent="0.2">
      <c r="L963" s="5"/>
      <c r="M963" s="5"/>
      <c r="O963" s="5"/>
      <c r="P963" s="6"/>
      <c r="Q963" s="6"/>
      <c r="R963" s="5"/>
      <c r="AL963" s="3"/>
      <c r="AM963" s="3"/>
    </row>
    <row r="964" spans="12:39" ht="12.75" customHeight="1" x14ac:dyDescent="0.2">
      <c r="L964" s="5"/>
      <c r="M964" s="5"/>
      <c r="O964" s="5"/>
      <c r="P964" s="6"/>
      <c r="Q964" s="6"/>
      <c r="R964" s="5"/>
      <c r="AL964" s="3"/>
      <c r="AM964" s="3"/>
    </row>
    <row r="965" spans="12:39" ht="12.75" customHeight="1" x14ac:dyDescent="0.2">
      <c r="L965" s="5"/>
      <c r="M965" s="5"/>
      <c r="O965" s="5"/>
      <c r="P965" s="6"/>
      <c r="Q965" s="6"/>
      <c r="R965" s="5"/>
      <c r="AL965" s="3"/>
      <c r="AM965" s="3"/>
    </row>
    <row r="966" spans="12:39" ht="12.75" customHeight="1" x14ac:dyDescent="0.2">
      <c r="L966" s="5"/>
      <c r="M966" s="5"/>
      <c r="O966" s="5"/>
      <c r="P966" s="6"/>
      <c r="Q966" s="6"/>
      <c r="R966" s="5"/>
      <c r="AL966" s="3"/>
      <c r="AM966" s="3"/>
    </row>
    <row r="967" spans="12:39" ht="12.75" customHeight="1" x14ac:dyDescent="0.2">
      <c r="L967" s="5"/>
      <c r="M967" s="5"/>
      <c r="O967" s="5"/>
      <c r="P967" s="6"/>
      <c r="Q967" s="6"/>
      <c r="R967" s="5"/>
      <c r="AL967" s="3"/>
      <c r="AM967" s="3"/>
    </row>
    <row r="968" spans="12:39" ht="12.75" customHeight="1" x14ac:dyDescent="0.2">
      <c r="L968" s="5"/>
      <c r="M968" s="5"/>
      <c r="O968" s="5"/>
      <c r="P968" s="6"/>
      <c r="Q968" s="6"/>
      <c r="R968" s="5"/>
      <c r="AL968" s="3"/>
      <c r="AM968" s="3"/>
    </row>
    <row r="969" spans="12:39" ht="12.75" customHeight="1" x14ac:dyDescent="0.2">
      <c r="L969" s="5"/>
      <c r="M969" s="5"/>
      <c r="O969" s="5"/>
      <c r="P969" s="6"/>
      <c r="Q969" s="6"/>
      <c r="R969" s="5"/>
      <c r="AL969" s="3"/>
      <c r="AM969" s="3"/>
    </row>
    <row r="970" spans="12:39" ht="12.75" customHeight="1" x14ac:dyDescent="0.2">
      <c r="L970" s="5"/>
      <c r="M970" s="5"/>
      <c r="O970" s="5"/>
      <c r="P970" s="6"/>
      <c r="Q970" s="6"/>
      <c r="R970" s="5"/>
      <c r="AL970" s="3"/>
      <c r="AM970" s="3"/>
    </row>
    <row r="971" spans="12:39" ht="12.75" customHeight="1" x14ac:dyDescent="0.2">
      <c r="L971" s="5"/>
      <c r="M971" s="5"/>
      <c r="O971" s="5"/>
      <c r="P971" s="6"/>
      <c r="Q971" s="6"/>
      <c r="R971" s="5"/>
      <c r="AL971" s="3"/>
      <c r="AM971" s="3"/>
    </row>
    <row r="972" spans="12:39" ht="12.75" customHeight="1" x14ac:dyDescent="0.2">
      <c r="L972" s="5"/>
      <c r="M972" s="5"/>
      <c r="O972" s="5"/>
      <c r="P972" s="6"/>
      <c r="Q972" s="6"/>
      <c r="R972" s="5"/>
      <c r="AL972" s="3"/>
      <c r="AM972" s="3"/>
    </row>
    <row r="973" spans="12:39" ht="12.75" customHeight="1" x14ac:dyDescent="0.2">
      <c r="L973" s="5"/>
      <c r="M973" s="5"/>
      <c r="O973" s="5"/>
      <c r="P973" s="6"/>
      <c r="Q973" s="6"/>
      <c r="R973" s="5"/>
      <c r="AL973" s="3"/>
      <c r="AM973" s="3"/>
    </row>
    <row r="974" spans="12:39" ht="12.75" customHeight="1" x14ac:dyDescent="0.2">
      <c r="L974" s="5"/>
      <c r="M974" s="5"/>
      <c r="O974" s="5"/>
      <c r="P974" s="6"/>
      <c r="Q974" s="6"/>
      <c r="R974" s="5"/>
      <c r="AL974" s="3"/>
      <c r="AM974" s="3"/>
    </row>
    <row r="975" spans="12:39" ht="12.75" customHeight="1" x14ac:dyDescent="0.2">
      <c r="L975" s="5"/>
      <c r="M975" s="5"/>
      <c r="O975" s="5"/>
      <c r="P975" s="6"/>
      <c r="Q975" s="6"/>
      <c r="R975" s="5"/>
      <c r="AL975" s="3"/>
      <c r="AM975" s="3"/>
    </row>
    <row r="976" spans="12:39" ht="12.75" customHeight="1" x14ac:dyDescent="0.2">
      <c r="L976" s="5"/>
      <c r="M976" s="5"/>
      <c r="O976" s="5"/>
      <c r="P976" s="6"/>
      <c r="Q976" s="6"/>
      <c r="R976" s="5"/>
      <c r="AL976" s="3"/>
      <c r="AM976" s="3"/>
    </row>
    <row r="977" spans="12:39" ht="12.75" customHeight="1" x14ac:dyDescent="0.2">
      <c r="L977" s="5"/>
      <c r="M977" s="5"/>
      <c r="O977" s="5"/>
      <c r="P977" s="6"/>
      <c r="Q977" s="6"/>
      <c r="R977" s="5"/>
      <c r="AL977" s="3"/>
      <c r="AM977" s="3"/>
    </row>
    <row r="978" spans="12:39" ht="12.75" customHeight="1" x14ac:dyDescent="0.2">
      <c r="L978" s="5"/>
      <c r="M978" s="5"/>
      <c r="O978" s="5"/>
      <c r="P978" s="6"/>
      <c r="Q978" s="6"/>
      <c r="R978" s="5"/>
      <c r="AL978" s="3"/>
      <c r="AM978" s="3"/>
    </row>
    <row r="979" spans="12:39" ht="12.75" customHeight="1" x14ac:dyDescent="0.2">
      <c r="L979" s="5"/>
      <c r="M979" s="5"/>
      <c r="O979" s="5"/>
      <c r="P979" s="6"/>
      <c r="Q979" s="6"/>
      <c r="R979" s="5"/>
      <c r="AL979" s="3"/>
      <c r="AM979" s="3"/>
    </row>
    <row r="980" spans="12:39" ht="12.75" customHeight="1" x14ac:dyDescent="0.2">
      <c r="L980" s="5"/>
      <c r="M980" s="5"/>
      <c r="O980" s="5"/>
      <c r="P980" s="6"/>
      <c r="Q980" s="6"/>
      <c r="R980" s="5"/>
      <c r="AL980" s="3"/>
      <c r="AM980" s="3"/>
    </row>
    <row r="981" spans="12:39" ht="12.75" customHeight="1" x14ac:dyDescent="0.2">
      <c r="L981" s="5"/>
      <c r="M981" s="5"/>
      <c r="O981" s="5"/>
      <c r="P981" s="6"/>
      <c r="Q981" s="6"/>
      <c r="R981" s="5"/>
      <c r="AL981" s="3"/>
      <c r="AM981" s="3"/>
    </row>
    <row r="982" spans="12:39" ht="12.75" customHeight="1" x14ac:dyDescent="0.2">
      <c r="L982" s="5"/>
      <c r="M982" s="5"/>
      <c r="O982" s="5"/>
      <c r="P982" s="6"/>
      <c r="Q982" s="6"/>
      <c r="R982" s="5"/>
      <c r="AL982" s="3"/>
      <c r="AM982" s="3"/>
    </row>
    <row r="983" spans="12:39" ht="12.75" customHeight="1" x14ac:dyDescent="0.2">
      <c r="L983" s="5"/>
      <c r="M983" s="5"/>
      <c r="O983" s="5"/>
      <c r="P983" s="6"/>
      <c r="Q983" s="6"/>
      <c r="R983" s="5"/>
      <c r="AL983" s="3"/>
      <c r="AM983" s="3"/>
    </row>
    <row r="984" spans="12:39" ht="12.75" customHeight="1" x14ac:dyDescent="0.2">
      <c r="L984" s="5"/>
      <c r="M984" s="5"/>
      <c r="O984" s="5"/>
      <c r="P984" s="6"/>
      <c r="Q984" s="6"/>
      <c r="R984" s="5"/>
      <c r="AL984" s="3"/>
      <c r="AM984" s="3"/>
    </row>
    <row r="985" spans="12:39" ht="12.75" customHeight="1" x14ac:dyDescent="0.2">
      <c r="L985" s="5"/>
      <c r="M985" s="5"/>
      <c r="O985" s="5"/>
      <c r="P985" s="6"/>
      <c r="Q985" s="6"/>
      <c r="R985" s="5"/>
      <c r="AL985" s="3"/>
      <c r="AM985" s="3"/>
    </row>
    <row r="986" spans="12:39" ht="12.75" customHeight="1" x14ac:dyDescent="0.2">
      <c r="L986" s="5"/>
      <c r="M986" s="5"/>
      <c r="O986" s="5"/>
      <c r="P986" s="6"/>
      <c r="Q986" s="6"/>
      <c r="R986" s="5"/>
      <c r="AL986" s="3"/>
      <c r="AM986" s="3"/>
    </row>
    <row r="987" spans="12:39" ht="12.75" customHeight="1" x14ac:dyDescent="0.2">
      <c r="L987" s="5"/>
      <c r="M987" s="5"/>
      <c r="O987" s="5"/>
      <c r="P987" s="6"/>
      <c r="Q987" s="6"/>
      <c r="R987" s="5"/>
      <c r="AL987" s="3"/>
      <c r="AM987" s="3"/>
    </row>
    <row r="988" spans="12:39" ht="12.75" customHeight="1" x14ac:dyDescent="0.2">
      <c r="L988" s="5"/>
      <c r="M988" s="5"/>
      <c r="O988" s="5"/>
      <c r="P988" s="6"/>
      <c r="Q988" s="6"/>
      <c r="R988" s="5"/>
      <c r="AL988" s="3"/>
      <c r="AM988" s="3"/>
    </row>
    <row r="989" spans="12:39" ht="12.75" customHeight="1" x14ac:dyDescent="0.2">
      <c r="L989" s="5"/>
      <c r="M989" s="5"/>
      <c r="O989" s="5"/>
      <c r="P989" s="6"/>
      <c r="Q989" s="6"/>
      <c r="R989" s="5"/>
      <c r="AL989" s="3"/>
      <c r="AM989" s="3"/>
    </row>
    <row r="990" spans="12:39" ht="12.75" customHeight="1" x14ac:dyDescent="0.2">
      <c r="L990" s="5"/>
      <c r="M990" s="5"/>
      <c r="O990" s="5"/>
      <c r="P990" s="6"/>
      <c r="Q990" s="6"/>
      <c r="R990" s="5"/>
      <c r="AL990" s="3"/>
      <c r="AM990" s="3"/>
    </row>
    <row r="991" spans="12:39" ht="12.75" customHeight="1" x14ac:dyDescent="0.2">
      <c r="L991" s="5"/>
      <c r="M991" s="5"/>
      <c r="O991" s="5"/>
      <c r="P991" s="6"/>
      <c r="Q991" s="6"/>
      <c r="R991" s="5"/>
      <c r="AL991" s="3"/>
      <c r="AM991" s="3"/>
    </row>
    <row r="992" spans="12:39" ht="12.75" customHeight="1" x14ac:dyDescent="0.2">
      <c r="L992" s="5"/>
      <c r="M992" s="5"/>
      <c r="O992" s="5"/>
      <c r="P992" s="6"/>
      <c r="Q992" s="6"/>
      <c r="R992" s="5"/>
      <c r="AL992" s="3"/>
      <c r="AM992" s="3"/>
    </row>
    <row r="993" spans="12:39" ht="12.75" customHeight="1" x14ac:dyDescent="0.2">
      <c r="L993" s="5"/>
      <c r="M993" s="5"/>
      <c r="O993" s="5"/>
      <c r="P993" s="6"/>
      <c r="Q993" s="6"/>
      <c r="R993" s="5"/>
      <c r="AL993" s="3"/>
      <c r="AM993" s="3"/>
    </row>
    <row r="994" spans="12:39" ht="12.75" customHeight="1" x14ac:dyDescent="0.2">
      <c r="L994" s="5"/>
      <c r="M994" s="5"/>
      <c r="O994" s="5"/>
      <c r="P994" s="6"/>
      <c r="Q994" s="6"/>
      <c r="R994" s="5"/>
      <c r="AL994" s="3"/>
      <c r="AM994" s="3"/>
    </row>
    <row r="995" spans="12:39" ht="12.75" customHeight="1" x14ac:dyDescent="0.2">
      <c r="L995" s="5"/>
      <c r="M995" s="5"/>
      <c r="O995" s="5"/>
      <c r="P995" s="6"/>
      <c r="Q995" s="6"/>
      <c r="R995" s="5"/>
      <c r="AL995" s="3"/>
      <c r="AM995" s="3"/>
    </row>
    <row r="996" spans="12:39" ht="12.75" customHeight="1" x14ac:dyDescent="0.2">
      <c r="L996" s="5"/>
      <c r="M996" s="5"/>
      <c r="O996" s="5"/>
      <c r="P996" s="6"/>
      <c r="Q996" s="6"/>
      <c r="R996" s="5"/>
      <c r="AL996" s="3"/>
      <c r="AM996" s="3"/>
    </row>
    <row r="997" spans="12:39" ht="12.75" customHeight="1" x14ac:dyDescent="0.2">
      <c r="L997" s="5"/>
      <c r="M997" s="5"/>
      <c r="O997" s="5"/>
      <c r="P997" s="6"/>
      <c r="Q997" s="6"/>
      <c r="R997" s="5"/>
      <c r="AL997" s="3"/>
      <c r="AM997" s="3"/>
    </row>
    <row r="998" spans="12:39" ht="12.75" customHeight="1" x14ac:dyDescent="0.2">
      <c r="L998" s="5"/>
      <c r="M998" s="5"/>
      <c r="O998" s="5"/>
      <c r="P998" s="6"/>
      <c r="Q998" s="6"/>
      <c r="R998" s="5"/>
      <c r="AL998" s="3"/>
      <c r="AM998" s="3"/>
    </row>
    <row r="999" spans="12:39" ht="12.75" customHeight="1" x14ac:dyDescent="0.2">
      <c r="L999" s="5"/>
      <c r="M999" s="5"/>
      <c r="O999" s="5"/>
      <c r="P999" s="6"/>
      <c r="Q999" s="6"/>
      <c r="R999" s="5"/>
      <c r="AL999" s="3"/>
      <c r="AM999" s="3"/>
    </row>
    <row r="1000" spans="12:39" ht="12.75" customHeight="1" x14ac:dyDescent="0.2">
      <c r="L1000" s="5"/>
      <c r="M1000" s="5"/>
      <c r="O1000" s="5"/>
      <c r="P1000" s="6"/>
      <c r="Q1000" s="6"/>
      <c r="R1000" s="5"/>
      <c r="AL1000" s="3"/>
      <c r="AM1000" s="3"/>
    </row>
    <row r="1001" spans="12:39" ht="12.75" customHeight="1" x14ac:dyDescent="0.2">
      <c r="L1001" s="5"/>
      <c r="M1001" s="5"/>
      <c r="O1001" s="5"/>
      <c r="P1001" s="6"/>
      <c r="Q1001" s="6"/>
      <c r="R1001" s="5"/>
      <c r="AL1001" s="3"/>
      <c r="AM1001" s="3"/>
    </row>
    <row r="1002" spans="12:39" ht="12.75" customHeight="1" x14ac:dyDescent="0.2">
      <c r="L1002" s="5"/>
      <c r="M1002" s="5"/>
      <c r="O1002" s="5"/>
      <c r="P1002" s="6"/>
      <c r="Q1002" s="6"/>
      <c r="R1002" s="5"/>
      <c r="AL1002" s="3"/>
      <c r="AM1002" s="3"/>
    </row>
    <row r="1003" spans="12:39" ht="12.75" customHeight="1" x14ac:dyDescent="0.2">
      <c r="L1003" s="5"/>
      <c r="M1003" s="5"/>
      <c r="O1003" s="5"/>
      <c r="P1003" s="6"/>
      <c r="Q1003" s="6"/>
      <c r="R1003" s="5"/>
      <c r="AL1003" s="3"/>
      <c r="AM1003" s="3"/>
    </row>
    <row r="1004" spans="12:39" ht="12.75" customHeight="1" x14ac:dyDescent="0.2">
      <c r="L1004" s="5"/>
      <c r="M1004" s="5"/>
      <c r="O1004" s="5"/>
      <c r="P1004" s="6"/>
      <c r="Q1004" s="6"/>
      <c r="R1004" s="5"/>
      <c r="AL1004" s="3"/>
      <c r="AM1004" s="3"/>
    </row>
    <row r="1005" spans="12:39" ht="12.75" customHeight="1" x14ac:dyDescent="0.2">
      <c r="L1005" s="5"/>
      <c r="M1005" s="5"/>
      <c r="O1005" s="5"/>
      <c r="P1005" s="6"/>
      <c r="Q1005" s="6"/>
      <c r="R1005" s="5"/>
      <c r="AL1005" s="3"/>
      <c r="AM1005" s="3"/>
    </row>
    <row r="1006" spans="12:39" ht="12.75" customHeight="1" x14ac:dyDescent="0.2">
      <c r="L1006" s="5"/>
      <c r="M1006" s="5"/>
      <c r="O1006" s="5"/>
      <c r="P1006" s="6"/>
      <c r="Q1006" s="6"/>
      <c r="R1006" s="5"/>
      <c r="AL1006" s="3"/>
      <c r="AM1006" s="3"/>
    </row>
    <row r="1007" spans="12:39" ht="12.75" customHeight="1" x14ac:dyDescent="0.2">
      <c r="L1007" s="5"/>
      <c r="M1007" s="5"/>
      <c r="O1007" s="5"/>
      <c r="P1007" s="6"/>
      <c r="Q1007" s="6"/>
      <c r="R1007" s="5"/>
      <c r="AL1007" s="3"/>
      <c r="AM1007" s="3"/>
    </row>
    <row r="1008" spans="12:39" ht="12.75" customHeight="1" x14ac:dyDescent="0.2">
      <c r="L1008" s="5"/>
      <c r="M1008" s="5"/>
      <c r="O1008" s="5"/>
      <c r="P1008" s="6"/>
      <c r="Q1008" s="6"/>
      <c r="R1008" s="5"/>
      <c r="AL1008" s="3"/>
      <c r="AM1008" s="3"/>
    </row>
    <row r="1009" spans="12:39" ht="12.75" customHeight="1" x14ac:dyDescent="0.2">
      <c r="L1009" s="5"/>
      <c r="M1009" s="5"/>
      <c r="O1009" s="5"/>
      <c r="P1009" s="6"/>
      <c r="Q1009" s="6"/>
      <c r="R1009" s="5"/>
      <c r="AL1009" s="3"/>
      <c r="AM1009" s="3"/>
    </row>
    <row r="1010" spans="12:39" ht="12.75" customHeight="1" x14ac:dyDescent="0.2">
      <c r="L1010" s="5"/>
      <c r="M1010" s="5"/>
      <c r="O1010" s="5"/>
      <c r="P1010" s="6"/>
      <c r="Q1010" s="6"/>
      <c r="R1010" s="5"/>
      <c r="AL1010" s="3"/>
      <c r="AM1010" s="3"/>
    </row>
    <row r="1011" spans="12:39" ht="12.75" customHeight="1" x14ac:dyDescent="0.2">
      <c r="L1011" s="5"/>
      <c r="M1011" s="5"/>
      <c r="O1011" s="5"/>
      <c r="P1011" s="6"/>
      <c r="Q1011" s="6"/>
      <c r="R1011" s="5"/>
      <c r="AL1011" s="3"/>
      <c r="AM1011" s="3"/>
    </row>
    <row r="1012" spans="12:39" ht="12.75" customHeight="1" x14ac:dyDescent="0.2">
      <c r="L1012" s="5"/>
      <c r="M1012" s="5"/>
      <c r="O1012" s="5"/>
      <c r="P1012" s="6"/>
      <c r="Q1012" s="6"/>
      <c r="R1012" s="5"/>
      <c r="AL1012" s="3"/>
      <c r="AM1012" s="3"/>
    </row>
  </sheetData>
  <mergeCells count="205">
    <mergeCell ref="Q568:Q569"/>
    <mergeCell ref="R568:R569"/>
    <mergeCell ref="B587:J587"/>
    <mergeCell ref="B567:J567"/>
    <mergeCell ref="A568:A569"/>
    <mergeCell ref="B568:J568"/>
    <mergeCell ref="K568:K569"/>
    <mergeCell ref="L568:L569"/>
    <mergeCell ref="M568:M569"/>
    <mergeCell ref="N568:N569"/>
    <mergeCell ref="O568:O569"/>
    <mergeCell ref="P568:P569"/>
    <mergeCell ref="Q361:Q362"/>
    <mergeCell ref="R361:R362"/>
    <mergeCell ref="N384:N385"/>
    <mergeCell ref="O384:O385"/>
    <mergeCell ref="N430:N431"/>
    <mergeCell ref="O430:O431"/>
    <mergeCell ref="P430:P431"/>
    <mergeCell ref="Q430:Q431"/>
    <mergeCell ref="R430:R431"/>
    <mergeCell ref="Q384:Q385"/>
    <mergeCell ref="R384:R385"/>
    <mergeCell ref="Q407:Q408"/>
    <mergeCell ref="R407:R408"/>
    <mergeCell ref="B360:J360"/>
    <mergeCell ref="B334:J334"/>
    <mergeCell ref="B357:J357"/>
    <mergeCell ref="A361:A362"/>
    <mergeCell ref="K361:K362"/>
    <mergeCell ref="L361:L362"/>
    <mergeCell ref="N407:N408"/>
    <mergeCell ref="O407:O408"/>
    <mergeCell ref="P407:P408"/>
    <mergeCell ref="A407:A408"/>
    <mergeCell ref="K407:K408"/>
    <mergeCell ref="L407:L408"/>
    <mergeCell ref="M407:M408"/>
    <mergeCell ref="M361:M362"/>
    <mergeCell ref="N361:N362"/>
    <mergeCell ref="O361:O362"/>
    <mergeCell ref="P361:P362"/>
    <mergeCell ref="P384:P385"/>
    <mergeCell ref="A384:A385"/>
    <mergeCell ref="K384:K385"/>
    <mergeCell ref="L384:L385"/>
    <mergeCell ref="M384:M385"/>
    <mergeCell ref="B314:J314"/>
    <mergeCell ref="B315:J315"/>
    <mergeCell ref="B311:J311"/>
    <mergeCell ref="N338:N339"/>
    <mergeCell ref="O338:O339"/>
    <mergeCell ref="P338:P339"/>
    <mergeCell ref="Q338:Q339"/>
    <mergeCell ref="R338:R339"/>
    <mergeCell ref="A338:A339"/>
    <mergeCell ref="K338:K339"/>
    <mergeCell ref="L338:L339"/>
    <mergeCell ref="M338:M339"/>
    <mergeCell ref="B337:J337"/>
    <mergeCell ref="B338:J338"/>
    <mergeCell ref="N315:N316"/>
    <mergeCell ref="O315:O316"/>
    <mergeCell ref="P315:P316"/>
    <mergeCell ref="Q315:Q316"/>
    <mergeCell ref="R315:R316"/>
    <mergeCell ref="A315:A316"/>
    <mergeCell ref="K315:K316"/>
    <mergeCell ref="L315:L316"/>
    <mergeCell ref="M315:M316"/>
    <mergeCell ref="N292:N293"/>
    <mergeCell ref="O292:O293"/>
    <mergeCell ref="P292:P293"/>
    <mergeCell ref="Q292:Q293"/>
    <mergeCell ref="R292:R293"/>
    <mergeCell ref="A292:A293"/>
    <mergeCell ref="K292:K293"/>
    <mergeCell ref="L292:L293"/>
    <mergeCell ref="M292:M293"/>
    <mergeCell ref="N269:N270"/>
    <mergeCell ref="O269:O270"/>
    <mergeCell ref="P269:P270"/>
    <mergeCell ref="Q269:Q270"/>
    <mergeCell ref="R269:R270"/>
    <mergeCell ref="A269:A270"/>
    <mergeCell ref="K269:K270"/>
    <mergeCell ref="L269:L270"/>
    <mergeCell ref="M269:M270"/>
    <mergeCell ref="N499:N500"/>
    <mergeCell ref="O499:O500"/>
    <mergeCell ref="P499:P500"/>
    <mergeCell ref="Q499:Q500"/>
    <mergeCell ref="R499:R500"/>
    <mergeCell ref="A499:A500"/>
    <mergeCell ref="K499:K500"/>
    <mergeCell ref="L499:L500"/>
    <mergeCell ref="M499:M500"/>
    <mergeCell ref="B499:J499"/>
    <mergeCell ref="A223:A224"/>
    <mergeCell ref="N246:N247"/>
    <mergeCell ref="O246:O247"/>
    <mergeCell ref="P246:P247"/>
    <mergeCell ref="Q246:Q247"/>
    <mergeCell ref="R246:R247"/>
    <mergeCell ref="A246:A247"/>
    <mergeCell ref="K246:K247"/>
    <mergeCell ref="L246:L247"/>
    <mergeCell ref="M246:M247"/>
    <mergeCell ref="B242:J242"/>
    <mergeCell ref="B245:J245"/>
    <mergeCell ref="B246:J246"/>
    <mergeCell ref="B16:J16"/>
    <mergeCell ref="B33:J33"/>
    <mergeCell ref="B49:J49"/>
    <mergeCell ref="U50:V50"/>
    <mergeCell ref="B64:J64"/>
    <mergeCell ref="B80:J80"/>
    <mergeCell ref="B97:J97"/>
    <mergeCell ref="P223:P224"/>
    <mergeCell ref="Q223:Q224"/>
    <mergeCell ref="R223:R224"/>
    <mergeCell ref="K223:K224"/>
    <mergeCell ref="L223:L224"/>
    <mergeCell ref="M223:M224"/>
    <mergeCell ref="N223:N224"/>
    <mergeCell ref="O223:O224"/>
    <mergeCell ref="B115:J115"/>
    <mergeCell ref="B132:J132"/>
    <mergeCell ref="B149:J149"/>
    <mergeCell ref="B165:J165"/>
    <mergeCell ref="B186:J186"/>
    <mergeCell ref="B204:J204"/>
    <mergeCell ref="B223:J223"/>
    <mergeCell ref="B222:J222"/>
    <mergeCell ref="K453:K454"/>
    <mergeCell ref="L453:L454"/>
    <mergeCell ref="M453:M454"/>
    <mergeCell ref="N476:N477"/>
    <mergeCell ref="O476:O477"/>
    <mergeCell ref="P476:P477"/>
    <mergeCell ref="Q476:Q477"/>
    <mergeCell ref="R476:R477"/>
    <mergeCell ref="A476:A477"/>
    <mergeCell ref="K476:K477"/>
    <mergeCell ref="L476:L477"/>
    <mergeCell ref="M476:M477"/>
    <mergeCell ref="B476:J476"/>
    <mergeCell ref="A430:A431"/>
    <mergeCell ref="K430:K431"/>
    <mergeCell ref="L430:L431"/>
    <mergeCell ref="M430:M431"/>
    <mergeCell ref="Q522:Q523"/>
    <mergeCell ref="R522:R523"/>
    <mergeCell ref="A522:A523"/>
    <mergeCell ref="K522:K523"/>
    <mergeCell ref="L522:L523"/>
    <mergeCell ref="M522:M523"/>
    <mergeCell ref="N522:N523"/>
    <mergeCell ref="O522:O523"/>
    <mergeCell ref="P522:P523"/>
    <mergeCell ref="B522:J522"/>
    <mergeCell ref="B475:J475"/>
    <mergeCell ref="B472:J472"/>
    <mergeCell ref="B498:J498"/>
    <mergeCell ref="B495:J495"/>
    <mergeCell ref="N453:N454"/>
    <mergeCell ref="O453:O454"/>
    <mergeCell ref="P453:P454"/>
    <mergeCell ref="Q453:Q454"/>
    <mergeCell ref="R453:R454"/>
    <mergeCell ref="A453:A454"/>
    <mergeCell ref="Q545:Q546"/>
    <mergeCell ref="R545:R546"/>
    <mergeCell ref="A545:A546"/>
    <mergeCell ref="K545:K546"/>
    <mergeCell ref="L545:L546"/>
    <mergeCell ref="M545:M546"/>
    <mergeCell ref="N545:N546"/>
    <mergeCell ref="O545:O546"/>
    <mergeCell ref="P545:P546"/>
    <mergeCell ref="B545:J545"/>
    <mergeCell ref="B268:J268"/>
    <mergeCell ref="B269:J269"/>
    <mergeCell ref="B291:J291"/>
    <mergeCell ref="B292:J292"/>
    <mergeCell ref="B265:J265"/>
    <mergeCell ref="B288:J288"/>
    <mergeCell ref="B518:J518"/>
    <mergeCell ref="B541:J541"/>
    <mergeCell ref="B564:J564"/>
    <mergeCell ref="B361:J361"/>
    <mergeCell ref="B383:J383"/>
    <mergeCell ref="B384:J384"/>
    <mergeCell ref="B406:J406"/>
    <mergeCell ref="B407:J407"/>
    <mergeCell ref="B429:J429"/>
    <mergeCell ref="B430:J430"/>
    <mergeCell ref="B452:J452"/>
    <mergeCell ref="B453:J453"/>
    <mergeCell ref="B380:J380"/>
    <mergeCell ref="B403:J403"/>
    <mergeCell ref="B426:J426"/>
    <mergeCell ref="B449:J449"/>
    <mergeCell ref="B544:J544"/>
    <mergeCell ref="B521:J521"/>
  </mergeCells>
  <phoneticPr fontId="21" type="noConversion"/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Derecho_</vt:lpstr>
      <vt:lpstr>LELI</vt:lpstr>
      <vt:lpstr>LELI II</vt:lpstr>
      <vt:lpstr>C_ P Admon Pub</vt:lpstr>
      <vt:lpstr>TS</vt:lpstr>
      <vt:lpstr>Educacion</vt:lpstr>
      <vt:lpstr>Cs Comunicacion</vt:lpstr>
      <vt:lpstr>Comunicacion</vt:lpstr>
      <vt:lpstr>Historia</vt:lpstr>
      <vt:lpstr>Sociología</vt:lpstr>
      <vt:lpstr>Antropologia</vt:lpstr>
      <vt:lpstr>Plan y Des</vt:lpstr>
      <vt:lpstr>Innovación y Tec Edu</vt:lpstr>
      <vt:lpstr>Admon Pub </vt:lpstr>
      <vt:lpstr>Esp Derecho</vt:lpstr>
      <vt:lpstr>Esp Docencia</vt:lpstr>
      <vt:lpstr>Mtria Educacion</vt:lpstr>
      <vt:lpstr>Mtria en Derecho</vt:lpstr>
      <vt:lpstr>Mtria Población</vt:lpstr>
      <vt:lpstr>Mtria Gobierno</vt:lpstr>
      <vt:lpstr>Dr Educacion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Azucena</cp:lastModifiedBy>
  <dcterms:created xsi:type="dcterms:W3CDTF">2003-05-22T00:27:53Z</dcterms:created>
  <dcterms:modified xsi:type="dcterms:W3CDTF">2026-01-22T22:55:43Z</dcterms:modified>
</cp:coreProperties>
</file>